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dd\Dokumenty\SŽDC\Stavební oddělení\Projekty\Jablonné n.O\rozpočet opravený\"/>
    </mc:Choice>
  </mc:AlternateContent>
  <bookViews>
    <workbookView xWindow="0" yWindow="0" windowWidth="28800" windowHeight="11835" activeTab="1"/>
  </bookViews>
  <sheets>
    <sheet name="Rekapitulace stavby" sheetId="1" r:id="rId1"/>
    <sheet name="SO 90-90 - Odpady" sheetId="2" r:id="rId2"/>
    <sheet name="SO 98-98 - Všeobecný objekt" sheetId="3" r:id="rId3"/>
    <sheet name="01  - Stavební část" sheetId="4" r:id="rId4"/>
    <sheet name="02 - Fasáda" sheetId="5" r:id="rId5"/>
    <sheet name="03 - Střecha a krov" sheetId="6" r:id="rId6"/>
    <sheet name="05 - Zdravotechnika" sheetId="7" r:id="rId7"/>
    <sheet name="06 - Elektroinstalace" sheetId="8" r:id="rId8"/>
    <sheet name="07 - Elektoinstalace - hr..." sheetId="9" r:id="rId9"/>
    <sheet name="08 - Vytápění" sheetId="10" r:id="rId10"/>
    <sheet name="09 - Plyn" sheetId="11" r:id="rId11"/>
    <sheet name="01 - Stavební  část" sheetId="12" r:id="rId12"/>
    <sheet name="02 - Fasáda_01" sheetId="13" r:id="rId13"/>
    <sheet name="03 - Krov a střecha" sheetId="14" r:id="rId14"/>
    <sheet name="04 - Silnoproudá zařízení..." sheetId="15" r:id="rId15"/>
    <sheet name="05 - Vytápění" sheetId="16" r:id="rId16"/>
    <sheet name="SO 40-77-01 - Orientační ..." sheetId="17" r:id="rId17"/>
    <sheet name="01 - Stavební část" sheetId="18" r:id="rId18"/>
    <sheet name="02 - Elektroinstalace" sheetId="19" r:id="rId19"/>
    <sheet name="Seznam figur" sheetId="20" r:id="rId20"/>
    <sheet name="Pokyny pro vyplnění" sheetId="21" r:id="rId21"/>
  </sheets>
  <definedNames>
    <definedName name="_xlnm._FilterDatabase" localSheetId="3" hidden="1">'01  - Stavební část'!$C$103:$K$290</definedName>
    <definedName name="_xlnm._FilterDatabase" localSheetId="11" hidden="1">'01 - Stavební  část'!$C$102:$K$280</definedName>
    <definedName name="_xlnm._FilterDatabase" localSheetId="17" hidden="1">'01 - Stavební část'!$C$100:$K$221</definedName>
    <definedName name="_xlnm._FilterDatabase" localSheetId="18" hidden="1">'02 - Elektroinstalace'!$C$93:$K$121</definedName>
    <definedName name="_xlnm._FilterDatabase" localSheetId="4" hidden="1">'02 - Fasáda'!$C$109:$K$622</definedName>
    <definedName name="_xlnm._FilterDatabase" localSheetId="12" hidden="1">'02 - Fasáda_01'!$C$105:$K$351</definedName>
    <definedName name="_xlnm._FilterDatabase" localSheetId="13" hidden="1">'03 - Krov a střecha'!$C$98:$K$331</definedName>
    <definedName name="_xlnm._FilterDatabase" localSheetId="5" hidden="1">'03 - Střecha a krov'!$C$102:$K$357</definedName>
    <definedName name="_xlnm._FilterDatabase" localSheetId="14" hidden="1">'04 - Silnoproudá zařízení...'!$C$93:$K$110</definedName>
    <definedName name="_xlnm._FilterDatabase" localSheetId="15" hidden="1">'05 - Vytápění'!$C$97:$K$151</definedName>
    <definedName name="_xlnm._FilterDatabase" localSheetId="6" hidden="1">'05 - Zdravotechnika'!$C$97:$K$238</definedName>
    <definedName name="_xlnm._FilterDatabase" localSheetId="7" hidden="1">'06 - Elektroinstalace'!$C$97:$K$189</definedName>
    <definedName name="_xlnm._FilterDatabase" localSheetId="8" hidden="1">'07 - Elektoinstalace - hr...'!$C$94:$K$130</definedName>
    <definedName name="_xlnm._FilterDatabase" localSheetId="9" hidden="1">'08 - Vytápění'!$C$99:$K$237</definedName>
    <definedName name="_xlnm._FilterDatabase" localSheetId="10" hidden="1">'09 - Plyn'!$C$95:$K$129</definedName>
    <definedName name="_xlnm._FilterDatabase" localSheetId="16" hidden="1">'SO 40-77-01 - Orientační ...'!$C$86:$K$105</definedName>
    <definedName name="_xlnm._FilterDatabase" localSheetId="1" hidden="1">'SO 90-90 - Odpady'!$C$86:$K$115</definedName>
    <definedName name="_xlnm._FilterDatabase" localSheetId="2" hidden="1">'SO 98-98 - Všeobecný objekt'!$C$85:$K$105</definedName>
    <definedName name="_xlnm.Print_Titles" localSheetId="3">'01  - Stavební část'!$103:$103</definedName>
    <definedName name="_xlnm.Print_Titles" localSheetId="11">'01 - Stavební  část'!$102:$102</definedName>
    <definedName name="_xlnm.Print_Titles" localSheetId="17">'01 - Stavební část'!$100:$100</definedName>
    <definedName name="_xlnm.Print_Titles" localSheetId="18">'02 - Elektroinstalace'!$93:$93</definedName>
    <definedName name="_xlnm.Print_Titles" localSheetId="4">'02 - Fasáda'!$109:$109</definedName>
    <definedName name="_xlnm.Print_Titles" localSheetId="12">'02 - Fasáda_01'!$105:$105</definedName>
    <definedName name="_xlnm.Print_Titles" localSheetId="13">'03 - Krov a střecha'!$98:$98</definedName>
    <definedName name="_xlnm.Print_Titles" localSheetId="5">'03 - Střecha a krov'!$102:$102</definedName>
    <definedName name="_xlnm.Print_Titles" localSheetId="14">'04 - Silnoproudá zařízení...'!$93:$93</definedName>
    <definedName name="_xlnm.Print_Titles" localSheetId="15">'05 - Vytápění'!$97:$97</definedName>
    <definedName name="_xlnm.Print_Titles" localSheetId="6">'05 - Zdravotechnika'!$97:$97</definedName>
    <definedName name="_xlnm.Print_Titles" localSheetId="7">'06 - Elektroinstalace'!$97:$97</definedName>
    <definedName name="_xlnm.Print_Titles" localSheetId="8">'07 - Elektoinstalace - hr...'!$94:$94</definedName>
    <definedName name="_xlnm.Print_Titles" localSheetId="9">'08 - Vytápění'!$99:$99</definedName>
    <definedName name="_xlnm.Print_Titles" localSheetId="10">'09 - Plyn'!$95:$95</definedName>
    <definedName name="_xlnm.Print_Titles" localSheetId="0">'Rekapitulace stavby'!$52:$52</definedName>
    <definedName name="_xlnm.Print_Titles" localSheetId="19">'Seznam figur'!$9:$9</definedName>
    <definedName name="_xlnm.Print_Titles" localSheetId="16">'SO 40-77-01 - Orientační ...'!$86:$86</definedName>
    <definedName name="_xlnm.Print_Titles" localSheetId="1">'SO 90-90 - Odpady'!$86:$86</definedName>
    <definedName name="_xlnm.Print_Titles" localSheetId="2">'SO 98-98 - Všeobecný objekt'!$85:$85</definedName>
    <definedName name="_xlnm.Print_Area" localSheetId="3">'01  - Stavební část'!$C$4:$J$43,'01  - Stavební část'!$C$49:$J$81,'01  - Stavební část'!$C$87:$K$290</definedName>
    <definedName name="_xlnm.Print_Area" localSheetId="11">'01 - Stavební  část'!$C$4:$J$43,'01 - Stavební  část'!$C$49:$J$80,'01 - Stavební  část'!$C$86:$K$280</definedName>
    <definedName name="_xlnm.Print_Area" localSheetId="17">'01 - Stavební část'!$C$4:$J$43,'01 - Stavební část'!$C$49:$J$78,'01 - Stavební část'!$C$84:$K$221</definedName>
    <definedName name="_xlnm.Print_Area" localSheetId="18">'02 - Elektroinstalace'!$C$4:$J$43,'02 - Elektroinstalace'!$C$49:$J$71,'02 - Elektroinstalace'!$C$77:$K$121</definedName>
    <definedName name="_xlnm.Print_Area" localSheetId="4">'02 - Fasáda'!$C$4:$J$43,'02 - Fasáda'!$C$49:$J$87,'02 - Fasáda'!$C$93:$K$622</definedName>
    <definedName name="_xlnm.Print_Area" localSheetId="12">'02 - Fasáda_01'!$C$4:$J$43,'02 - Fasáda_01'!$C$49:$J$83,'02 - Fasáda_01'!$C$89:$K$351</definedName>
    <definedName name="_xlnm.Print_Area" localSheetId="13">'03 - Krov a střecha'!$C$4:$J$43,'03 - Krov a střecha'!$C$49:$J$76,'03 - Krov a střecha'!$C$82:$K$331</definedName>
    <definedName name="_xlnm.Print_Area" localSheetId="5">'03 - Střecha a krov'!$C$4:$J$43,'03 - Střecha a krov'!$C$49:$J$80,'03 - Střecha a krov'!$C$86:$K$357</definedName>
    <definedName name="_xlnm.Print_Area" localSheetId="14">'04 - Silnoproudá zařízení...'!$C$4:$J$43,'04 - Silnoproudá zařízení...'!$C$49:$J$71,'04 - Silnoproudá zařízení...'!$C$77:$K$110</definedName>
    <definedName name="_xlnm.Print_Area" localSheetId="15">'05 - Vytápění'!$C$4:$J$43,'05 - Vytápění'!$C$49:$J$75,'05 - Vytápění'!$C$81:$K$151</definedName>
    <definedName name="_xlnm.Print_Area" localSheetId="6">'05 - Zdravotechnika'!$C$4:$J$43,'05 - Zdravotechnika'!$C$49:$J$75,'05 - Zdravotechnika'!$C$81:$K$238</definedName>
    <definedName name="_xlnm.Print_Area" localSheetId="7">'06 - Elektroinstalace'!$C$4:$J$43,'06 - Elektroinstalace'!$C$49:$J$75,'06 - Elektroinstalace'!$C$81:$K$189</definedName>
    <definedName name="_xlnm.Print_Area" localSheetId="8">'07 - Elektoinstalace - hr...'!$C$4:$J$43,'07 - Elektoinstalace - hr...'!$C$49:$J$72,'07 - Elektoinstalace - hr...'!$C$78:$K$130</definedName>
    <definedName name="_xlnm.Print_Area" localSheetId="9">'08 - Vytápění'!$C$4:$J$43,'08 - Vytápění'!$C$49:$J$77,'08 - Vytápění'!$C$83:$K$237</definedName>
    <definedName name="_xlnm.Print_Area" localSheetId="10">'09 - Plyn'!$C$4:$J$43,'09 - Plyn'!$C$49:$J$73,'09 - Plyn'!$C$79:$K$129</definedName>
    <definedName name="_xlnm.Print_Area" localSheetId="20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stavby'!$C$42:$AQ$79</definedName>
    <definedName name="_xlnm.Print_Area" localSheetId="19">'Seznam figur'!$C$4:$G$96</definedName>
    <definedName name="_xlnm.Print_Area" localSheetId="16">'SO 40-77-01 - Orientační ...'!$C$4:$J$41,'SO 40-77-01 - Orientační ...'!$C$47:$J$66,'SO 40-77-01 - Orientační ...'!$C$72:$K$105</definedName>
    <definedName name="_xlnm.Print_Area" localSheetId="1">'SO 90-90 - Odpady'!$C$4:$J$41,'SO 90-90 - Odpady'!$C$47:$J$66,'SO 90-90 - Odpady'!$C$72:$K$115</definedName>
    <definedName name="_xlnm.Print_Area" localSheetId="2">'SO 98-98 - Všeobecný objekt'!$C$4:$J$41,'SO 98-98 - Všeobecný objekt'!$C$47:$J$65,'SO 98-98 - Všeobecný objekt'!$C$71:$K$105</definedName>
  </definedNames>
  <calcPr calcId="162913"/>
</workbook>
</file>

<file path=xl/calcChain.xml><?xml version="1.0" encoding="utf-8"?>
<calcChain xmlns="http://schemas.openxmlformats.org/spreadsheetml/2006/main">
  <c r="D7" i="20" l="1"/>
  <c r="J41" i="19"/>
  <c r="J40" i="19"/>
  <c r="AY78" i="1"/>
  <c r="J39" i="19"/>
  <c r="AX78" i="1" s="1"/>
  <c r="BI120" i="19"/>
  <c r="BH120" i="19"/>
  <c r="BG120" i="19"/>
  <c r="BF120" i="19"/>
  <c r="T120" i="19"/>
  <c r="T119" i="19"/>
  <c r="R120" i="19"/>
  <c r="R119" i="19" s="1"/>
  <c r="P120" i="19"/>
  <c r="P119" i="19"/>
  <c r="BI116" i="19"/>
  <c r="BH116" i="19"/>
  <c r="BG116" i="19"/>
  <c r="BF116" i="19"/>
  <c r="T116" i="19"/>
  <c r="R116" i="19"/>
  <c r="P116" i="19"/>
  <c r="BI113" i="19"/>
  <c r="BH113" i="19"/>
  <c r="BG113" i="19"/>
  <c r="BF113" i="19"/>
  <c r="T113" i="19"/>
  <c r="R113" i="19"/>
  <c r="P113" i="19"/>
  <c r="BI111" i="19"/>
  <c r="BH111" i="19"/>
  <c r="BG111" i="19"/>
  <c r="BF111" i="19"/>
  <c r="T111" i="19"/>
  <c r="R111" i="19"/>
  <c r="P111" i="19"/>
  <c r="BI109" i="19"/>
  <c r="BH109" i="19"/>
  <c r="BG109" i="19"/>
  <c r="BF109" i="19"/>
  <c r="T109" i="19"/>
  <c r="R109" i="19"/>
  <c r="P109" i="19"/>
  <c r="BI107" i="19"/>
  <c r="BH107" i="19"/>
  <c r="BG107" i="19"/>
  <c r="BF107" i="19"/>
  <c r="T107" i="19"/>
  <c r="R107" i="19"/>
  <c r="P107" i="19"/>
  <c r="BI104" i="19"/>
  <c r="BH104" i="19"/>
  <c r="BG104" i="19"/>
  <c r="BF104" i="19"/>
  <c r="T104" i="19"/>
  <c r="R104" i="19"/>
  <c r="P104" i="19"/>
  <c r="BI101" i="19"/>
  <c r="BH101" i="19"/>
  <c r="BG101" i="19"/>
  <c r="BF101" i="19"/>
  <c r="T101" i="19"/>
  <c r="R101" i="19"/>
  <c r="P101" i="19"/>
  <c r="BI97" i="19"/>
  <c r="BH97" i="19"/>
  <c r="BG97" i="19"/>
  <c r="BF97" i="19"/>
  <c r="T97" i="19"/>
  <c r="R97" i="19"/>
  <c r="P97" i="19"/>
  <c r="J91" i="19"/>
  <c r="J90" i="19"/>
  <c r="F90" i="19"/>
  <c r="F88" i="19"/>
  <c r="E86" i="19"/>
  <c r="J63" i="19"/>
  <c r="J62" i="19"/>
  <c r="F62" i="19"/>
  <c r="F60" i="19"/>
  <c r="E58" i="19"/>
  <c r="J22" i="19"/>
  <c r="E22" i="19"/>
  <c r="F91" i="19"/>
  <c r="J21" i="19"/>
  <c r="J16" i="19"/>
  <c r="J60" i="19" s="1"/>
  <c r="E7" i="19"/>
  <c r="E80" i="19" s="1"/>
  <c r="J41" i="18"/>
  <c r="J40" i="18"/>
  <c r="AY77" i="1"/>
  <c r="J39" i="18"/>
  <c r="AX77" i="1" s="1"/>
  <c r="BI219" i="18"/>
  <c r="BH219" i="18"/>
  <c r="BG219" i="18"/>
  <c r="BF219" i="18"/>
  <c r="T219" i="18"/>
  <c r="R219" i="18"/>
  <c r="P219" i="18"/>
  <c r="BI216" i="18"/>
  <c r="BH216" i="18"/>
  <c r="BG216" i="18"/>
  <c r="BF216" i="18"/>
  <c r="T216" i="18"/>
  <c r="R216" i="18"/>
  <c r="P216" i="18"/>
  <c r="BI212" i="18"/>
  <c r="BH212" i="18"/>
  <c r="BG212" i="18"/>
  <c r="BF212" i="18"/>
  <c r="T212" i="18"/>
  <c r="R212" i="18"/>
  <c r="P212" i="18"/>
  <c r="BI208" i="18"/>
  <c r="BH208" i="18"/>
  <c r="BG208" i="18"/>
  <c r="BF208" i="18"/>
  <c r="T208" i="18"/>
  <c r="R208" i="18"/>
  <c r="P208" i="18"/>
  <c r="BI204" i="18"/>
  <c r="BH204" i="18"/>
  <c r="BG204" i="18"/>
  <c r="BF204" i="18"/>
  <c r="T204" i="18"/>
  <c r="R204" i="18"/>
  <c r="P204" i="18"/>
  <c r="BI200" i="18"/>
  <c r="BH200" i="18"/>
  <c r="BG200" i="18"/>
  <c r="BF200" i="18"/>
  <c r="T200" i="18"/>
  <c r="R200" i="18"/>
  <c r="P200" i="18"/>
  <c r="BI197" i="18"/>
  <c r="BH197" i="18"/>
  <c r="BG197" i="18"/>
  <c r="BF197" i="18"/>
  <c r="T197" i="18"/>
  <c r="R197" i="18"/>
  <c r="P197" i="18"/>
  <c r="BI194" i="18"/>
  <c r="BH194" i="18"/>
  <c r="BG194" i="18"/>
  <c r="BF194" i="18"/>
  <c r="T194" i="18"/>
  <c r="R194" i="18"/>
  <c r="P194" i="18"/>
  <c r="BI190" i="18"/>
  <c r="BH190" i="18"/>
  <c r="BG190" i="18"/>
  <c r="BF190" i="18"/>
  <c r="T190" i="18"/>
  <c r="R190" i="18"/>
  <c r="P190" i="18"/>
  <c r="BI187" i="18"/>
  <c r="BH187" i="18"/>
  <c r="BG187" i="18"/>
  <c r="BF187" i="18"/>
  <c r="T187" i="18"/>
  <c r="R187" i="18"/>
  <c r="P187" i="18"/>
  <c r="BI184" i="18"/>
  <c r="BH184" i="18"/>
  <c r="BG184" i="18"/>
  <c r="BF184" i="18"/>
  <c r="T184" i="18"/>
  <c r="R184" i="18"/>
  <c r="P184" i="18"/>
  <c r="BI181" i="18"/>
  <c r="BH181" i="18"/>
  <c r="BG181" i="18"/>
  <c r="BF181" i="18"/>
  <c r="T181" i="18"/>
  <c r="R181" i="18"/>
  <c r="P181" i="18"/>
  <c r="BI178" i="18"/>
  <c r="BH178" i="18"/>
  <c r="BG178" i="18"/>
  <c r="BF178" i="18"/>
  <c r="T178" i="18"/>
  <c r="R178" i="18"/>
  <c r="P178" i="18"/>
  <c r="BI171" i="18"/>
  <c r="BH171" i="18"/>
  <c r="BG171" i="18"/>
  <c r="BF171" i="18"/>
  <c r="T171" i="18"/>
  <c r="R171" i="18"/>
  <c r="P171" i="18"/>
  <c r="BI168" i="18"/>
  <c r="BH168" i="18"/>
  <c r="BG168" i="18"/>
  <c r="BF168" i="18"/>
  <c r="T168" i="18"/>
  <c r="R168" i="18"/>
  <c r="P168" i="18"/>
  <c r="BI165" i="18"/>
  <c r="BH165" i="18"/>
  <c r="BG165" i="18"/>
  <c r="BF165" i="18"/>
  <c r="T165" i="18"/>
  <c r="R165" i="18"/>
  <c r="P165" i="18"/>
  <c r="BI162" i="18"/>
  <c r="BH162" i="18"/>
  <c r="BG162" i="18"/>
  <c r="BF162" i="18"/>
  <c r="T162" i="18"/>
  <c r="R162" i="18"/>
  <c r="P162" i="18"/>
  <c r="BI159" i="18"/>
  <c r="BH159" i="18"/>
  <c r="BG159" i="18"/>
  <c r="BF159" i="18"/>
  <c r="T159" i="18"/>
  <c r="R159" i="18"/>
  <c r="P159" i="18"/>
  <c r="BI140" i="18"/>
  <c r="BH140" i="18"/>
  <c r="BG140" i="18"/>
  <c r="BF140" i="18"/>
  <c r="T140" i="18"/>
  <c r="R140" i="18"/>
  <c r="P140" i="18"/>
  <c r="BI137" i="18"/>
  <c r="BH137" i="18"/>
  <c r="BG137" i="18"/>
  <c r="BF137" i="18"/>
  <c r="T137" i="18"/>
  <c r="R137" i="18"/>
  <c r="P137" i="18"/>
  <c r="BI134" i="18"/>
  <c r="BH134" i="18"/>
  <c r="BG134" i="18"/>
  <c r="BF134" i="18"/>
  <c r="T134" i="18"/>
  <c r="R134" i="18"/>
  <c r="P134" i="18"/>
  <c r="BI129" i="18"/>
  <c r="BH129" i="18"/>
  <c r="BG129" i="18"/>
  <c r="BF129" i="18"/>
  <c r="T129" i="18"/>
  <c r="T128" i="18"/>
  <c r="R129" i="18"/>
  <c r="R128" i="18" s="1"/>
  <c r="P129" i="18"/>
  <c r="P128" i="18"/>
  <c r="BI125" i="18"/>
  <c r="BH125" i="18"/>
  <c r="BG125" i="18"/>
  <c r="BF125" i="18"/>
  <c r="T125" i="18"/>
  <c r="T124" i="18" s="1"/>
  <c r="R125" i="18"/>
  <c r="R124" i="18" s="1"/>
  <c r="P125" i="18"/>
  <c r="P124" i="18" s="1"/>
  <c r="BI121" i="18"/>
  <c r="BH121" i="18"/>
  <c r="BG121" i="18"/>
  <c r="BF121" i="18"/>
  <c r="T121" i="18"/>
  <c r="T120" i="18" s="1"/>
  <c r="R121" i="18"/>
  <c r="R120" i="18" s="1"/>
  <c r="P121" i="18"/>
  <c r="P120" i="18" s="1"/>
  <c r="BI116" i="18"/>
  <c r="BH116" i="18"/>
  <c r="BG116" i="18"/>
  <c r="BF116" i="18"/>
  <c r="T116" i="18"/>
  <c r="T115" i="18" s="1"/>
  <c r="R116" i="18"/>
  <c r="R115" i="18" s="1"/>
  <c r="P116" i="18"/>
  <c r="P115" i="18" s="1"/>
  <c r="BI112" i="18"/>
  <c r="BH112" i="18"/>
  <c r="BG112" i="18"/>
  <c r="BF112" i="18"/>
  <c r="T112" i="18"/>
  <c r="T111" i="18" s="1"/>
  <c r="R112" i="18"/>
  <c r="R111" i="18" s="1"/>
  <c r="P112" i="18"/>
  <c r="P111" i="18" s="1"/>
  <c r="BI107" i="18"/>
  <c r="BH107" i="18"/>
  <c r="BG107" i="18"/>
  <c r="BF107" i="18"/>
  <c r="T107" i="18"/>
  <c r="R107" i="18"/>
  <c r="P107" i="18"/>
  <c r="BI104" i="18"/>
  <c r="BH104" i="18"/>
  <c r="BG104" i="18"/>
  <c r="BF104" i="18"/>
  <c r="T104" i="18"/>
  <c r="R104" i="18"/>
  <c r="P104" i="18"/>
  <c r="J98" i="18"/>
  <c r="J97" i="18"/>
  <c r="F97" i="18"/>
  <c r="F95" i="18"/>
  <c r="E93" i="18"/>
  <c r="J63" i="18"/>
  <c r="J62" i="18"/>
  <c r="F62" i="18"/>
  <c r="F60" i="18"/>
  <c r="E58" i="18"/>
  <c r="J22" i="18"/>
  <c r="E22" i="18"/>
  <c r="F63" i="18"/>
  <c r="J21" i="18"/>
  <c r="J16" i="18"/>
  <c r="J95" i="18" s="1"/>
  <c r="E7" i="18"/>
  <c r="E87" i="18" s="1"/>
  <c r="J39" i="17"/>
  <c r="J38" i="17"/>
  <c r="AY74" i="1"/>
  <c r="J37" i="17"/>
  <c r="AX74" i="1"/>
  <c r="BI103" i="17"/>
  <c r="BH103" i="17"/>
  <c r="BG103" i="17"/>
  <c r="BF103" i="17"/>
  <c r="T103" i="17"/>
  <c r="T102" i="17"/>
  <c r="R103" i="17"/>
  <c r="R102" i="17"/>
  <c r="P103" i="17"/>
  <c r="P102" i="17"/>
  <c r="BI100" i="17"/>
  <c r="BH100" i="17"/>
  <c r="BG100" i="17"/>
  <c r="BF100" i="17"/>
  <c r="T100" i="17"/>
  <c r="R100" i="17"/>
  <c r="P100" i="17"/>
  <c r="BI98" i="17"/>
  <c r="BH98" i="17"/>
  <c r="BG98" i="17"/>
  <c r="BF98" i="17"/>
  <c r="T98" i="17"/>
  <c r="R98" i="17"/>
  <c r="P98" i="17"/>
  <c r="BI96" i="17"/>
  <c r="BH96" i="17"/>
  <c r="BG96" i="17"/>
  <c r="BF96" i="17"/>
  <c r="T96" i="17"/>
  <c r="R96" i="17"/>
  <c r="P96" i="17"/>
  <c r="BI94" i="17"/>
  <c r="BH94" i="17"/>
  <c r="BG94" i="17"/>
  <c r="BF94" i="17"/>
  <c r="T94" i="17"/>
  <c r="R94" i="17"/>
  <c r="P94" i="17"/>
  <c r="BI92" i="17"/>
  <c r="BH92" i="17"/>
  <c r="BG92" i="17"/>
  <c r="BF92" i="17"/>
  <c r="T92" i="17"/>
  <c r="R92" i="17"/>
  <c r="P92" i="17"/>
  <c r="BI89" i="17"/>
  <c r="BH89" i="17"/>
  <c r="BG89" i="17"/>
  <c r="BF89" i="17"/>
  <c r="T89" i="17"/>
  <c r="R89" i="17"/>
  <c r="P89" i="17"/>
  <c r="J84" i="17"/>
  <c r="J83" i="17"/>
  <c r="F83" i="17"/>
  <c r="F81" i="17"/>
  <c r="E79" i="17"/>
  <c r="J59" i="17"/>
  <c r="J58" i="17"/>
  <c r="F58" i="17"/>
  <c r="F56" i="17"/>
  <c r="E54" i="17"/>
  <c r="J20" i="17"/>
  <c r="E20" i="17"/>
  <c r="F84" i="17" s="1"/>
  <c r="J19" i="17"/>
  <c r="J14" i="17"/>
  <c r="J56" i="17"/>
  <c r="E7" i="17"/>
  <c r="E75" i="17"/>
  <c r="J41" i="16"/>
  <c r="J40" i="16"/>
  <c r="AY73" i="1" s="1"/>
  <c r="J39" i="16"/>
  <c r="AX73" i="1" s="1"/>
  <c r="BI149" i="16"/>
  <c r="BH149" i="16"/>
  <c r="BG149" i="16"/>
  <c r="BF149" i="16"/>
  <c r="T149" i="16"/>
  <c r="T148" i="16" s="1"/>
  <c r="R149" i="16"/>
  <c r="R148" i="16" s="1"/>
  <c r="P149" i="16"/>
  <c r="P148" i="16" s="1"/>
  <c r="BI145" i="16"/>
  <c r="BH145" i="16"/>
  <c r="BG145" i="16"/>
  <c r="BF145" i="16"/>
  <c r="T145" i="16"/>
  <c r="R145" i="16"/>
  <c r="P145" i="16"/>
  <c r="BI142" i="16"/>
  <c r="BH142" i="16"/>
  <c r="BG142" i="16"/>
  <c r="BF142" i="16"/>
  <c r="T142" i="16"/>
  <c r="R142" i="16"/>
  <c r="P142" i="16"/>
  <c r="BI138" i="16"/>
  <c r="BH138" i="16"/>
  <c r="BG138" i="16"/>
  <c r="BF138" i="16"/>
  <c r="T138" i="16"/>
  <c r="R138" i="16"/>
  <c r="P138" i="16"/>
  <c r="BI135" i="16"/>
  <c r="BH135" i="16"/>
  <c r="BG135" i="16"/>
  <c r="BF135" i="16"/>
  <c r="T135" i="16"/>
  <c r="R135" i="16"/>
  <c r="P135" i="16"/>
  <c r="BI133" i="16"/>
  <c r="BH133" i="16"/>
  <c r="BG133" i="16"/>
  <c r="BF133" i="16"/>
  <c r="T133" i="16"/>
  <c r="R133" i="16"/>
  <c r="P133" i="16"/>
  <c r="BI130" i="16"/>
  <c r="BH130" i="16"/>
  <c r="BG130" i="16"/>
  <c r="BF130" i="16"/>
  <c r="T130" i="16"/>
  <c r="R130" i="16"/>
  <c r="P130" i="16"/>
  <c r="BI128" i="16"/>
  <c r="BH128" i="16"/>
  <c r="BG128" i="16"/>
  <c r="BF128" i="16"/>
  <c r="T128" i="16"/>
  <c r="R128" i="16"/>
  <c r="P128" i="16"/>
  <c r="BI125" i="16"/>
  <c r="BH125" i="16"/>
  <c r="BG125" i="16"/>
  <c r="BF125" i="16"/>
  <c r="T125" i="16"/>
  <c r="R125" i="16"/>
  <c r="P125" i="16"/>
  <c r="BI121" i="16"/>
  <c r="BH121" i="16"/>
  <c r="BG121" i="16"/>
  <c r="BF121" i="16"/>
  <c r="T121" i="16"/>
  <c r="R121" i="16"/>
  <c r="P121" i="16"/>
  <c r="BI118" i="16"/>
  <c r="BH118" i="16"/>
  <c r="BG118" i="16"/>
  <c r="BF118" i="16"/>
  <c r="T118" i="16"/>
  <c r="R118" i="16"/>
  <c r="P118" i="16"/>
  <c r="BI115" i="16"/>
  <c r="BH115" i="16"/>
  <c r="BG115" i="16"/>
  <c r="BF115" i="16"/>
  <c r="T115" i="16"/>
  <c r="R115" i="16"/>
  <c r="P115" i="16"/>
  <c r="BI112" i="16"/>
  <c r="BH112" i="16"/>
  <c r="BG112" i="16"/>
  <c r="BF112" i="16"/>
  <c r="T112" i="16"/>
  <c r="R112" i="16"/>
  <c r="P112" i="16"/>
  <c r="BI109" i="16"/>
  <c r="BH109" i="16"/>
  <c r="BG109" i="16"/>
  <c r="BF109" i="16"/>
  <c r="T109" i="16"/>
  <c r="R109" i="16"/>
  <c r="P109" i="16"/>
  <c r="BI106" i="16"/>
  <c r="BH106" i="16"/>
  <c r="BG106" i="16"/>
  <c r="BF106" i="16"/>
  <c r="T106" i="16"/>
  <c r="R106" i="16"/>
  <c r="P106" i="16"/>
  <c r="BI101" i="16"/>
  <c r="BH101" i="16"/>
  <c r="BG101" i="16"/>
  <c r="BF101" i="16"/>
  <c r="T101" i="16"/>
  <c r="T100" i="16" s="1"/>
  <c r="T99" i="16" s="1"/>
  <c r="R101" i="16"/>
  <c r="R100" i="16"/>
  <c r="R99" i="16" s="1"/>
  <c r="P101" i="16"/>
  <c r="P100" i="16" s="1"/>
  <c r="P99" i="16" s="1"/>
  <c r="J95" i="16"/>
  <c r="J94" i="16"/>
  <c r="F94" i="16"/>
  <c r="F92" i="16"/>
  <c r="E90" i="16"/>
  <c r="J63" i="16"/>
  <c r="J62" i="16"/>
  <c r="F62" i="16"/>
  <c r="F60" i="16"/>
  <c r="E58" i="16"/>
  <c r="J22" i="16"/>
  <c r="E22" i="16"/>
  <c r="F95" i="16" s="1"/>
  <c r="J21" i="16"/>
  <c r="J16" i="16"/>
  <c r="J60" i="16"/>
  <c r="E7" i="16"/>
  <c r="E84" i="16"/>
  <c r="J41" i="15"/>
  <c r="J40" i="15"/>
  <c r="AY72" i="1" s="1"/>
  <c r="J39" i="15"/>
  <c r="AX72" i="1" s="1"/>
  <c r="BI109" i="15"/>
  <c r="BH109" i="15"/>
  <c r="BG109" i="15"/>
  <c r="BF109" i="15"/>
  <c r="T109" i="15"/>
  <c r="T108" i="15" s="1"/>
  <c r="R109" i="15"/>
  <c r="R108" i="15" s="1"/>
  <c r="P109" i="15"/>
  <c r="P108" i="15" s="1"/>
  <c r="BI105" i="15"/>
  <c r="BH105" i="15"/>
  <c r="BG105" i="15"/>
  <c r="BF105" i="15"/>
  <c r="T105" i="15"/>
  <c r="R105" i="15"/>
  <c r="P105" i="15"/>
  <c r="BI102" i="15"/>
  <c r="BH102" i="15"/>
  <c r="BG102" i="15"/>
  <c r="BF102" i="15"/>
  <c r="T102" i="15"/>
  <c r="R102" i="15"/>
  <c r="P102" i="15"/>
  <c r="BI100" i="15"/>
  <c r="BH100" i="15"/>
  <c r="BG100" i="15"/>
  <c r="BF100" i="15"/>
  <c r="T100" i="15"/>
  <c r="R100" i="15"/>
  <c r="P100" i="15"/>
  <c r="BI97" i="15"/>
  <c r="BH97" i="15"/>
  <c r="BG97" i="15"/>
  <c r="BF97" i="15"/>
  <c r="T97" i="15"/>
  <c r="R97" i="15"/>
  <c r="P97" i="15"/>
  <c r="J91" i="15"/>
  <c r="J90" i="15"/>
  <c r="F90" i="15"/>
  <c r="F88" i="15"/>
  <c r="E86" i="15"/>
  <c r="J63" i="15"/>
  <c r="J62" i="15"/>
  <c r="F62" i="15"/>
  <c r="F60" i="15"/>
  <c r="E58" i="15"/>
  <c r="J22" i="15"/>
  <c r="E22" i="15"/>
  <c r="F91" i="15"/>
  <c r="J21" i="15"/>
  <c r="J16" i="15"/>
  <c r="J88" i="15" s="1"/>
  <c r="E7" i="15"/>
  <c r="E80" i="15" s="1"/>
  <c r="J41" i="14"/>
  <c r="J40" i="14"/>
  <c r="AY71" i="1"/>
  <c r="J39" i="14"/>
  <c r="AX71" i="1"/>
  <c r="BI329" i="14"/>
  <c r="BH329" i="14"/>
  <c r="BG329" i="14"/>
  <c r="BF329" i="14"/>
  <c r="T329" i="14"/>
  <c r="R329" i="14"/>
  <c r="P329" i="14"/>
  <c r="BI326" i="14"/>
  <c r="BH326" i="14"/>
  <c r="BG326" i="14"/>
  <c r="BF326" i="14"/>
  <c r="T326" i="14"/>
  <c r="R326" i="14"/>
  <c r="P326" i="14"/>
  <c r="BI323" i="14"/>
  <c r="BH323" i="14"/>
  <c r="BG323" i="14"/>
  <c r="BF323" i="14"/>
  <c r="T323" i="14"/>
  <c r="R323" i="14"/>
  <c r="P323" i="14"/>
  <c r="BI320" i="14"/>
  <c r="BH320" i="14"/>
  <c r="BG320" i="14"/>
  <c r="BF320" i="14"/>
  <c r="T320" i="14"/>
  <c r="R320" i="14"/>
  <c r="P320" i="14"/>
  <c r="BI316" i="14"/>
  <c r="BH316" i="14"/>
  <c r="BG316" i="14"/>
  <c r="BF316" i="14"/>
  <c r="T316" i="14"/>
  <c r="R316" i="14"/>
  <c r="P316" i="14"/>
  <c r="BI309" i="14"/>
  <c r="BH309" i="14"/>
  <c r="BG309" i="14"/>
  <c r="BF309" i="14"/>
  <c r="T309" i="14"/>
  <c r="R309" i="14"/>
  <c r="P309" i="14"/>
  <c r="BI306" i="14"/>
  <c r="BH306" i="14"/>
  <c r="BG306" i="14"/>
  <c r="BF306" i="14"/>
  <c r="T306" i="14"/>
  <c r="R306" i="14"/>
  <c r="P306" i="14"/>
  <c r="BI302" i="14"/>
  <c r="BH302" i="14"/>
  <c r="BG302" i="14"/>
  <c r="BF302" i="14"/>
  <c r="T302" i="14"/>
  <c r="R302" i="14"/>
  <c r="P302" i="14"/>
  <c r="BI299" i="14"/>
  <c r="BH299" i="14"/>
  <c r="BG299" i="14"/>
  <c r="BF299" i="14"/>
  <c r="T299" i="14"/>
  <c r="R299" i="14"/>
  <c r="P299" i="14"/>
  <c r="BI297" i="14"/>
  <c r="BH297" i="14"/>
  <c r="BG297" i="14"/>
  <c r="BF297" i="14"/>
  <c r="T297" i="14"/>
  <c r="R297" i="14"/>
  <c r="P297" i="14"/>
  <c r="BI294" i="14"/>
  <c r="BH294" i="14"/>
  <c r="BG294" i="14"/>
  <c r="BF294" i="14"/>
  <c r="T294" i="14"/>
  <c r="R294" i="14"/>
  <c r="P294" i="14"/>
  <c r="BI290" i="14"/>
  <c r="BH290" i="14"/>
  <c r="BG290" i="14"/>
  <c r="BF290" i="14"/>
  <c r="T290" i="14"/>
  <c r="R290" i="14"/>
  <c r="P290" i="14"/>
  <c r="BI287" i="14"/>
  <c r="BH287" i="14"/>
  <c r="BG287" i="14"/>
  <c r="BF287" i="14"/>
  <c r="T287" i="14"/>
  <c r="R287" i="14"/>
  <c r="P287" i="14"/>
  <c r="BI283" i="14"/>
  <c r="BH283" i="14"/>
  <c r="BG283" i="14"/>
  <c r="BF283" i="14"/>
  <c r="T283" i="14"/>
  <c r="R283" i="14"/>
  <c r="P283" i="14"/>
  <c r="BI281" i="14"/>
  <c r="BH281" i="14"/>
  <c r="BG281" i="14"/>
  <c r="BF281" i="14"/>
  <c r="T281" i="14"/>
  <c r="R281" i="14"/>
  <c r="P281" i="14"/>
  <c r="BI277" i="14"/>
  <c r="BH277" i="14"/>
  <c r="BG277" i="14"/>
  <c r="BF277" i="14"/>
  <c r="T277" i="14"/>
  <c r="R277" i="14"/>
  <c r="P277" i="14"/>
  <c r="BI273" i="14"/>
  <c r="BH273" i="14"/>
  <c r="BG273" i="14"/>
  <c r="BF273" i="14"/>
  <c r="T273" i="14"/>
  <c r="R273" i="14"/>
  <c r="P273" i="14"/>
  <c r="BI269" i="14"/>
  <c r="BH269" i="14"/>
  <c r="BG269" i="14"/>
  <c r="BF269" i="14"/>
  <c r="T269" i="14"/>
  <c r="R269" i="14"/>
  <c r="P269" i="14"/>
  <c r="BI266" i="14"/>
  <c r="BH266" i="14"/>
  <c r="BG266" i="14"/>
  <c r="BF266" i="14"/>
  <c r="T266" i="14"/>
  <c r="R266" i="14"/>
  <c r="P266" i="14"/>
  <c r="BI263" i="14"/>
  <c r="BH263" i="14"/>
  <c r="BG263" i="14"/>
  <c r="BF263" i="14"/>
  <c r="T263" i="14"/>
  <c r="R263" i="14"/>
  <c r="P263" i="14"/>
  <c r="BI259" i="14"/>
  <c r="BH259" i="14"/>
  <c r="BG259" i="14"/>
  <c r="BF259" i="14"/>
  <c r="T259" i="14"/>
  <c r="R259" i="14"/>
  <c r="P259" i="14"/>
  <c r="BI256" i="14"/>
  <c r="BH256" i="14"/>
  <c r="BG256" i="14"/>
  <c r="BF256" i="14"/>
  <c r="T256" i="14"/>
  <c r="R256" i="14"/>
  <c r="P256" i="14"/>
  <c r="BI252" i="14"/>
  <c r="BH252" i="14"/>
  <c r="BG252" i="14"/>
  <c r="BF252" i="14"/>
  <c r="T252" i="14"/>
  <c r="R252" i="14"/>
  <c r="P252" i="14"/>
  <c r="BI248" i="14"/>
  <c r="BH248" i="14"/>
  <c r="BG248" i="14"/>
  <c r="BF248" i="14"/>
  <c r="T248" i="14"/>
  <c r="R248" i="14"/>
  <c r="P248" i="14"/>
  <c r="BI244" i="14"/>
  <c r="BH244" i="14"/>
  <c r="BG244" i="14"/>
  <c r="BF244" i="14"/>
  <c r="T244" i="14"/>
  <c r="R244" i="14"/>
  <c r="P244" i="14"/>
  <c r="BI240" i="14"/>
  <c r="BH240" i="14"/>
  <c r="BG240" i="14"/>
  <c r="BF240" i="14"/>
  <c r="T240" i="14"/>
  <c r="R240" i="14"/>
  <c r="P240" i="14"/>
  <c r="BI236" i="14"/>
  <c r="BH236" i="14"/>
  <c r="BG236" i="14"/>
  <c r="BF236" i="14"/>
  <c r="T236" i="14"/>
  <c r="R236" i="14"/>
  <c r="P236" i="14"/>
  <c r="BI233" i="14"/>
  <c r="BH233" i="14"/>
  <c r="BG233" i="14"/>
  <c r="BF233" i="14"/>
  <c r="T233" i="14"/>
  <c r="R233" i="14"/>
  <c r="P233" i="14"/>
  <c r="BI230" i="14"/>
  <c r="BH230" i="14"/>
  <c r="BG230" i="14"/>
  <c r="BF230" i="14"/>
  <c r="T230" i="14"/>
  <c r="R230" i="14"/>
  <c r="P230" i="14"/>
  <c r="BI227" i="14"/>
  <c r="BH227" i="14"/>
  <c r="BG227" i="14"/>
  <c r="BF227" i="14"/>
  <c r="T227" i="14"/>
  <c r="R227" i="14"/>
  <c r="P227" i="14"/>
  <c r="BI223" i="14"/>
  <c r="BH223" i="14"/>
  <c r="BG223" i="14"/>
  <c r="BF223" i="14"/>
  <c r="T223" i="14"/>
  <c r="R223" i="14"/>
  <c r="P223" i="14"/>
  <c r="BI213" i="14"/>
  <c r="BH213" i="14"/>
  <c r="BG213" i="14"/>
  <c r="BF213" i="14"/>
  <c r="T213" i="14"/>
  <c r="R213" i="14"/>
  <c r="P213" i="14"/>
  <c r="BI209" i="14"/>
  <c r="BH209" i="14"/>
  <c r="BG209" i="14"/>
  <c r="BF209" i="14"/>
  <c r="T209" i="14"/>
  <c r="R209" i="14"/>
  <c r="P209" i="14"/>
  <c r="BI206" i="14"/>
  <c r="BH206" i="14"/>
  <c r="BG206" i="14"/>
  <c r="BF206" i="14"/>
  <c r="T206" i="14"/>
  <c r="R206" i="14"/>
  <c r="P206" i="14"/>
  <c r="BI202" i="14"/>
  <c r="BH202" i="14"/>
  <c r="BG202" i="14"/>
  <c r="BF202" i="14"/>
  <c r="T202" i="14"/>
  <c r="R202" i="14"/>
  <c r="P202" i="14"/>
  <c r="BI190" i="14"/>
  <c r="BH190" i="14"/>
  <c r="BG190" i="14"/>
  <c r="BF190" i="14"/>
  <c r="T190" i="14"/>
  <c r="R190" i="14"/>
  <c r="P190" i="14"/>
  <c r="BI187" i="14"/>
  <c r="BH187" i="14"/>
  <c r="BG187" i="14"/>
  <c r="BF187" i="14"/>
  <c r="T187" i="14"/>
  <c r="R187" i="14"/>
  <c r="P187" i="14"/>
  <c r="BI175" i="14"/>
  <c r="BH175" i="14"/>
  <c r="BG175" i="14"/>
  <c r="BF175" i="14"/>
  <c r="T175" i="14"/>
  <c r="R175" i="14"/>
  <c r="P175" i="14"/>
  <c r="BI171" i="14"/>
  <c r="BH171" i="14"/>
  <c r="BG171" i="14"/>
  <c r="BF171" i="14"/>
  <c r="T171" i="14"/>
  <c r="R171" i="14"/>
  <c r="P171" i="14"/>
  <c r="BI164" i="14"/>
  <c r="BH164" i="14"/>
  <c r="BG164" i="14"/>
  <c r="BF164" i="14"/>
  <c r="T164" i="14"/>
  <c r="R164" i="14"/>
  <c r="P164" i="14"/>
  <c r="BI160" i="14"/>
  <c r="BH160" i="14"/>
  <c r="BG160" i="14"/>
  <c r="BF160" i="14"/>
  <c r="T160" i="14"/>
  <c r="R160" i="14"/>
  <c r="P160" i="14"/>
  <c r="BI153" i="14"/>
  <c r="BH153" i="14"/>
  <c r="BG153" i="14"/>
  <c r="BF153" i="14"/>
  <c r="T153" i="14"/>
  <c r="R153" i="14"/>
  <c r="P153" i="14"/>
  <c r="BI149" i="14"/>
  <c r="BH149" i="14"/>
  <c r="BG149" i="14"/>
  <c r="BF149" i="14"/>
  <c r="T149" i="14"/>
  <c r="R149" i="14"/>
  <c r="P149" i="14"/>
  <c r="BI146" i="14"/>
  <c r="BH146" i="14"/>
  <c r="BG146" i="14"/>
  <c r="BF146" i="14"/>
  <c r="T146" i="14"/>
  <c r="R146" i="14"/>
  <c r="P146" i="14"/>
  <c r="BI142" i="14"/>
  <c r="BH142" i="14"/>
  <c r="BG142" i="14"/>
  <c r="BF142" i="14"/>
  <c r="T142" i="14"/>
  <c r="R142" i="14"/>
  <c r="P142" i="14"/>
  <c r="BI138" i="14"/>
  <c r="BH138" i="14"/>
  <c r="BG138" i="14"/>
  <c r="BF138" i="14"/>
  <c r="T138" i="14"/>
  <c r="R138" i="14"/>
  <c r="P138" i="14"/>
  <c r="BI134" i="14"/>
  <c r="BH134" i="14"/>
  <c r="BG134" i="14"/>
  <c r="BF134" i="14"/>
  <c r="T134" i="14"/>
  <c r="R134" i="14"/>
  <c r="P134" i="14"/>
  <c r="BI130" i="14"/>
  <c r="BH130" i="14"/>
  <c r="BG130" i="14"/>
  <c r="BF130" i="14"/>
  <c r="T130" i="14"/>
  <c r="R130" i="14"/>
  <c r="P130" i="14"/>
  <c r="BI127" i="14"/>
  <c r="BH127" i="14"/>
  <c r="BG127" i="14"/>
  <c r="BF127" i="14"/>
  <c r="T127" i="14"/>
  <c r="R127" i="14"/>
  <c r="P127" i="14"/>
  <c r="BI123" i="14"/>
  <c r="BH123" i="14"/>
  <c r="BG123" i="14"/>
  <c r="BF123" i="14"/>
  <c r="T123" i="14"/>
  <c r="R123" i="14"/>
  <c r="P123" i="14"/>
  <c r="BI119" i="14"/>
  <c r="BH119" i="14"/>
  <c r="BG119" i="14"/>
  <c r="BF119" i="14"/>
  <c r="T119" i="14"/>
  <c r="R119" i="14"/>
  <c r="P119" i="14"/>
  <c r="BI116" i="14"/>
  <c r="BH116" i="14"/>
  <c r="BG116" i="14"/>
  <c r="BF116" i="14"/>
  <c r="T116" i="14"/>
  <c r="R116" i="14"/>
  <c r="P116" i="14"/>
  <c r="BI112" i="14"/>
  <c r="BH112" i="14"/>
  <c r="BG112" i="14"/>
  <c r="BF112" i="14"/>
  <c r="T112" i="14"/>
  <c r="R112" i="14"/>
  <c r="P112" i="14"/>
  <c r="BI110" i="14"/>
  <c r="BH110" i="14"/>
  <c r="BG110" i="14"/>
  <c r="BF110" i="14"/>
  <c r="T110" i="14"/>
  <c r="R110" i="14"/>
  <c r="P110" i="14"/>
  <c r="BI107" i="14"/>
  <c r="BH107" i="14"/>
  <c r="BG107" i="14"/>
  <c r="BF107" i="14"/>
  <c r="T107" i="14"/>
  <c r="R107" i="14"/>
  <c r="P107" i="14"/>
  <c r="BI102" i="14"/>
  <c r="BH102" i="14"/>
  <c r="BG102" i="14"/>
  <c r="BF102" i="14"/>
  <c r="T102" i="14"/>
  <c r="T101" i="14" s="1"/>
  <c r="T100" i="14" s="1"/>
  <c r="R102" i="14"/>
  <c r="R101" i="14"/>
  <c r="R100" i="14" s="1"/>
  <c r="P102" i="14"/>
  <c r="P101" i="14" s="1"/>
  <c r="P100" i="14" s="1"/>
  <c r="J96" i="14"/>
  <c r="J95" i="14"/>
  <c r="F95" i="14"/>
  <c r="F93" i="14"/>
  <c r="E91" i="14"/>
  <c r="J63" i="14"/>
  <c r="J62" i="14"/>
  <c r="F62" i="14"/>
  <c r="F60" i="14"/>
  <c r="E58" i="14"/>
  <c r="J22" i="14"/>
  <c r="E22" i="14"/>
  <c r="F96" i="14"/>
  <c r="J21" i="14"/>
  <c r="J16" i="14"/>
  <c r="J93" i="14" s="1"/>
  <c r="E7" i="14"/>
  <c r="E85" i="14"/>
  <c r="J41" i="13"/>
  <c r="J40" i="13"/>
  <c r="AY70" i="1"/>
  <c r="J39" i="13"/>
  <c r="AX70" i="1" s="1"/>
  <c r="BI349" i="13"/>
  <c r="BH349" i="13"/>
  <c r="BG349" i="13"/>
  <c r="BF349" i="13"/>
  <c r="T349" i="13"/>
  <c r="R349" i="13"/>
  <c r="P349" i="13"/>
  <c r="BI346" i="13"/>
  <c r="BH346" i="13"/>
  <c r="BG346" i="13"/>
  <c r="BF346" i="13"/>
  <c r="T346" i="13"/>
  <c r="R346" i="13"/>
  <c r="P346" i="13"/>
  <c r="BI343" i="13"/>
  <c r="BH343" i="13"/>
  <c r="BG343" i="13"/>
  <c r="BF343" i="13"/>
  <c r="T343" i="13"/>
  <c r="R343" i="13"/>
  <c r="P343" i="13"/>
  <c r="BI340" i="13"/>
  <c r="BH340" i="13"/>
  <c r="BG340" i="13"/>
  <c r="BF340" i="13"/>
  <c r="T340" i="13"/>
  <c r="R340" i="13"/>
  <c r="P340" i="13"/>
  <c r="BI337" i="13"/>
  <c r="BH337" i="13"/>
  <c r="BG337" i="13"/>
  <c r="BF337" i="13"/>
  <c r="T337" i="13"/>
  <c r="R337" i="13"/>
  <c r="P337" i="13"/>
  <c r="BI334" i="13"/>
  <c r="BH334" i="13"/>
  <c r="BG334" i="13"/>
  <c r="BF334" i="13"/>
  <c r="T334" i="13"/>
  <c r="R334" i="13"/>
  <c r="P334" i="13"/>
  <c r="BI331" i="13"/>
  <c r="BH331" i="13"/>
  <c r="BG331" i="13"/>
  <c r="BF331" i="13"/>
  <c r="T331" i="13"/>
  <c r="R331" i="13"/>
  <c r="P331" i="13"/>
  <c r="BI328" i="13"/>
  <c r="BH328" i="13"/>
  <c r="BG328" i="13"/>
  <c r="BF328" i="13"/>
  <c r="T328" i="13"/>
  <c r="R328" i="13"/>
  <c r="P328" i="13"/>
  <c r="BI324" i="13"/>
  <c r="BH324" i="13"/>
  <c r="BG324" i="13"/>
  <c r="BF324" i="13"/>
  <c r="T324" i="13"/>
  <c r="R324" i="13"/>
  <c r="P324" i="13"/>
  <c r="BI321" i="13"/>
  <c r="BH321" i="13"/>
  <c r="BG321" i="13"/>
  <c r="BF321" i="13"/>
  <c r="T321" i="13"/>
  <c r="R321" i="13"/>
  <c r="P321" i="13"/>
  <c r="BI310" i="13"/>
  <c r="BH310" i="13"/>
  <c r="BG310" i="13"/>
  <c r="BF310" i="13"/>
  <c r="T310" i="13"/>
  <c r="T309" i="13" s="1"/>
  <c r="R310" i="13"/>
  <c r="R309" i="13" s="1"/>
  <c r="P310" i="13"/>
  <c r="P309" i="13" s="1"/>
  <c r="BI306" i="13"/>
  <c r="BH306" i="13"/>
  <c r="BG306" i="13"/>
  <c r="BF306" i="13"/>
  <c r="T306" i="13"/>
  <c r="R306" i="13"/>
  <c r="P306" i="13"/>
  <c r="BI303" i="13"/>
  <c r="BH303" i="13"/>
  <c r="BG303" i="13"/>
  <c r="BF303" i="13"/>
  <c r="T303" i="13"/>
  <c r="R303" i="13"/>
  <c r="P303" i="13"/>
  <c r="BI301" i="13"/>
  <c r="BH301" i="13"/>
  <c r="BG301" i="13"/>
  <c r="BF301" i="13"/>
  <c r="T301" i="13"/>
  <c r="R301" i="13"/>
  <c r="P301" i="13"/>
  <c r="BI298" i="13"/>
  <c r="BH298" i="13"/>
  <c r="BG298" i="13"/>
  <c r="BF298" i="13"/>
  <c r="T298" i="13"/>
  <c r="R298" i="13"/>
  <c r="P298" i="13"/>
  <c r="BI296" i="13"/>
  <c r="BH296" i="13"/>
  <c r="BG296" i="13"/>
  <c r="BF296" i="13"/>
  <c r="T296" i="13"/>
  <c r="R296" i="13"/>
  <c r="P296" i="13"/>
  <c r="BI293" i="13"/>
  <c r="BH293" i="13"/>
  <c r="BG293" i="13"/>
  <c r="BF293" i="13"/>
  <c r="T293" i="13"/>
  <c r="R293" i="13"/>
  <c r="P293" i="13"/>
  <c r="BI289" i="13"/>
  <c r="BH289" i="13"/>
  <c r="BG289" i="13"/>
  <c r="BF289" i="13"/>
  <c r="T289" i="13"/>
  <c r="R289" i="13"/>
  <c r="P289" i="13"/>
  <c r="BI286" i="13"/>
  <c r="BH286" i="13"/>
  <c r="BG286" i="13"/>
  <c r="BF286" i="13"/>
  <c r="T286" i="13"/>
  <c r="R286" i="13"/>
  <c r="P286" i="13"/>
  <c r="BI284" i="13"/>
  <c r="BH284" i="13"/>
  <c r="BG284" i="13"/>
  <c r="BF284" i="13"/>
  <c r="T284" i="13"/>
  <c r="R284" i="13"/>
  <c r="P284" i="13"/>
  <c r="BI282" i="13"/>
  <c r="BH282" i="13"/>
  <c r="BG282" i="13"/>
  <c r="BF282" i="13"/>
  <c r="T282" i="13"/>
  <c r="R282" i="13"/>
  <c r="P282" i="13"/>
  <c r="BI279" i="13"/>
  <c r="BH279" i="13"/>
  <c r="BG279" i="13"/>
  <c r="BF279" i="13"/>
  <c r="T279" i="13"/>
  <c r="R279" i="13"/>
  <c r="P279" i="13"/>
  <c r="BI272" i="13"/>
  <c r="BH272" i="13"/>
  <c r="BG272" i="13"/>
  <c r="BF272" i="13"/>
  <c r="T272" i="13"/>
  <c r="R272" i="13"/>
  <c r="P272" i="13"/>
  <c r="BI269" i="13"/>
  <c r="BH269" i="13"/>
  <c r="BG269" i="13"/>
  <c r="BF269" i="13"/>
  <c r="T269" i="13"/>
  <c r="R269" i="13"/>
  <c r="P269" i="13"/>
  <c r="BI267" i="13"/>
  <c r="BH267" i="13"/>
  <c r="BG267" i="13"/>
  <c r="BF267" i="13"/>
  <c r="T267" i="13"/>
  <c r="R267" i="13"/>
  <c r="P267" i="13"/>
  <c r="BI264" i="13"/>
  <c r="BH264" i="13"/>
  <c r="BG264" i="13"/>
  <c r="BF264" i="13"/>
  <c r="T264" i="13"/>
  <c r="R264" i="13"/>
  <c r="P264" i="13"/>
  <c r="BI262" i="13"/>
  <c r="BH262" i="13"/>
  <c r="BG262" i="13"/>
  <c r="BF262" i="13"/>
  <c r="T262" i="13"/>
  <c r="R262" i="13"/>
  <c r="P262" i="13"/>
  <c r="BI255" i="13"/>
  <c r="BH255" i="13"/>
  <c r="BG255" i="13"/>
  <c r="BF255" i="13"/>
  <c r="T255" i="13"/>
  <c r="R255" i="13"/>
  <c r="P255" i="13"/>
  <c r="BI253" i="13"/>
  <c r="BH253" i="13"/>
  <c r="BG253" i="13"/>
  <c r="BF253" i="13"/>
  <c r="T253" i="13"/>
  <c r="R253" i="13"/>
  <c r="P253" i="13"/>
  <c r="BI249" i="13"/>
  <c r="BH249" i="13"/>
  <c r="BG249" i="13"/>
  <c r="BF249" i="13"/>
  <c r="T249" i="13"/>
  <c r="R249" i="13"/>
  <c r="P249" i="13"/>
  <c r="BI245" i="13"/>
  <c r="BH245" i="13"/>
  <c r="BG245" i="13"/>
  <c r="BF245" i="13"/>
  <c r="T245" i="13"/>
  <c r="R245" i="13"/>
  <c r="P245" i="13"/>
  <c r="BI242" i="13"/>
  <c r="BH242" i="13"/>
  <c r="BG242" i="13"/>
  <c r="BF242" i="13"/>
  <c r="T242" i="13"/>
  <c r="R242" i="13"/>
  <c r="P242" i="13"/>
  <c r="BI238" i="13"/>
  <c r="BH238" i="13"/>
  <c r="BG238" i="13"/>
  <c r="BF238" i="13"/>
  <c r="T238" i="13"/>
  <c r="R238" i="13"/>
  <c r="P238" i="13"/>
  <c r="BI234" i="13"/>
  <c r="BH234" i="13"/>
  <c r="BG234" i="13"/>
  <c r="BF234" i="13"/>
  <c r="T234" i="13"/>
  <c r="R234" i="13"/>
  <c r="P234" i="13"/>
  <c r="BI225" i="13"/>
  <c r="BH225" i="13"/>
  <c r="BG225" i="13"/>
  <c r="BF225" i="13"/>
  <c r="T225" i="13"/>
  <c r="R225" i="13"/>
  <c r="P225" i="13"/>
  <c r="BI217" i="13"/>
  <c r="BH217" i="13"/>
  <c r="BG217" i="13"/>
  <c r="BF217" i="13"/>
  <c r="T217" i="13"/>
  <c r="R217" i="13"/>
  <c r="P217" i="13"/>
  <c r="BI212" i="13"/>
  <c r="BH212" i="13"/>
  <c r="BG212" i="13"/>
  <c r="BF212" i="13"/>
  <c r="T212" i="13"/>
  <c r="T211" i="13" s="1"/>
  <c r="R212" i="13"/>
  <c r="R211" i="13"/>
  <c r="P212" i="13"/>
  <c r="P211" i="13" s="1"/>
  <c r="BI208" i="13"/>
  <c r="BH208" i="13"/>
  <c r="BG208" i="13"/>
  <c r="BF208" i="13"/>
  <c r="T208" i="13"/>
  <c r="T207" i="13"/>
  <c r="R208" i="13"/>
  <c r="R207" i="13" s="1"/>
  <c r="P208" i="13"/>
  <c r="P207" i="13"/>
  <c r="BI186" i="13"/>
  <c r="BH186" i="13"/>
  <c r="BG186" i="13"/>
  <c r="BF186" i="13"/>
  <c r="T186" i="13"/>
  <c r="R186" i="13"/>
  <c r="P186" i="13"/>
  <c r="BI182" i="13"/>
  <c r="BH182" i="13"/>
  <c r="BG182" i="13"/>
  <c r="BF182" i="13"/>
  <c r="T182" i="13"/>
  <c r="R182" i="13"/>
  <c r="P182" i="13"/>
  <c r="BI178" i="13"/>
  <c r="BH178" i="13"/>
  <c r="BG178" i="13"/>
  <c r="BF178" i="13"/>
  <c r="T178" i="13"/>
  <c r="R178" i="13"/>
  <c r="P178" i="13"/>
  <c r="BI174" i="13"/>
  <c r="BH174" i="13"/>
  <c r="BG174" i="13"/>
  <c r="BF174" i="13"/>
  <c r="T174" i="13"/>
  <c r="R174" i="13"/>
  <c r="P174" i="13"/>
  <c r="BI170" i="13"/>
  <c r="BH170" i="13"/>
  <c r="BG170" i="13"/>
  <c r="BF170" i="13"/>
  <c r="T170" i="13"/>
  <c r="R170" i="13"/>
  <c r="P170" i="13"/>
  <c r="BI166" i="13"/>
  <c r="BH166" i="13"/>
  <c r="BG166" i="13"/>
  <c r="BF166" i="13"/>
  <c r="T166" i="13"/>
  <c r="R166" i="13"/>
  <c r="P166" i="13"/>
  <c r="BI162" i="13"/>
  <c r="BH162" i="13"/>
  <c r="BG162" i="13"/>
  <c r="BF162" i="13"/>
  <c r="T162" i="13"/>
  <c r="R162" i="13"/>
  <c r="P162" i="13"/>
  <c r="BI158" i="13"/>
  <c r="BH158" i="13"/>
  <c r="BG158" i="13"/>
  <c r="BF158" i="13"/>
  <c r="T158" i="13"/>
  <c r="R158" i="13"/>
  <c r="P158" i="13"/>
  <c r="BI151" i="13"/>
  <c r="BH151" i="13"/>
  <c r="BG151" i="13"/>
  <c r="BF151" i="13"/>
  <c r="T151" i="13"/>
  <c r="R151" i="13"/>
  <c r="P151" i="13"/>
  <c r="BI144" i="13"/>
  <c r="BH144" i="13"/>
  <c r="BG144" i="13"/>
  <c r="BF144" i="13"/>
  <c r="T144" i="13"/>
  <c r="T143" i="13" s="1"/>
  <c r="R144" i="13"/>
  <c r="R143" i="13" s="1"/>
  <c r="P144" i="13"/>
  <c r="P143" i="13" s="1"/>
  <c r="BI140" i="13"/>
  <c r="BH140" i="13"/>
  <c r="BG140" i="13"/>
  <c r="BF140" i="13"/>
  <c r="T140" i="13"/>
  <c r="R140" i="13"/>
  <c r="P140" i="13"/>
  <c r="BI137" i="13"/>
  <c r="BH137" i="13"/>
  <c r="BG137" i="13"/>
  <c r="BF137" i="13"/>
  <c r="T137" i="13"/>
  <c r="R137" i="13"/>
  <c r="P137" i="13"/>
  <c r="BI126" i="13"/>
  <c r="BH126" i="13"/>
  <c r="BG126" i="13"/>
  <c r="BF126" i="13"/>
  <c r="T126" i="13"/>
  <c r="T125" i="13" s="1"/>
  <c r="R126" i="13"/>
  <c r="R125" i="13"/>
  <c r="P126" i="13"/>
  <c r="P125" i="13" s="1"/>
  <c r="BI122" i="13"/>
  <c r="BH122" i="13"/>
  <c r="BG122" i="13"/>
  <c r="BF122" i="13"/>
  <c r="T122" i="13"/>
  <c r="R122" i="13"/>
  <c r="P122" i="13"/>
  <c r="BI118" i="13"/>
  <c r="BH118" i="13"/>
  <c r="BG118" i="13"/>
  <c r="BF118" i="13"/>
  <c r="T118" i="13"/>
  <c r="R118" i="13"/>
  <c r="P118" i="13"/>
  <c r="BI113" i="13"/>
  <c r="BH113" i="13"/>
  <c r="BG113" i="13"/>
  <c r="BF113" i="13"/>
  <c r="T113" i="13"/>
  <c r="R113" i="13"/>
  <c r="P113" i="13"/>
  <c r="BI109" i="13"/>
  <c r="BH109" i="13"/>
  <c r="BG109" i="13"/>
  <c r="BF109" i="13"/>
  <c r="T109" i="13"/>
  <c r="R109" i="13"/>
  <c r="P109" i="13"/>
  <c r="J103" i="13"/>
  <c r="J102" i="13"/>
  <c r="F102" i="13"/>
  <c r="F100" i="13"/>
  <c r="E98" i="13"/>
  <c r="J63" i="13"/>
  <c r="J62" i="13"/>
  <c r="F62" i="13"/>
  <c r="F60" i="13"/>
  <c r="E58" i="13"/>
  <c r="J22" i="13"/>
  <c r="E22" i="13"/>
  <c r="F103" i="13"/>
  <c r="J21" i="13"/>
  <c r="J16" i="13"/>
  <c r="J60" i="13" s="1"/>
  <c r="E7" i="13"/>
  <c r="E52" i="13" s="1"/>
  <c r="J41" i="12"/>
  <c r="J40" i="12"/>
  <c r="AY69" i="1"/>
  <c r="J39" i="12"/>
  <c r="AX69" i="1"/>
  <c r="BI277" i="12"/>
  <c r="BH277" i="12"/>
  <c r="BG277" i="12"/>
  <c r="BF277" i="12"/>
  <c r="T277" i="12"/>
  <c r="T276" i="12"/>
  <c r="R277" i="12"/>
  <c r="R276" i="12"/>
  <c r="P277" i="12"/>
  <c r="P276" i="12"/>
  <c r="BI274" i="12"/>
  <c r="BH274" i="12"/>
  <c r="BG274" i="12"/>
  <c r="BF274" i="12"/>
  <c r="T274" i="12"/>
  <c r="T273" i="12"/>
  <c r="R274" i="12"/>
  <c r="R273" i="12"/>
  <c r="P274" i="12"/>
  <c r="P273" i="12"/>
  <c r="BI270" i="12"/>
  <c r="BH270" i="12"/>
  <c r="BG270" i="12"/>
  <c r="BF270" i="12"/>
  <c r="T270" i="12"/>
  <c r="R270" i="12"/>
  <c r="P270" i="12"/>
  <c r="BI267" i="12"/>
  <c r="BH267" i="12"/>
  <c r="BG267" i="12"/>
  <c r="BF267" i="12"/>
  <c r="T267" i="12"/>
  <c r="R267" i="12"/>
  <c r="P267" i="12"/>
  <c r="BI264" i="12"/>
  <c r="BH264" i="12"/>
  <c r="BG264" i="12"/>
  <c r="BF264" i="12"/>
  <c r="T264" i="12"/>
  <c r="R264" i="12"/>
  <c r="P264" i="12"/>
  <c r="BI255" i="12"/>
  <c r="BH255" i="12"/>
  <c r="BG255" i="12"/>
  <c r="BF255" i="12"/>
  <c r="T255" i="12"/>
  <c r="R255" i="12"/>
  <c r="P255" i="12"/>
  <c r="BI252" i="12"/>
  <c r="BH252" i="12"/>
  <c r="BG252" i="12"/>
  <c r="BF252" i="12"/>
  <c r="T252" i="12"/>
  <c r="R252" i="12"/>
  <c r="P252" i="12"/>
  <c r="BI240" i="12"/>
  <c r="BH240" i="12"/>
  <c r="BG240" i="12"/>
  <c r="BF240" i="12"/>
  <c r="T240" i="12"/>
  <c r="R240" i="12"/>
  <c r="P240" i="12"/>
  <c r="BI216" i="12"/>
  <c r="BH216" i="12"/>
  <c r="BG216" i="12"/>
  <c r="BF216" i="12"/>
  <c r="T216" i="12"/>
  <c r="R216" i="12"/>
  <c r="P216" i="12"/>
  <c r="BI212" i="12"/>
  <c r="BH212" i="12"/>
  <c r="BG212" i="12"/>
  <c r="BF212" i="12"/>
  <c r="T212" i="12"/>
  <c r="R212" i="12"/>
  <c r="P212" i="12"/>
  <c r="BI209" i="12"/>
  <c r="BH209" i="12"/>
  <c r="BG209" i="12"/>
  <c r="BF209" i="12"/>
  <c r="T209" i="12"/>
  <c r="R209" i="12"/>
  <c r="P209" i="12"/>
  <c r="BI206" i="12"/>
  <c r="BH206" i="12"/>
  <c r="BG206" i="12"/>
  <c r="BF206" i="12"/>
  <c r="T206" i="12"/>
  <c r="R206" i="12"/>
  <c r="P206" i="12"/>
  <c r="BI203" i="12"/>
  <c r="BH203" i="12"/>
  <c r="BG203" i="12"/>
  <c r="BF203" i="12"/>
  <c r="T203" i="12"/>
  <c r="R203" i="12"/>
  <c r="P203" i="12"/>
  <c r="BI200" i="12"/>
  <c r="BH200" i="12"/>
  <c r="BG200" i="12"/>
  <c r="BF200" i="12"/>
  <c r="T200" i="12"/>
  <c r="R200" i="12"/>
  <c r="P200" i="12"/>
  <c r="BI195" i="12"/>
  <c r="BH195" i="12"/>
  <c r="BG195" i="12"/>
  <c r="BF195" i="12"/>
  <c r="T195" i="12"/>
  <c r="R195" i="12"/>
  <c r="P195" i="12"/>
  <c r="BI192" i="12"/>
  <c r="BH192" i="12"/>
  <c r="BG192" i="12"/>
  <c r="BF192" i="12"/>
  <c r="T192" i="12"/>
  <c r="R192" i="12"/>
  <c r="P192" i="12"/>
  <c r="BI189" i="12"/>
  <c r="BH189" i="12"/>
  <c r="BG189" i="12"/>
  <c r="BF189" i="12"/>
  <c r="T189" i="12"/>
  <c r="R189" i="12"/>
  <c r="P189" i="12"/>
  <c r="BI184" i="12"/>
  <c r="BH184" i="12"/>
  <c r="BG184" i="12"/>
  <c r="BF184" i="12"/>
  <c r="T184" i="12"/>
  <c r="R184" i="12"/>
  <c r="P184" i="12"/>
  <c r="BI181" i="12"/>
  <c r="BH181" i="12"/>
  <c r="BG181" i="12"/>
  <c r="BF181" i="12"/>
  <c r="T181" i="12"/>
  <c r="R181" i="12"/>
  <c r="P181" i="12"/>
  <c r="BI176" i="12"/>
  <c r="BH176" i="12"/>
  <c r="BG176" i="12"/>
  <c r="BF176" i="12"/>
  <c r="T176" i="12"/>
  <c r="T175" i="12" s="1"/>
  <c r="R176" i="12"/>
  <c r="R175" i="12" s="1"/>
  <c r="P176" i="12"/>
  <c r="P175" i="12" s="1"/>
  <c r="BI172" i="12"/>
  <c r="BH172" i="12"/>
  <c r="BG172" i="12"/>
  <c r="BF172" i="12"/>
  <c r="T172" i="12"/>
  <c r="T171" i="12" s="1"/>
  <c r="R172" i="12"/>
  <c r="R171" i="12" s="1"/>
  <c r="P172" i="12"/>
  <c r="P171" i="12" s="1"/>
  <c r="BI157" i="12"/>
  <c r="BH157" i="12"/>
  <c r="BG157" i="12"/>
  <c r="BF157" i="12"/>
  <c r="T157" i="12"/>
  <c r="R157" i="12"/>
  <c r="P157" i="12"/>
  <c r="BI145" i="12"/>
  <c r="BH145" i="12"/>
  <c r="BG145" i="12"/>
  <c r="BF145" i="12"/>
  <c r="T145" i="12"/>
  <c r="R145" i="12"/>
  <c r="P145" i="12"/>
  <c r="BI132" i="12"/>
  <c r="BH132" i="12"/>
  <c r="BG132" i="12"/>
  <c r="BF132" i="12"/>
  <c r="T132" i="12"/>
  <c r="T131" i="12"/>
  <c r="R132" i="12"/>
  <c r="R131" i="12" s="1"/>
  <c r="P132" i="12"/>
  <c r="P131" i="12"/>
  <c r="BI127" i="12"/>
  <c r="BH127" i="12"/>
  <c r="BG127" i="12"/>
  <c r="BF127" i="12"/>
  <c r="T127" i="12"/>
  <c r="T126" i="12" s="1"/>
  <c r="R127" i="12"/>
  <c r="R126" i="12"/>
  <c r="P127" i="12"/>
  <c r="P126" i="12" s="1"/>
  <c r="BI123" i="12"/>
  <c r="BH123" i="12"/>
  <c r="BG123" i="12"/>
  <c r="BF123" i="12"/>
  <c r="T123" i="12"/>
  <c r="R123" i="12"/>
  <c r="P123" i="12"/>
  <c r="BI119" i="12"/>
  <c r="BH119" i="12"/>
  <c r="BG119" i="12"/>
  <c r="BF119" i="12"/>
  <c r="T119" i="12"/>
  <c r="R119" i="12"/>
  <c r="P119" i="12"/>
  <c r="BI116" i="12"/>
  <c r="BH116" i="12"/>
  <c r="BG116" i="12"/>
  <c r="BF116" i="12"/>
  <c r="T116" i="12"/>
  <c r="R116" i="12"/>
  <c r="P116" i="12"/>
  <c r="BI113" i="12"/>
  <c r="BH113" i="12"/>
  <c r="BG113" i="12"/>
  <c r="BF113" i="12"/>
  <c r="T113" i="12"/>
  <c r="R113" i="12"/>
  <c r="P113" i="12"/>
  <c r="BI109" i="12"/>
  <c r="BH109" i="12"/>
  <c r="BG109" i="12"/>
  <c r="BF109" i="12"/>
  <c r="T109" i="12"/>
  <c r="R109" i="12"/>
  <c r="P109" i="12"/>
  <c r="BI106" i="12"/>
  <c r="BH106" i="12"/>
  <c r="BG106" i="12"/>
  <c r="BF106" i="12"/>
  <c r="T106" i="12"/>
  <c r="R106" i="12"/>
  <c r="P106" i="12"/>
  <c r="J100" i="12"/>
  <c r="J99" i="12"/>
  <c r="F99" i="12"/>
  <c r="F97" i="12"/>
  <c r="E95" i="12"/>
  <c r="J63" i="12"/>
  <c r="J62" i="12"/>
  <c r="F62" i="12"/>
  <c r="F60" i="12"/>
  <c r="E58" i="12"/>
  <c r="J22" i="12"/>
  <c r="E22" i="12"/>
  <c r="F100" i="12"/>
  <c r="J21" i="12"/>
  <c r="J16" i="12"/>
  <c r="J60" i="12" s="1"/>
  <c r="E7" i="12"/>
  <c r="E89" i="12" s="1"/>
  <c r="J41" i="11"/>
  <c r="J40" i="11"/>
  <c r="AY67" i="1"/>
  <c r="J39" i="11"/>
  <c r="AX67" i="1" s="1"/>
  <c r="BI126" i="11"/>
  <c r="BH126" i="11"/>
  <c r="BG126" i="11"/>
  <c r="BF126" i="11"/>
  <c r="T126" i="11"/>
  <c r="T125" i="11"/>
  <c r="R126" i="11"/>
  <c r="R125" i="11" s="1"/>
  <c r="P126" i="11"/>
  <c r="P125" i="11"/>
  <c r="BI122" i="11"/>
  <c r="BH122" i="11"/>
  <c r="BG122" i="11"/>
  <c r="BF122" i="11"/>
  <c r="T122" i="11"/>
  <c r="R122" i="11"/>
  <c r="P122" i="11"/>
  <c r="BI119" i="11"/>
  <c r="BH119" i="11"/>
  <c r="BG119" i="11"/>
  <c r="BF119" i="11"/>
  <c r="T119" i="11"/>
  <c r="R119" i="11"/>
  <c r="P119" i="11"/>
  <c r="BI116" i="11"/>
  <c r="BH116" i="11"/>
  <c r="BG116" i="11"/>
  <c r="BF116" i="11"/>
  <c r="T116" i="11"/>
  <c r="R116" i="11"/>
  <c r="P116" i="11"/>
  <c r="BI113" i="11"/>
  <c r="BH113" i="11"/>
  <c r="BG113" i="11"/>
  <c r="BF113" i="11"/>
  <c r="T113" i="11"/>
  <c r="R113" i="11"/>
  <c r="P113" i="11"/>
  <c r="BI110" i="11"/>
  <c r="BH110" i="11"/>
  <c r="BG110" i="11"/>
  <c r="BF110" i="11"/>
  <c r="T110" i="11"/>
  <c r="R110" i="11"/>
  <c r="P110" i="11"/>
  <c r="BI107" i="11"/>
  <c r="BH107" i="11"/>
  <c r="BG107" i="11"/>
  <c r="BF107" i="11"/>
  <c r="T107" i="11"/>
  <c r="R107" i="11"/>
  <c r="P107" i="11"/>
  <c r="BI104" i="11"/>
  <c r="BH104" i="11"/>
  <c r="BG104" i="11"/>
  <c r="BF104" i="11"/>
  <c r="T104" i="11"/>
  <c r="R104" i="11"/>
  <c r="P104" i="11"/>
  <c r="BI99" i="11"/>
  <c r="BH99" i="11"/>
  <c r="BG99" i="11"/>
  <c r="BF99" i="11"/>
  <c r="T99" i="11"/>
  <c r="T98" i="11" s="1"/>
  <c r="T97" i="11" s="1"/>
  <c r="R99" i="11"/>
  <c r="R98" i="11"/>
  <c r="R97" i="11" s="1"/>
  <c r="P99" i="11"/>
  <c r="P98" i="11" s="1"/>
  <c r="P97" i="11" s="1"/>
  <c r="J93" i="11"/>
  <c r="J92" i="11"/>
  <c r="F92" i="11"/>
  <c r="F90" i="11"/>
  <c r="E88" i="11"/>
  <c r="J63" i="11"/>
  <c r="J62" i="11"/>
  <c r="F62" i="11"/>
  <c r="F60" i="11"/>
  <c r="E58" i="11"/>
  <c r="J22" i="11"/>
  <c r="E22" i="11"/>
  <c r="F63" i="11" s="1"/>
  <c r="J21" i="11"/>
  <c r="J16" i="11"/>
  <c r="J90" i="11" s="1"/>
  <c r="E7" i="11"/>
  <c r="E52" i="11"/>
  <c r="J41" i="10"/>
  <c r="J40" i="10"/>
  <c r="AY66" i="1"/>
  <c r="J39" i="10"/>
  <c r="AX66" i="1" s="1"/>
  <c r="BI235" i="10"/>
  <c r="BH235" i="10"/>
  <c r="BG235" i="10"/>
  <c r="BF235" i="10"/>
  <c r="T235" i="10"/>
  <c r="T234" i="10"/>
  <c r="R235" i="10"/>
  <c r="R234" i="10" s="1"/>
  <c r="P235" i="10"/>
  <c r="P234" i="10"/>
  <c r="BI231" i="10"/>
  <c r="BH231" i="10"/>
  <c r="BG231" i="10"/>
  <c r="BF231" i="10"/>
  <c r="T231" i="10"/>
  <c r="R231" i="10"/>
  <c r="P231" i="10"/>
  <c r="BI228" i="10"/>
  <c r="BH228" i="10"/>
  <c r="BG228" i="10"/>
  <c r="BF228" i="10"/>
  <c r="T228" i="10"/>
  <c r="R228" i="10"/>
  <c r="P228" i="10"/>
  <c r="BI226" i="10"/>
  <c r="BH226" i="10"/>
  <c r="BG226" i="10"/>
  <c r="BF226" i="10"/>
  <c r="T226" i="10"/>
  <c r="R226" i="10"/>
  <c r="P226" i="10"/>
  <c r="BI223" i="10"/>
  <c r="BH223" i="10"/>
  <c r="BG223" i="10"/>
  <c r="BF223" i="10"/>
  <c r="T223" i="10"/>
  <c r="R223" i="10"/>
  <c r="P223" i="10"/>
  <c r="BI220" i="10"/>
  <c r="BH220" i="10"/>
  <c r="BG220" i="10"/>
  <c r="BF220" i="10"/>
  <c r="T220" i="10"/>
  <c r="R220" i="10"/>
  <c r="P220" i="10"/>
  <c r="BI217" i="10"/>
  <c r="BH217" i="10"/>
  <c r="BG217" i="10"/>
  <c r="BF217" i="10"/>
  <c r="T217" i="10"/>
  <c r="R217" i="10"/>
  <c r="P217" i="10"/>
  <c r="BI214" i="10"/>
  <c r="BH214" i="10"/>
  <c r="BG214" i="10"/>
  <c r="BF214" i="10"/>
  <c r="T214" i="10"/>
  <c r="R214" i="10"/>
  <c r="P214" i="10"/>
  <c r="BI211" i="10"/>
  <c r="BH211" i="10"/>
  <c r="BG211" i="10"/>
  <c r="BF211" i="10"/>
  <c r="T211" i="10"/>
  <c r="R211" i="10"/>
  <c r="P211" i="10"/>
  <c r="BI207" i="10"/>
  <c r="BH207" i="10"/>
  <c r="BG207" i="10"/>
  <c r="BF207" i="10"/>
  <c r="T207" i="10"/>
  <c r="R207" i="10"/>
  <c r="P207" i="10"/>
  <c r="BI204" i="10"/>
  <c r="BH204" i="10"/>
  <c r="BG204" i="10"/>
  <c r="BF204" i="10"/>
  <c r="T204" i="10"/>
  <c r="R204" i="10"/>
  <c r="P204" i="10"/>
  <c r="BI201" i="10"/>
  <c r="BH201" i="10"/>
  <c r="BG201" i="10"/>
  <c r="BF201" i="10"/>
  <c r="T201" i="10"/>
  <c r="R201" i="10"/>
  <c r="P201" i="10"/>
  <c r="BI198" i="10"/>
  <c r="BH198" i="10"/>
  <c r="BG198" i="10"/>
  <c r="BF198" i="10"/>
  <c r="T198" i="10"/>
  <c r="R198" i="10"/>
  <c r="P198" i="10"/>
  <c r="BI195" i="10"/>
  <c r="BH195" i="10"/>
  <c r="BG195" i="10"/>
  <c r="BF195" i="10"/>
  <c r="T195" i="10"/>
  <c r="R195" i="10"/>
  <c r="P195" i="10"/>
  <c r="BI192" i="10"/>
  <c r="BH192" i="10"/>
  <c r="BG192" i="10"/>
  <c r="BF192" i="10"/>
  <c r="T192" i="10"/>
  <c r="R192" i="10"/>
  <c r="P192" i="10"/>
  <c r="BI189" i="10"/>
  <c r="BH189" i="10"/>
  <c r="BG189" i="10"/>
  <c r="BF189" i="10"/>
  <c r="T189" i="10"/>
  <c r="R189" i="10"/>
  <c r="P189" i="10"/>
  <c r="BI186" i="10"/>
  <c r="BH186" i="10"/>
  <c r="BG186" i="10"/>
  <c r="BF186" i="10"/>
  <c r="T186" i="10"/>
  <c r="R186" i="10"/>
  <c r="P186" i="10"/>
  <c r="BI182" i="10"/>
  <c r="BH182" i="10"/>
  <c r="BG182" i="10"/>
  <c r="BF182" i="10"/>
  <c r="T182" i="10"/>
  <c r="R182" i="10"/>
  <c r="P182" i="10"/>
  <c r="BI179" i="10"/>
  <c r="BH179" i="10"/>
  <c r="BG179" i="10"/>
  <c r="BF179" i="10"/>
  <c r="T179" i="10"/>
  <c r="R179" i="10"/>
  <c r="P179" i="10"/>
  <c r="BI176" i="10"/>
  <c r="BH176" i="10"/>
  <c r="BG176" i="10"/>
  <c r="BF176" i="10"/>
  <c r="T176" i="10"/>
  <c r="R176" i="10"/>
  <c r="P176" i="10"/>
  <c r="BI173" i="10"/>
  <c r="BH173" i="10"/>
  <c r="BG173" i="10"/>
  <c r="BF173" i="10"/>
  <c r="T173" i="10"/>
  <c r="R173" i="10"/>
  <c r="P173" i="10"/>
  <c r="BI170" i="10"/>
  <c r="BH170" i="10"/>
  <c r="BG170" i="10"/>
  <c r="BF170" i="10"/>
  <c r="T170" i="10"/>
  <c r="R170" i="10"/>
  <c r="P170" i="10"/>
  <c r="BI167" i="10"/>
  <c r="BH167" i="10"/>
  <c r="BG167" i="10"/>
  <c r="BF167" i="10"/>
  <c r="T167" i="10"/>
  <c r="R167" i="10"/>
  <c r="P167" i="10"/>
  <c r="BI164" i="10"/>
  <c r="BH164" i="10"/>
  <c r="BG164" i="10"/>
  <c r="BF164" i="10"/>
  <c r="T164" i="10"/>
  <c r="R164" i="10"/>
  <c r="P164" i="10"/>
  <c r="BI162" i="10"/>
  <c r="BH162" i="10"/>
  <c r="BG162" i="10"/>
  <c r="BF162" i="10"/>
  <c r="T162" i="10"/>
  <c r="R162" i="10"/>
  <c r="P162" i="10"/>
  <c r="BI159" i="10"/>
  <c r="BH159" i="10"/>
  <c r="BG159" i="10"/>
  <c r="BF159" i="10"/>
  <c r="T159" i="10"/>
  <c r="R159" i="10"/>
  <c r="P159" i="10"/>
  <c r="BI156" i="10"/>
  <c r="BH156" i="10"/>
  <c r="BG156" i="10"/>
  <c r="BF156" i="10"/>
  <c r="T156" i="10"/>
  <c r="R156" i="10"/>
  <c r="P156" i="10"/>
  <c r="BI152" i="10"/>
  <c r="BH152" i="10"/>
  <c r="BG152" i="10"/>
  <c r="BF152" i="10"/>
  <c r="T152" i="10"/>
  <c r="R152" i="10"/>
  <c r="P152" i="10"/>
  <c r="BI149" i="10"/>
  <c r="BH149" i="10"/>
  <c r="BG149" i="10"/>
  <c r="BF149" i="10"/>
  <c r="T149" i="10"/>
  <c r="R149" i="10"/>
  <c r="P149" i="10"/>
  <c r="BI146" i="10"/>
  <c r="BH146" i="10"/>
  <c r="BG146" i="10"/>
  <c r="BF146" i="10"/>
  <c r="T146" i="10"/>
  <c r="R146" i="10"/>
  <c r="P146" i="10"/>
  <c r="BI143" i="10"/>
  <c r="BH143" i="10"/>
  <c r="BG143" i="10"/>
  <c r="BF143" i="10"/>
  <c r="T143" i="10"/>
  <c r="R143" i="10"/>
  <c r="P143" i="10"/>
  <c r="BI140" i="10"/>
  <c r="BH140" i="10"/>
  <c r="BG140" i="10"/>
  <c r="BF140" i="10"/>
  <c r="T140" i="10"/>
  <c r="R140" i="10"/>
  <c r="P140" i="10"/>
  <c r="BI137" i="10"/>
  <c r="BH137" i="10"/>
  <c r="BG137" i="10"/>
  <c r="BF137" i="10"/>
  <c r="T137" i="10"/>
  <c r="R137" i="10"/>
  <c r="P137" i="10"/>
  <c r="BI135" i="10"/>
  <c r="BH135" i="10"/>
  <c r="BG135" i="10"/>
  <c r="BF135" i="10"/>
  <c r="T135" i="10"/>
  <c r="R135" i="10"/>
  <c r="P135" i="10"/>
  <c r="BI133" i="10"/>
  <c r="BH133" i="10"/>
  <c r="BG133" i="10"/>
  <c r="BF133" i="10"/>
  <c r="T133" i="10"/>
  <c r="R133" i="10"/>
  <c r="P133" i="10"/>
  <c r="BI130" i="10"/>
  <c r="BH130" i="10"/>
  <c r="BG130" i="10"/>
  <c r="BF130" i="10"/>
  <c r="T130" i="10"/>
  <c r="R130" i="10"/>
  <c r="P130" i="10"/>
  <c r="BI127" i="10"/>
  <c r="BH127" i="10"/>
  <c r="BG127" i="10"/>
  <c r="BF127" i="10"/>
  <c r="T127" i="10"/>
  <c r="R127" i="10"/>
  <c r="P127" i="10"/>
  <c r="BI123" i="10"/>
  <c r="BH123" i="10"/>
  <c r="BG123" i="10"/>
  <c r="BF123" i="10"/>
  <c r="T123" i="10"/>
  <c r="R123" i="10"/>
  <c r="P123" i="10"/>
  <c r="BI120" i="10"/>
  <c r="BH120" i="10"/>
  <c r="BG120" i="10"/>
  <c r="BF120" i="10"/>
  <c r="T120" i="10"/>
  <c r="R120" i="10"/>
  <c r="P120" i="10"/>
  <c r="BI117" i="10"/>
  <c r="BH117" i="10"/>
  <c r="BG117" i="10"/>
  <c r="BF117" i="10"/>
  <c r="T117" i="10"/>
  <c r="R117" i="10"/>
  <c r="P117" i="10"/>
  <c r="BI114" i="10"/>
  <c r="BH114" i="10"/>
  <c r="BG114" i="10"/>
  <c r="BF114" i="10"/>
  <c r="T114" i="10"/>
  <c r="R114" i="10"/>
  <c r="P114" i="10"/>
  <c r="BI111" i="10"/>
  <c r="BH111" i="10"/>
  <c r="BG111" i="10"/>
  <c r="BF111" i="10"/>
  <c r="T111" i="10"/>
  <c r="R111" i="10"/>
  <c r="P111" i="10"/>
  <c r="BI108" i="10"/>
  <c r="BH108" i="10"/>
  <c r="BG108" i="10"/>
  <c r="BF108" i="10"/>
  <c r="T108" i="10"/>
  <c r="R108" i="10"/>
  <c r="P108" i="10"/>
  <c r="BI103" i="10"/>
  <c r="BH103" i="10"/>
  <c r="BG103" i="10"/>
  <c r="BF103" i="10"/>
  <c r="T103" i="10"/>
  <c r="T102" i="10" s="1"/>
  <c r="T101" i="10" s="1"/>
  <c r="R103" i="10"/>
  <c r="R102" i="10"/>
  <c r="R101" i="10" s="1"/>
  <c r="P103" i="10"/>
  <c r="P102" i="10" s="1"/>
  <c r="P101" i="10" s="1"/>
  <c r="J97" i="10"/>
  <c r="J96" i="10"/>
  <c r="F96" i="10"/>
  <c r="F94" i="10"/>
  <c r="E92" i="10"/>
  <c r="J63" i="10"/>
  <c r="J62" i="10"/>
  <c r="F62" i="10"/>
  <c r="F60" i="10"/>
  <c r="E58" i="10"/>
  <c r="J22" i="10"/>
  <c r="E22" i="10"/>
  <c r="F97" i="10" s="1"/>
  <c r="J21" i="10"/>
  <c r="J16" i="10"/>
  <c r="J94" i="10" s="1"/>
  <c r="E7" i="10"/>
  <c r="E86" i="10"/>
  <c r="J41" i="9"/>
  <c r="J40" i="9"/>
  <c r="AY65" i="1"/>
  <c r="J39" i="9"/>
  <c r="AX65" i="1" s="1"/>
  <c r="BI129" i="9"/>
  <c r="BH129" i="9"/>
  <c r="BG129" i="9"/>
  <c r="BF129" i="9"/>
  <c r="T129" i="9"/>
  <c r="R129" i="9"/>
  <c r="P129" i="9"/>
  <c r="BI127" i="9"/>
  <c r="BH127" i="9"/>
  <c r="BG127" i="9"/>
  <c r="BF127" i="9"/>
  <c r="T127" i="9"/>
  <c r="R127" i="9"/>
  <c r="P127" i="9"/>
  <c r="BI124" i="9"/>
  <c r="BH124" i="9"/>
  <c r="BG124" i="9"/>
  <c r="BF124" i="9"/>
  <c r="T124" i="9"/>
  <c r="R124" i="9"/>
  <c r="P124" i="9"/>
  <c r="BI120" i="9"/>
  <c r="BH120" i="9"/>
  <c r="BG120" i="9"/>
  <c r="BF120" i="9"/>
  <c r="T120" i="9"/>
  <c r="R120" i="9"/>
  <c r="P120" i="9"/>
  <c r="BI117" i="9"/>
  <c r="BH117" i="9"/>
  <c r="BG117" i="9"/>
  <c r="BF117" i="9"/>
  <c r="T117" i="9"/>
  <c r="R117" i="9"/>
  <c r="P117" i="9"/>
  <c r="BI115" i="9"/>
  <c r="BH115" i="9"/>
  <c r="BG115" i="9"/>
  <c r="BF115" i="9"/>
  <c r="T115" i="9"/>
  <c r="R115" i="9"/>
  <c r="P115" i="9"/>
  <c r="BI113" i="9"/>
  <c r="BH113" i="9"/>
  <c r="BG113" i="9"/>
  <c r="BF113" i="9"/>
  <c r="T113" i="9"/>
  <c r="R113" i="9"/>
  <c r="P113" i="9"/>
  <c r="BI111" i="9"/>
  <c r="BH111" i="9"/>
  <c r="BG111" i="9"/>
  <c r="BF111" i="9"/>
  <c r="T111" i="9"/>
  <c r="R111" i="9"/>
  <c r="P111" i="9"/>
  <c r="BI109" i="9"/>
  <c r="BH109" i="9"/>
  <c r="BG109" i="9"/>
  <c r="BF109" i="9"/>
  <c r="T109" i="9"/>
  <c r="R109" i="9"/>
  <c r="P109" i="9"/>
  <c r="BI107" i="9"/>
  <c r="BH107" i="9"/>
  <c r="BG107" i="9"/>
  <c r="BF107" i="9"/>
  <c r="T107" i="9"/>
  <c r="R107" i="9"/>
  <c r="P107" i="9"/>
  <c r="BI105" i="9"/>
  <c r="BH105" i="9"/>
  <c r="BG105" i="9"/>
  <c r="BF105" i="9"/>
  <c r="T105" i="9"/>
  <c r="R105" i="9"/>
  <c r="P105" i="9"/>
  <c r="BI103" i="9"/>
  <c r="BH103" i="9"/>
  <c r="BG103" i="9"/>
  <c r="BF103" i="9"/>
  <c r="T103" i="9"/>
  <c r="R103" i="9"/>
  <c r="P103" i="9"/>
  <c r="BI101" i="9"/>
  <c r="BH101" i="9"/>
  <c r="BG101" i="9"/>
  <c r="BF101" i="9"/>
  <c r="T101" i="9"/>
  <c r="R101" i="9"/>
  <c r="P101" i="9"/>
  <c r="BI99" i="9"/>
  <c r="BH99" i="9"/>
  <c r="BG99" i="9"/>
  <c r="BF99" i="9"/>
  <c r="T99" i="9"/>
  <c r="R99" i="9"/>
  <c r="P99" i="9"/>
  <c r="J92" i="9"/>
  <c r="J91" i="9"/>
  <c r="F91" i="9"/>
  <c r="F89" i="9"/>
  <c r="E87" i="9"/>
  <c r="J63" i="9"/>
  <c r="J62" i="9"/>
  <c r="F62" i="9"/>
  <c r="F60" i="9"/>
  <c r="E58" i="9"/>
  <c r="J22" i="9"/>
  <c r="E22" i="9"/>
  <c r="F92" i="9"/>
  <c r="J21" i="9"/>
  <c r="J16" i="9"/>
  <c r="J60" i="9"/>
  <c r="E7" i="9"/>
  <c r="E81" i="9" s="1"/>
  <c r="J41" i="8"/>
  <c r="J40" i="8"/>
  <c r="AY64" i="1"/>
  <c r="J39" i="8"/>
  <c r="AX64" i="1" s="1"/>
  <c r="BI188" i="8"/>
  <c r="BH188" i="8"/>
  <c r="BG188" i="8"/>
  <c r="BF188" i="8"/>
  <c r="T188" i="8"/>
  <c r="R188" i="8"/>
  <c r="P188" i="8"/>
  <c r="BI186" i="8"/>
  <c r="BH186" i="8"/>
  <c r="BG186" i="8"/>
  <c r="BF186" i="8"/>
  <c r="T186" i="8"/>
  <c r="R186" i="8"/>
  <c r="P186" i="8"/>
  <c r="BI183" i="8"/>
  <c r="BH183" i="8"/>
  <c r="BG183" i="8"/>
  <c r="BF183" i="8"/>
  <c r="T183" i="8"/>
  <c r="R183" i="8"/>
  <c r="P183" i="8"/>
  <c r="BI180" i="8"/>
  <c r="BH180" i="8"/>
  <c r="BG180" i="8"/>
  <c r="BF180" i="8"/>
  <c r="T180" i="8"/>
  <c r="R180" i="8"/>
  <c r="P180" i="8"/>
  <c r="BI177" i="8"/>
  <c r="BH177" i="8"/>
  <c r="BG177" i="8"/>
  <c r="BF177" i="8"/>
  <c r="T177" i="8"/>
  <c r="R177" i="8"/>
  <c r="P177" i="8"/>
  <c r="BI174" i="8"/>
  <c r="BH174" i="8"/>
  <c r="BG174" i="8"/>
  <c r="BF174" i="8"/>
  <c r="T174" i="8"/>
  <c r="R174" i="8"/>
  <c r="P174" i="8"/>
  <c r="BI172" i="8"/>
  <c r="BH172" i="8"/>
  <c r="BG172" i="8"/>
  <c r="BF172" i="8"/>
  <c r="T172" i="8"/>
  <c r="R172" i="8"/>
  <c r="P172" i="8"/>
  <c r="BI169" i="8"/>
  <c r="BH169" i="8"/>
  <c r="BG169" i="8"/>
  <c r="BF169" i="8"/>
  <c r="T169" i="8"/>
  <c r="R169" i="8"/>
  <c r="P169" i="8"/>
  <c r="BI166" i="8"/>
  <c r="BH166" i="8"/>
  <c r="BG166" i="8"/>
  <c r="BF166" i="8"/>
  <c r="T166" i="8"/>
  <c r="R166" i="8"/>
  <c r="P166" i="8"/>
  <c r="BI164" i="8"/>
  <c r="BH164" i="8"/>
  <c r="BG164" i="8"/>
  <c r="BF164" i="8"/>
  <c r="T164" i="8"/>
  <c r="R164" i="8"/>
  <c r="P164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6" i="8"/>
  <c r="BH156" i="8"/>
  <c r="BG156" i="8"/>
  <c r="BF156" i="8"/>
  <c r="T156" i="8"/>
  <c r="R156" i="8"/>
  <c r="P156" i="8"/>
  <c r="BI154" i="8"/>
  <c r="BH154" i="8"/>
  <c r="BG154" i="8"/>
  <c r="BF154" i="8"/>
  <c r="T154" i="8"/>
  <c r="R154" i="8"/>
  <c r="P154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6" i="8"/>
  <c r="BH136" i="8"/>
  <c r="BG136" i="8"/>
  <c r="BF136" i="8"/>
  <c r="T136" i="8"/>
  <c r="R136" i="8"/>
  <c r="P136" i="8"/>
  <c r="BI132" i="8"/>
  <c r="BH132" i="8"/>
  <c r="BG132" i="8"/>
  <c r="BF132" i="8"/>
  <c r="T132" i="8"/>
  <c r="R132" i="8"/>
  <c r="P132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BI124" i="8"/>
  <c r="BH124" i="8"/>
  <c r="BG124" i="8"/>
  <c r="BF124" i="8"/>
  <c r="T124" i="8"/>
  <c r="R124" i="8"/>
  <c r="P124" i="8"/>
  <c r="BI122" i="8"/>
  <c r="BH122" i="8"/>
  <c r="BG122" i="8"/>
  <c r="BF122" i="8"/>
  <c r="T122" i="8"/>
  <c r="R122" i="8"/>
  <c r="P122" i="8"/>
  <c r="BI119" i="8"/>
  <c r="BH119" i="8"/>
  <c r="BG119" i="8"/>
  <c r="BF119" i="8"/>
  <c r="T119" i="8"/>
  <c r="R119" i="8"/>
  <c r="P119" i="8"/>
  <c r="BI116" i="8"/>
  <c r="BH116" i="8"/>
  <c r="BG116" i="8"/>
  <c r="BF116" i="8"/>
  <c r="T116" i="8"/>
  <c r="R116" i="8"/>
  <c r="P116" i="8"/>
  <c r="BI113" i="8"/>
  <c r="BH113" i="8"/>
  <c r="BG113" i="8"/>
  <c r="BF113" i="8"/>
  <c r="T113" i="8"/>
  <c r="R113" i="8"/>
  <c r="P113" i="8"/>
  <c r="BI109" i="8"/>
  <c r="BH109" i="8"/>
  <c r="BG109" i="8"/>
  <c r="BF109" i="8"/>
  <c r="T109" i="8"/>
  <c r="R109" i="8"/>
  <c r="P109" i="8"/>
  <c r="BI106" i="8"/>
  <c r="BH106" i="8"/>
  <c r="BG106" i="8"/>
  <c r="BF106" i="8"/>
  <c r="T106" i="8"/>
  <c r="R106" i="8"/>
  <c r="P106" i="8"/>
  <c r="BI101" i="8"/>
  <c r="BH101" i="8"/>
  <c r="BG101" i="8"/>
  <c r="BF101" i="8"/>
  <c r="T101" i="8"/>
  <c r="T100" i="8" s="1"/>
  <c r="T99" i="8" s="1"/>
  <c r="R101" i="8"/>
  <c r="R100" i="8"/>
  <c r="R99" i="8" s="1"/>
  <c r="P101" i="8"/>
  <c r="P100" i="8" s="1"/>
  <c r="P99" i="8" s="1"/>
  <c r="J95" i="8"/>
  <c r="J94" i="8"/>
  <c r="F94" i="8"/>
  <c r="F92" i="8"/>
  <c r="E90" i="8"/>
  <c r="J63" i="8"/>
  <c r="J62" i="8"/>
  <c r="F62" i="8"/>
  <c r="F60" i="8"/>
  <c r="E58" i="8"/>
  <c r="J22" i="8"/>
  <c r="E22" i="8"/>
  <c r="F95" i="8" s="1"/>
  <c r="J21" i="8"/>
  <c r="J16" i="8"/>
  <c r="J92" i="8"/>
  <c r="E7" i="8"/>
  <c r="E52" i="8" s="1"/>
  <c r="J41" i="7"/>
  <c r="J40" i="7"/>
  <c r="AY63" i="1" s="1"/>
  <c r="J39" i="7"/>
  <c r="AX63" i="1" s="1"/>
  <c r="BI236" i="7"/>
  <c r="BH236" i="7"/>
  <c r="BG236" i="7"/>
  <c r="BF236" i="7"/>
  <c r="T236" i="7"/>
  <c r="T235" i="7" s="1"/>
  <c r="R236" i="7"/>
  <c r="R235" i="7" s="1"/>
  <c r="P236" i="7"/>
  <c r="P235" i="7" s="1"/>
  <c r="BI232" i="7"/>
  <c r="BH232" i="7"/>
  <c r="BG232" i="7"/>
  <c r="BF232" i="7"/>
  <c r="T232" i="7"/>
  <c r="R232" i="7"/>
  <c r="P232" i="7"/>
  <c r="BI229" i="7"/>
  <c r="BH229" i="7"/>
  <c r="BG229" i="7"/>
  <c r="BF229" i="7"/>
  <c r="T229" i="7"/>
  <c r="R229" i="7"/>
  <c r="P229" i="7"/>
  <c r="BI226" i="7"/>
  <c r="BH226" i="7"/>
  <c r="BG226" i="7"/>
  <c r="BF226" i="7"/>
  <c r="T226" i="7"/>
  <c r="R226" i="7"/>
  <c r="P226" i="7"/>
  <c r="BI223" i="7"/>
  <c r="BH223" i="7"/>
  <c r="BG223" i="7"/>
  <c r="BF223" i="7"/>
  <c r="T223" i="7"/>
  <c r="R223" i="7"/>
  <c r="P223" i="7"/>
  <c r="BI220" i="7"/>
  <c r="BH220" i="7"/>
  <c r="BG220" i="7"/>
  <c r="BF220" i="7"/>
  <c r="T220" i="7"/>
  <c r="R220" i="7"/>
  <c r="P220" i="7"/>
  <c r="BI218" i="7"/>
  <c r="BH218" i="7"/>
  <c r="BG218" i="7"/>
  <c r="BF218" i="7"/>
  <c r="T218" i="7"/>
  <c r="R218" i="7"/>
  <c r="P218" i="7"/>
  <c r="BI215" i="7"/>
  <c r="BH215" i="7"/>
  <c r="BG215" i="7"/>
  <c r="BF215" i="7"/>
  <c r="T215" i="7"/>
  <c r="R215" i="7"/>
  <c r="P215" i="7"/>
  <c r="BI213" i="7"/>
  <c r="BH213" i="7"/>
  <c r="BG213" i="7"/>
  <c r="BF213" i="7"/>
  <c r="T213" i="7"/>
  <c r="R213" i="7"/>
  <c r="P213" i="7"/>
  <c r="BI210" i="7"/>
  <c r="BH210" i="7"/>
  <c r="BG210" i="7"/>
  <c r="BF210" i="7"/>
  <c r="T210" i="7"/>
  <c r="R210" i="7"/>
  <c r="P210" i="7"/>
  <c r="BI208" i="7"/>
  <c r="BH208" i="7"/>
  <c r="BG208" i="7"/>
  <c r="BF208" i="7"/>
  <c r="T208" i="7"/>
  <c r="R208" i="7"/>
  <c r="P208" i="7"/>
  <c r="BI205" i="7"/>
  <c r="BH205" i="7"/>
  <c r="BG205" i="7"/>
  <c r="BF205" i="7"/>
  <c r="T205" i="7"/>
  <c r="R205" i="7"/>
  <c r="P205" i="7"/>
  <c r="BI202" i="7"/>
  <c r="BH202" i="7"/>
  <c r="BG202" i="7"/>
  <c r="BF202" i="7"/>
  <c r="T202" i="7"/>
  <c r="R202" i="7"/>
  <c r="P202" i="7"/>
  <c r="BI199" i="7"/>
  <c r="BH199" i="7"/>
  <c r="BG199" i="7"/>
  <c r="BF199" i="7"/>
  <c r="T199" i="7"/>
  <c r="R199" i="7"/>
  <c r="P199" i="7"/>
  <c r="BI196" i="7"/>
  <c r="BH196" i="7"/>
  <c r="BG196" i="7"/>
  <c r="BF196" i="7"/>
  <c r="T196" i="7"/>
  <c r="R196" i="7"/>
  <c r="P196" i="7"/>
  <c r="BI193" i="7"/>
  <c r="BH193" i="7"/>
  <c r="BG193" i="7"/>
  <c r="BF193" i="7"/>
  <c r="T193" i="7"/>
  <c r="R193" i="7"/>
  <c r="P193" i="7"/>
  <c r="BI190" i="7"/>
  <c r="BH190" i="7"/>
  <c r="BG190" i="7"/>
  <c r="BF190" i="7"/>
  <c r="T190" i="7"/>
  <c r="R190" i="7"/>
  <c r="P190" i="7"/>
  <c r="BI187" i="7"/>
  <c r="BH187" i="7"/>
  <c r="BG187" i="7"/>
  <c r="BF187" i="7"/>
  <c r="T187" i="7"/>
  <c r="R187" i="7"/>
  <c r="P187" i="7"/>
  <c r="BI185" i="7"/>
  <c r="BH185" i="7"/>
  <c r="BG185" i="7"/>
  <c r="BF185" i="7"/>
  <c r="T185" i="7"/>
  <c r="R185" i="7"/>
  <c r="P185" i="7"/>
  <c r="BI182" i="7"/>
  <c r="BH182" i="7"/>
  <c r="BG182" i="7"/>
  <c r="BF182" i="7"/>
  <c r="T182" i="7"/>
  <c r="R182" i="7"/>
  <c r="P182" i="7"/>
  <c r="BI179" i="7"/>
  <c r="BH179" i="7"/>
  <c r="BG179" i="7"/>
  <c r="BF179" i="7"/>
  <c r="T179" i="7"/>
  <c r="R179" i="7"/>
  <c r="P179" i="7"/>
  <c r="BI175" i="7"/>
  <c r="BH175" i="7"/>
  <c r="BG175" i="7"/>
  <c r="BF175" i="7"/>
  <c r="T175" i="7"/>
  <c r="R175" i="7"/>
  <c r="P175" i="7"/>
  <c r="BI172" i="7"/>
  <c r="BH172" i="7"/>
  <c r="BG172" i="7"/>
  <c r="BF172" i="7"/>
  <c r="T172" i="7"/>
  <c r="R172" i="7"/>
  <c r="P172" i="7"/>
  <c r="BI169" i="7"/>
  <c r="BH169" i="7"/>
  <c r="BG169" i="7"/>
  <c r="BF169" i="7"/>
  <c r="T169" i="7"/>
  <c r="R169" i="7"/>
  <c r="P169" i="7"/>
  <c r="BI166" i="7"/>
  <c r="BH166" i="7"/>
  <c r="BG166" i="7"/>
  <c r="BF166" i="7"/>
  <c r="T166" i="7"/>
  <c r="R166" i="7"/>
  <c r="P166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8" i="7"/>
  <c r="BH158" i="7"/>
  <c r="BG158" i="7"/>
  <c r="BF158" i="7"/>
  <c r="T158" i="7"/>
  <c r="R158" i="7"/>
  <c r="P158" i="7"/>
  <c r="BI155" i="7"/>
  <c r="BH155" i="7"/>
  <c r="BG155" i="7"/>
  <c r="BF155" i="7"/>
  <c r="T155" i="7"/>
  <c r="R155" i="7"/>
  <c r="P155" i="7"/>
  <c r="BI152" i="7"/>
  <c r="BH152" i="7"/>
  <c r="BG152" i="7"/>
  <c r="BF152" i="7"/>
  <c r="T152" i="7"/>
  <c r="R152" i="7"/>
  <c r="P152" i="7"/>
  <c r="BI149" i="7"/>
  <c r="BH149" i="7"/>
  <c r="BG149" i="7"/>
  <c r="BF149" i="7"/>
  <c r="T149" i="7"/>
  <c r="R149" i="7"/>
  <c r="P149" i="7"/>
  <c r="BI146" i="7"/>
  <c r="BH146" i="7"/>
  <c r="BG146" i="7"/>
  <c r="BF146" i="7"/>
  <c r="T146" i="7"/>
  <c r="R146" i="7"/>
  <c r="P146" i="7"/>
  <c r="BI142" i="7"/>
  <c r="BH142" i="7"/>
  <c r="BG142" i="7"/>
  <c r="BF142" i="7"/>
  <c r="T142" i="7"/>
  <c r="R142" i="7"/>
  <c r="P142" i="7"/>
  <c r="BI139" i="7"/>
  <c r="BH139" i="7"/>
  <c r="BG139" i="7"/>
  <c r="BF139" i="7"/>
  <c r="T139" i="7"/>
  <c r="R139" i="7"/>
  <c r="P139" i="7"/>
  <c r="BI136" i="7"/>
  <c r="BH136" i="7"/>
  <c r="BG136" i="7"/>
  <c r="BF136" i="7"/>
  <c r="T136" i="7"/>
  <c r="R136" i="7"/>
  <c r="P136" i="7"/>
  <c r="BI133" i="7"/>
  <c r="BH133" i="7"/>
  <c r="BG133" i="7"/>
  <c r="BF133" i="7"/>
  <c r="T133" i="7"/>
  <c r="R133" i="7"/>
  <c r="P133" i="7"/>
  <c r="BI130" i="7"/>
  <c r="BH130" i="7"/>
  <c r="BG130" i="7"/>
  <c r="BF130" i="7"/>
  <c r="T130" i="7"/>
  <c r="R130" i="7"/>
  <c r="P130" i="7"/>
  <c r="BI127" i="7"/>
  <c r="BH127" i="7"/>
  <c r="BG127" i="7"/>
  <c r="BF127" i="7"/>
  <c r="T127" i="7"/>
  <c r="R127" i="7"/>
  <c r="P127" i="7"/>
  <c r="BI124" i="7"/>
  <c r="BH124" i="7"/>
  <c r="BG124" i="7"/>
  <c r="BF124" i="7"/>
  <c r="T124" i="7"/>
  <c r="R124" i="7"/>
  <c r="P124" i="7"/>
  <c r="BI120" i="7"/>
  <c r="BH120" i="7"/>
  <c r="BG120" i="7"/>
  <c r="BF120" i="7"/>
  <c r="T120" i="7"/>
  <c r="R120" i="7"/>
  <c r="P120" i="7"/>
  <c r="BI117" i="7"/>
  <c r="BH117" i="7"/>
  <c r="BG117" i="7"/>
  <c r="BF117" i="7"/>
  <c r="T117" i="7"/>
  <c r="R117" i="7"/>
  <c r="P117" i="7"/>
  <c r="BI114" i="7"/>
  <c r="BH114" i="7"/>
  <c r="BG114" i="7"/>
  <c r="BF114" i="7"/>
  <c r="T114" i="7"/>
  <c r="R114" i="7"/>
  <c r="P114" i="7"/>
  <c r="BI111" i="7"/>
  <c r="BH111" i="7"/>
  <c r="BG111" i="7"/>
  <c r="BF111" i="7"/>
  <c r="T111" i="7"/>
  <c r="R111" i="7"/>
  <c r="P111" i="7"/>
  <c r="BI109" i="7"/>
  <c r="BH109" i="7"/>
  <c r="BG109" i="7"/>
  <c r="BF109" i="7"/>
  <c r="T109" i="7"/>
  <c r="R109" i="7"/>
  <c r="P109" i="7"/>
  <c r="BI106" i="7"/>
  <c r="BH106" i="7"/>
  <c r="BG106" i="7"/>
  <c r="BF106" i="7"/>
  <c r="T106" i="7"/>
  <c r="R106" i="7"/>
  <c r="P106" i="7"/>
  <c r="BI101" i="7"/>
  <c r="BH101" i="7"/>
  <c r="BG101" i="7"/>
  <c r="BF101" i="7"/>
  <c r="T101" i="7"/>
  <c r="T100" i="7" s="1"/>
  <c r="T99" i="7" s="1"/>
  <c r="R101" i="7"/>
  <c r="R100" i="7"/>
  <c r="R99" i="7" s="1"/>
  <c r="P101" i="7"/>
  <c r="P100" i="7" s="1"/>
  <c r="P99" i="7" s="1"/>
  <c r="J95" i="7"/>
  <c r="J94" i="7"/>
  <c r="F94" i="7"/>
  <c r="F92" i="7"/>
  <c r="E90" i="7"/>
  <c r="J63" i="7"/>
  <c r="J62" i="7"/>
  <c r="F62" i="7"/>
  <c r="F60" i="7"/>
  <c r="E58" i="7"/>
  <c r="J22" i="7"/>
  <c r="E22" i="7"/>
  <c r="F63" i="7" s="1"/>
  <c r="J21" i="7"/>
  <c r="J16" i="7"/>
  <c r="J92" i="7" s="1"/>
  <c r="E7" i="7"/>
  <c r="E52" i="7"/>
  <c r="J41" i="6"/>
  <c r="J40" i="6"/>
  <c r="AY62" i="1"/>
  <c r="J39" i="6"/>
  <c r="AX62" i="1" s="1"/>
  <c r="BI354" i="6"/>
  <c r="BH354" i="6"/>
  <c r="BG354" i="6"/>
  <c r="BF354" i="6"/>
  <c r="T354" i="6"/>
  <c r="R354" i="6"/>
  <c r="P354" i="6"/>
  <c r="BI343" i="6"/>
  <c r="BH343" i="6"/>
  <c r="BG343" i="6"/>
  <c r="BF343" i="6"/>
  <c r="T343" i="6"/>
  <c r="R343" i="6"/>
  <c r="P343" i="6"/>
  <c r="BI339" i="6"/>
  <c r="BH339" i="6"/>
  <c r="BG339" i="6"/>
  <c r="BF339" i="6"/>
  <c r="T339" i="6"/>
  <c r="R339" i="6"/>
  <c r="P339" i="6"/>
  <c r="BI336" i="6"/>
  <c r="BH336" i="6"/>
  <c r="BG336" i="6"/>
  <c r="BF336" i="6"/>
  <c r="T336" i="6"/>
  <c r="R336" i="6"/>
  <c r="P336" i="6"/>
  <c r="BI332" i="6"/>
  <c r="BH332" i="6"/>
  <c r="BG332" i="6"/>
  <c r="BF332" i="6"/>
  <c r="T332" i="6"/>
  <c r="R332" i="6"/>
  <c r="P332" i="6"/>
  <c r="BI330" i="6"/>
  <c r="BH330" i="6"/>
  <c r="BG330" i="6"/>
  <c r="BF330" i="6"/>
  <c r="T330" i="6"/>
  <c r="R330" i="6"/>
  <c r="P330" i="6"/>
  <c r="BI328" i="6"/>
  <c r="BH328" i="6"/>
  <c r="BG328" i="6"/>
  <c r="BF328" i="6"/>
  <c r="T328" i="6"/>
  <c r="R328" i="6"/>
  <c r="P328" i="6"/>
  <c r="BI326" i="6"/>
  <c r="BH326" i="6"/>
  <c r="BG326" i="6"/>
  <c r="BF326" i="6"/>
  <c r="T326" i="6"/>
  <c r="R326" i="6"/>
  <c r="P326" i="6"/>
  <c r="BI324" i="6"/>
  <c r="BH324" i="6"/>
  <c r="BG324" i="6"/>
  <c r="BF324" i="6"/>
  <c r="T324" i="6"/>
  <c r="R324" i="6"/>
  <c r="P324" i="6"/>
  <c r="BI322" i="6"/>
  <c r="BH322" i="6"/>
  <c r="BG322" i="6"/>
  <c r="BF322" i="6"/>
  <c r="T322" i="6"/>
  <c r="R322" i="6"/>
  <c r="P322" i="6"/>
  <c r="BI318" i="6"/>
  <c r="BH318" i="6"/>
  <c r="BG318" i="6"/>
  <c r="BF318" i="6"/>
  <c r="T318" i="6"/>
  <c r="R318" i="6"/>
  <c r="P318" i="6"/>
  <c r="BI314" i="6"/>
  <c r="BH314" i="6"/>
  <c r="BG314" i="6"/>
  <c r="BF314" i="6"/>
  <c r="T314" i="6"/>
  <c r="R314" i="6"/>
  <c r="P314" i="6"/>
  <c r="BI311" i="6"/>
  <c r="BH311" i="6"/>
  <c r="BG311" i="6"/>
  <c r="BF311" i="6"/>
  <c r="T311" i="6"/>
  <c r="R311" i="6"/>
  <c r="P311" i="6"/>
  <c r="BI308" i="6"/>
  <c r="BH308" i="6"/>
  <c r="BG308" i="6"/>
  <c r="BF308" i="6"/>
  <c r="T308" i="6"/>
  <c r="R308" i="6"/>
  <c r="P308" i="6"/>
  <c r="BI306" i="6"/>
  <c r="BH306" i="6"/>
  <c r="BG306" i="6"/>
  <c r="BF306" i="6"/>
  <c r="T306" i="6"/>
  <c r="R306" i="6"/>
  <c r="P306" i="6"/>
  <c r="BI303" i="6"/>
  <c r="BH303" i="6"/>
  <c r="BG303" i="6"/>
  <c r="BF303" i="6"/>
  <c r="T303" i="6"/>
  <c r="R303" i="6"/>
  <c r="P303" i="6"/>
  <c r="BI301" i="6"/>
  <c r="BH301" i="6"/>
  <c r="BG301" i="6"/>
  <c r="BF301" i="6"/>
  <c r="T301" i="6"/>
  <c r="R301" i="6"/>
  <c r="P301" i="6"/>
  <c r="BI295" i="6"/>
  <c r="BH295" i="6"/>
  <c r="BG295" i="6"/>
  <c r="BF295" i="6"/>
  <c r="T295" i="6"/>
  <c r="R295" i="6"/>
  <c r="P295" i="6"/>
  <c r="BI293" i="6"/>
  <c r="BH293" i="6"/>
  <c r="BG293" i="6"/>
  <c r="BF293" i="6"/>
  <c r="T293" i="6"/>
  <c r="R293" i="6"/>
  <c r="P293" i="6"/>
  <c r="BI290" i="6"/>
  <c r="BH290" i="6"/>
  <c r="BG290" i="6"/>
  <c r="BF290" i="6"/>
  <c r="T290" i="6"/>
  <c r="R290" i="6"/>
  <c r="P290" i="6"/>
  <c r="BI286" i="6"/>
  <c r="BH286" i="6"/>
  <c r="BG286" i="6"/>
  <c r="BF286" i="6"/>
  <c r="T286" i="6"/>
  <c r="R286" i="6"/>
  <c r="P286" i="6"/>
  <c r="BI283" i="6"/>
  <c r="BH283" i="6"/>
  <c r="BG283" i="6"/>
  <c r="BF283" i="6"/>
  <c r="T283" i="6"/>
  <c r="R283" i="6"/>
  <c r="P283" i="6"/>
  <c r="BI279" i="6"/>
  <c r="BH279" i="6"/>
  <c r="BG279" i="6"/>
  <c r="BF279" i="6"/>
  <c r="T279" i="6"/>
  <c r="R279" i="6"/>
  <c r="P279" i="6"/>
  <c r="BI276" i="6"/>
  <c r="BH276" i="6"/>
  <c r="BG276" i="6"/>
  <c r="BF276" i="6"/>
  <c r="T276" i="6"/>
  <c r="R276" i="6"/>
  <c r="P276" i="6"/>
  <c r="BI274" i="6"/>
  <c r="BH274" i="6"/>
  <c r="BG274" i="6"/>
  <c r="BF274" i="6"/>
  <c r="T274" i="6"/>
  <c r="R274" i="6"/>
  <c r="P274" i="6"/>
  <c r="BI271" i="6"/>
  <c r="BH271" i="6"/>
  <c r="BG271" i="6"/>
  <c r="BF271" i="6"/>
  <c r="T271" i="6"/>
  <c r="R271" i="6"/>
  <c r="P271" i="6"/>
  <c r="BI268" i="6"/>
  <c r="BH268" i="6"/>
  <c r="BG268" i="6"/>
  <c r="BF268" i="6"/>
  <c r="T268" i="6"/>
  <c r="R268" i="6"/>
  <c r="P268" i="6"/>
  <c r="BI264" i="6"/>
  <c r="BH264" i="6"/>
  <c r="BG264" i="6"/>
  <c r="BF264" i="6"/>
  <c r="T264" i="6"/>
  <c r="R264" i="6"/>
  <c r="P264" i="6"/>
  <c r="BI258" i="6"/>
  <c r="BH258" i="6"/>
  <c r="BG258" i="6"/>
  <c r="BF258" i="6"/>
  <c r="T258" i="6"/>
  <c r="R258" i="6"/>
  <c r="P258" i="6"/>
  <c r="BI249" i="6"/>
  <c r="BH249" i="6"/>
  <c r="BG249" i="6"/>
  <c r="BF249" i="6"/>
  <c r="T249" i="6"/>
  <c r="R249" i="6"/>
  <c r="P249" i="6"/>
  <c r="BI245" i="6"/>
  <c r="BH245" i="6"/>
  <c r="BG245" i="6"/>
  <c r="BF245" i="6"/>
  <c r="T245" i="6"/>
  <c r="R245" i="6"/>
  <c r="P245" i="6"/>
  <c r="BI241" i="6"/>
  <c r="BH241" i="6"/>
  <c r="BG241" i="6"/>
  <c r="BF241" i="6"/>
  <c r="T241" i="6"/>
  <c r="R241" i="6"/>
  <c r="P241" i="6"/>
  <c r="BI237" i="6"/>
  <c r="BH237" i="6"/>
  <c r="BG237" i="6"/>
  <c r="BF237" i="6"/>
  <c r="T237" i="6"/>
  <c r="R237" i="6"/>
  <c r="P237" i="6"/>
  <c r="BI233" i="6"/>
  <c r="BH233" i="6"/>
  <c r="BG233" i="6"/>
  <c r="BF233" i="6"/>
  <c r="T233" i="6"/>
  <c r="R233" i="6"/>
  <c r="P233" i="6"/>
  <c r="BI230" i="6"/>
  <c r="BH230" i="6"/>
  <c r="BG230" i="6"/>
  <c r="BF230" i="6"/>
  <c r="T230" i="6"/>
  <c r="R230" i="6"/>
  <c r="P230" i="6"/>
  <c r="BI226" i="6"/>
  <c r="BH226" i="6"/>
  <c r="BG226" i="6"/>
  <c r="BF226" i="6"/>
  <c r="T226" i="6"/>
  <c r="R226" i="6"/>
  <c r="P226" i="6"/>
  <c r="BI216" i="6"/>
  <c r="BH216" i="6"/>
  <c r="BG216" i="6"/>
  <c r="BF216" i="6"/>
  <c r="T216" i="6"/>
  <c r="R216" i="6"/>
  <c r="P216" i="6"/>
  <c r="BI213" i="6"/>
  <c r="BH213" i="6"/>
  <c r="BG213" i="6"/>
  <c r="BF213" i="6"/>
  <c r="T213" i="6"/>
  <c r="R213" i="6"/>
  <c r="P213" i="6"/>
  <c r="BI203" i="6"/>
  <c r="BH203" i="6"/>
  <c r="BG203" i="6"/>
  <c r="BF203" i="6"/>
  <c r="T203" i="6"/>
  <c r="R203" i="6"/>
  <c r="P203" i="6"/>
  <c r="BI199" i="6"/>
  <c r="BH199" i="6"/>
  <c r="BG199" i="6"/>
  <c r="BF199" i="6"/>
  <c r="T199" i="6"/>
  <c r="R199" i="6"/>
  <c r="P199" i="6"/>
  <c r="BI194" i="6"/>
  <c r="BH194" i="6"/>
  <c r="BG194" i="6"/>
  <c r="BF194" i="6"/>
  <c r="T194" i="6"/>
  <c r="R194" i="6"/>
  <c r="P194" i="6"/>
  <c r="BI191" i="6"/>
  <c r="BH191" i="6"/>
  <c r="BG191" i="6"/>
  <c r="BF191" i="6"/>
  <c r="T191" i="6"/>
  <c r="R191" i="6"/>
  <c r="P191" i="6"/>
  <c r="BI186" i="6"/>
  <c r="BH186" i="6"/>
  <c r="BG186" i="6"/>
  <c r="BF186" i="6"/>
  <c r="T186" i="6"/>
  <c r="R186" i="6"/>
  <c r="P186" i="6"/>
  <c r="BI182" i="6"/>
  <c r="BH182" i="6"/>
  <c r="BG182" i="6"/>
  <c r="BF182" i="6"/>
  <c r="T182" i="6"/>
  <c r="R182" i="6"/>
  <c r="P182" i="6"/>
  <c r="BI177" i="6"/>
  <c r="BH177" i="6"/>
  <c r="BG177" i="6"/>
  <c r="BF177" i="6"/>
  <c r="T177" i="6"/>
  <c r="R177" i="6"/>
  <c r="P177" i="6"/>
  <c r="BI173" i="6"/>
  <c r="BH173" i="6"/>
  <c r="BG173" i="6"/>
  <c r="BF173" i="6"/>
  <c r="T173" i="6"/>
  <c r="R173" i="6"/>
  <c r="P173" i="6"/>
  <c r="BI166" i="6"/>
  <c r="BH166" i="6"/>
  <c r="BG166" i="6"/>
  <c r="BF166" i="6"/>
  <c r="T166" i="6"/>
  <c r="R166" i="6"/>
  <c r="P166" i="6"/>
  <c r="BI162" i="6"/>
  <c r="BH162" i="6"/>
  <c r="BG162" i="6"/>
  <c r="BF162" i="6"/>
  <c r="T162" i="6"/>
  <c r="R162" i="6"/>
  <c r="P162" i="6"/>
  <c r="BI159" i="6"/>
  <c r="BH159" i="6"/>
  <c r="BG159" i="6"/>
  <c r="BF159" i="6"/>
  <c r="T159" i="6"/>
  <c r="R159" i="6"/>
  <c r="P159" i="6"/>
  <c r="BI156" i="6"/>
  <c r="BH156" i="6"/>
  <c r="BG156" i="6"/>
  <c r="BF156" i="6"/>
  <c r="T156" i="6"/>
  <c r="R156" i="6"/>
  <c r="P156" i="6"/>
  <c r="BI152" i="6"/>
  <c r="BH152" i="6"/>
  <c r="BG152" i="6"/>
  <c r="BF152" i="6"/>
  <c r="T152" i="6"/>
  <c r="R152" i="6"/>
  <c r="P152" i="6"/>
  <c r="BI149" i="6"/>
  <c r="BH149" i="6"/>
  <c r="BG149" i="6"/>
  <c r="BF149" i="6"/>
  <c r="T149" i="6"/>
  <c r="R149" i="6"/>
  <c r="P149" i="6"/>
  <c r="BI145" i="6"/>
  <c r="BH145" i="6"/>
  <c r="BG145" i="6"/>
  <c r="BF145" i="6"/>
  <c r="T145" i="6"/>
  <c r="R145" i="6"/>
  <c r="P145" i="6"/>
  <c r="BI142" i="6"/>
  <c r="BH142" i="6"/>
  <c r="BG142" i="6"/>
  <c r="BF142" i="6"/>
  <c r="T142" i="6"/>
  <c r="R142" i="6"/>
  <c r="P142" i="6"/>
  <c r="BI139" i="6"/>
  <c r="BH139" i="6"/>
  <c r="BG139" i="6"/>
  <c r="BF139" i="6"/>
  <c r="T139" i="6"/>
  <c r="R139" i="6"/>
  <c r="P139" i="6"/>
  <c r="BI135" i="6"/>
  <c r="BH135" i="6"/>
  <c r="BG135" i="6"/>
  <c r="BF135" i="6"/>
  <c r="T135" i="6"/>
  <c r="R135" i="6"/>
  <c r="P135" i="6"/>
  <c r="BI131" i="6"/>
  <c r="BH131" i="6"/>
  <c r="BG131" i="6"/>
  <c r="BF131" i="6"/>
  <c r="T131" i="6"/>
  <c r="R131" i="6"/>
  <c r="P131" i="6"/>
  <c r="BI125" i="6"/>
  <c r="BH125" i="6"/>
  <c r="BG125" i="6"/>
  <c r="BF125" i="6"/>
  <c r="T125" i="6"/>
  <c r="R125" i="6"/>
  <c r="P125" i="6"/>
  <c r="BI120" i="6"/>
  <c r="BH120" i="6"/>
  <c r="BG120" i="6"/>
  <c r="BF120" i="6"/>
  <c r="T120" i="6"/>
  <c r="T119" i="6" s="1"/>
  <c r="R120" i="6"/>
  <c r="R119" i="6" s="1"/>
  <c r="P120" i="6"/>
  <c r="P119" i="6" s="1"/>
  <c r="BI116" i="6"/>
  <c r="BH116" i="6"/>
  <c r="BG116" i="6"/>
  <c r="BF116" i="6"/>
  <c r="T116" i="6"/>
  <c r="T115" i="6"/>
  <c r="R116" i="6"/>
  <c r="R115" i="6" s="1"/>
  <c r="R104" i="6" s="1"/>
  <c r="P116" i="6"/>
  <c r="P115" i="6"/>
  <c r="BI113" i="6"/>
  <c r="BH113" i="6"/>
  <c r="BG113" i="6"/>
  <c r="BF113" i="6"/>
  <c r="T113" i="6"/>
  <c r="T112" i="6" s="1"/>
  <c r="T104" i="6" s="1"/>
  <c r="R113" i="6"/>
  <c r="R112" i="6"/>
  <c r="P113" i="6"/>
  <c r="P112" i="6" s="1"/>
  <c r="BI106" i="6"/>
  <c r="BH106" i="6"/>
  <c r="BG106" i="6"/>
  <c r="BF106" i="6"/>
  <c r="T106" i="6"/>
  <c r="T105" i="6"/>
  <c r="R106" i="6"/>
  <c r="R105" i="6"/>
  <c r="P106" i="6"/>
  <c r="P105" i="6" s="1"/>
  <c r="J100" i="6"/>
  <c r="J99" i="6"/>
  <c r="F99" i="6"/>
  <c r="F97" i="6"/>
  <c r="E95" i="6"/>
  <c r="J63" i="6"/>
  <c r="J62" i="6"/>
  <c r="F62" i="6"/>
  <c r="F60" i="6"/>
  <c r="E58" i="6"/>
  <c r="J22" i="6"/>
  <c r="E22" i="6"/>
  <c r="F100" i="6"/>
  <c r="J21" i="6"/>
  <c r="J16" i="6"/>
  <c r="J97" i="6"/>
  <c r="E7" i="6"/>
  <c r="E89" i="6"/>
  <c r="J41" i="5"/>
  <c r="J40" i="5"/>
  <c r="AY61" i="1"/>
  <c r="J39" i="5"/>
  <c r="AX61" i="1" s="1"/>
  <c r="BI620" i="5"/>
  <c r="BH620" i="5"/>
  <c r="BG620" i="5"/>
  <c r="BF620" i="5"/>
  <c r="T620" i="5"/>
  <c r="R620" i="5"/>
  <c r="P620" i="5"/>
  <c r="BI617" i="5"/>
  <c r="BH617" i="5"/>
  <c r="BG617" i="5"/>
  <c r="BF617" i="5"/>
  <c r="T617" i="5"/>
  <c r="R617" i="5"/>
  <c r="P617" i="5"/>
  <c r="BI614" i="5"/>
  <c r="BH614" i="5"/>
  <c r="BG614" i="5"/>
  <c r="BF614" i="5"/>
  <c r="T614" i="5"/>
  <c r="R614" i="5"/>
  <c r="P614" i="5"/>
  <c r="BI600" i="5"/>
  <c r="BH600" i="5"/>
  <c r="BG600" i="5"/>
  <c r="BF600" i="5"/>
  <c r="T600" i="5"/>
  <c r="R600" i="5"/>
  <c r="P600" i="5"/>
  <c r="BI596" i="5"/>
  <c r="BH596" i="5"/>
  <c r="BG596" i="5"/>
  <c r="BF596" i="5"/>
  <c r="T596" i="5"/>
  <c r="R596" i="5"/>
  <c r="P596" i="5"/>
  <c r="BI593" i="5"/>
  <c r="BH593" i="5"/>
  <c r="BG593" i="5"/>
  <c r="BF593" i="5"/>
  <c r="T593" i="5"/>
  <c r="R593" i="5"/>
  <c r="P593" i="5"/>
  <c r="BI581" i="5"/>
  <c r="BH581" i="5"/>
  <c r="BG581" i="5"/>
  <c r="BF581" i="5"/>
  <c r="T581" i="5"/>
  <c r="R581" i="5"/>
  <c r="P581" i="5"/>
  <c r="BI571" i="5"/>
  <c r="BH571" i="5"/>
  <c r="BG571" i="5"/>
  <c r="BF571" i="5"/>
  <c r="T571" i="5"/>
  <c r="R571" i="5"/>
  <c r="P571" i="5"/>
  <c r="BI568" i="5"/>
  <c r="BH568" i="5"/>
  <c r="BG568" i="5"/>
  <c r="BF568" i="5"/>
  <c r="T568" i="5"/>
  <c r="R568" i="5"/>
  <c r="P568" i="5"/>
  <c r="BI565" i="5"/>
  <c r="BH565" i="5"/>
  <c r="BG565" i="5"/>
  <c r="BF565" i="5"/>
  <c r="T565" i="5"/>
  <c r="R565" i="5"/>
  <c r="P565" i="5"/>
  <c r="BI561" i="5"/>
  <c r="BH561" i="5"/>
  <c r="BG561" i="5"/>
  <c r="BF561" i="5"/>
  <c r="T561" i="5"/>
  <c r="R561" i="5"/>
  <c r="P561" i="5"/>
  <c r="BI557" i="5"/>
  <c r="BH557" i="5"/>
  <c r="BG557" i="5"/>
  <c r="BF557" i="5"/>
  <c r="T557" i="5"/>
  <c r="R557" i="5"/>
  <c r="P557" i="5"/>
  <c r="BI554" i="5"/>
  <c r="BH554" i="5"/>
  <c r="BG554" i="5"/>
  <c r="BF554" i="5"/>
  <c r="T554" i="5"/>
  <c r="R554" i="5"/>
  <c r="P554" i="5"/>
  <c r="BI552" i="5"/>
  <c r="BH552" i="5"/>
  <c r="BG552" i="5"/>
  <c r="BF552" i="5"/>
  <c r="T552" i="5"/>
  <c r="R552" i="5"/>
  <c r="P552" i="5"/>
  <c r="BI536" i="5"/>
  <c r="BH536" i="5"/>
  <c r="BG536" i="5"/>
  <c r="BF536" i="5"/>
  <c r="T536" i="5"/>
  <c r="R536" i="5"/>
  <c r="P536" i="5"/>
  <c r="BI532" i="5"/>
  <c r="BH532" i="5"/>
  <c r="BG532" i="5"/>
  <c r="BF532" i="5"/>
  <c r="T532" i="5"/>
  <c r="R532" i="5"/>
  <c r="P532" i="5"/>
  <c r="BI529" i="5"/>
  <c r="BH529" i="5"/>
  <c r="BG529" i="5"/>
  <c r="BF529" i="5"/>
  <c r="T529" i="5"/>
  <c r="R529" i="5"/>
  <c r="P529" i="5"/>
  <c r="BI527" i="5"/>
  <c r="BH527" i="5"/>
  <c r="BG527" i="5"/>
  <c r="BF527" i="5"/>
  <c r="T527" i="5"/>
  <c r="R527" i="5"/>
  <c r="P527" i="5"/>
  <c r="BI523" i="5"/>
  <c r="BH523" i="5"/>
  <c r="BG523" i="5"/>
  <c r="BF523" i="5"/>
  <c r="T523" i="5"/>
  <c r="R523" i="5"/>
  <c r="P523" i="5"/>
  <c r="BI517" i="5"/>
  <c r="BH517" i="5"/>
  <c r="BG517" i="5"/>
  <c r="BF517" i="5"/>
  <c r="T517" i="5"/>
  <c r="R517" i="5"/>
  <c r="P517" i="5"/>
  <c r="BI513" i="5"/>
  <c r="BH513" i="5"/>
  <c r="BG513" i="5"/>
  <c r="BF513" i="5"/>
  <c r="T513" i="5"/>
  <c r="R513" i="5"/>
  <c r="P513" i="5"/>
  <c r="BI510" i="5"/>
  <c r="BH510" i="5"/>
  <c r="BG510" i="5"/>
  <c r="BF510" i="5"/>
  <c r="T510" i="5"/>
  <c r="R510" i="5"/>
  <c r="P510" i="5"/>
  <c r="BI508" i="5"/>
  <c r="BH508" i="5"/>
  <c r="BG508" i="5"/>
  <c r="BF508" i="5"/>
  <c r="T508" i="5"/>
  <c r="R508" i="5"/>
  <c r="P508" i="5"/>
  <c r="BI505" i="5"/>
  <c r="BH505" i="5"/>
  <c r="BG505" i="5"/>
  <c r="BF505" i="5"/>
  <c r="T505" i="5"/>
  <c r="R505" i="5"/>
  <c r="P505" i="5"/>
  <c r="BI502" i="5"/>
  <c r="BH502" i="5"/>
  <c r="BG502" i="5"/>
  <c r="BF502" i="5"/>
  <c r="T502" i="5"/>
  <c r="R502" i="5"/>
  <c r="P502" i="5"/>
  <c r="BI499" i="5"/>
  <c r="BH499" i="5"/>
  <c r="BG499" i="5"/>
  <c r="BF499" i="5"/>
  <c r="T499" i="5"/>
  <c r="R499" i="5"/>
  <c r="P499" i="5"/>
  <c r="BI496" i="5"/>
  <c r="BH496" i="5"/>
  <c r="BG496" i="5"/>
  <c r="BF496" i="5"/>
  <c r="T496" i="5"/>
  <c r="R496" i="5"/>
  <c r="P496" i="5"/>
  <c r="BI492" i="5"/>
  <c r="BH492" i="5"/>
  <c r="BG492" i="5"/>
  <c r="BF492" i="5"/>
  <c r="T492" i="5"/>
  <c r="R492" i="5"/>
  <c r="P492" i="5"/>
  <c r="BI489" i="5"/>
  <c r="BH489" i="5"/>
  <c r="BG489" i="5"/>
  <c r="BF489" i="5"/>
  <c r="T489" i="5"/>
  <c r="R489" i="5"/>
  <c r="P489" i="5"/>
  <c r="BI486" i="5"/>
  <c r="BH486" i="5"/>
  <c r="BG486" i="5"/>
  <c r="BF486" i="5"/>
  <c r="T486" i="5"/>
  <c r="R486" i="5"/>
  <c r="P486" i="5"/>
  <c r="BI483" i="5"/>
  <c r="BH483" i="5"/>
  <c r="BG483" i="5"/>
  <c r="BF483" i="5"/>
  <c r="T483" i="5"/>
  <c r="R483" i="5"/>
  <c r="P483" i="5"/>
  <c r="BI479" i="5"/>
  <c r="BH479" i="5"/>
  <c r="BG479" i="5"/>
  <c r="BF479" i="5"/>
  <c r="T479" i="5"/>
  <c r="R479" i="5"/>
  <c r="P479" i="5"/>
  <c r="BI476" i="5"/>
  <c r="BH476" i="5"/>
  <c r="BG476" i="5"/>
  <c r="BF476" i="5"/>
  <c r="T476" i="5"/>
  <c r="R476" i="5"/>
  <c r="P476" i="5"/>
  <c r="BI472" i="5"/>
  <c r="BH472" i="5"/>
  <c r="BG472" i="5"/>
  <c r="BF472" i="5"/>
  <c r="T472" i="5"/>
  <c r="R472" i="5"/>
  <c r="P472" i="5"/>
  <c r="BI469" i="5"/>
  <c r="BH469" i="5"/>
  <c r="BG469" i="5"/>
  <c r="BF469" i="5"/>
  <c r="T469" i="5"/>
  <c r="R469" i="5"/>
  <c r="P469" i="5"/>
  <c r="BI465" i="5"/>
  <c r="BH465" i="5"/>
  <c r="BG465" i="5"/>
  <c r="BF465" i="5"/>
  <c r="T465" i="5"/>
  <c r="R465" i="5"/>
  <c r="P465" i="5"/>
  <c r="BI462" i="5"/>
  <c r="BH462" i="5"/>
  <c r="BG462" i="5"/>
  <c r="BF462" i="5"/>
  <c r="T462" i="5"/>
  <c r="R462" i="5"/>
  <c r="P462" i="5"/>
  <c r="BI458" i="5"/>
  <c r="BH458" i="5"/>
  <c r="BG458" i="5"/>
  <c r="BF458" i="5"/>
  <c r="T458" i="5"/>
  <c r="R458" i="5"/>
  <c r="P458" i="5"/>
  <c r="BI455" i="5"/>
  <c r="BH455" i="5"/>
  <c r="BG455" i="5"/>
  <c r="BF455" i="5"/>
  <c r="T455" i="5"/>
  <c r="R455" i="5"/>
  <c r="P455" i="5"/>
  <c r="BI451" i="5"/>
  <c r="BH451" i="5"/>
  <c r="BG451" i="5"/>
  <c r="BF451" i="5"/>
  <c r="T451" i="5"/>
  <c r="R451" i="5"/>
  <c r="P451" i="5"/>
  <c r="BI445" i="5"/>
  <c r="BH445" i="5"/>
  <c r="BG445" i="5"/>
  <c r="BF445" i="5"/>
  <c r="T445" i="5"/>
  <c r="R445" i="5"/>
  <c r="P445" i="5"/>
  <c r="BI438" i="5"/>
  <c r="BH438" i="5"/>
  <c r="BG438" i="5"/>
  <c r="BF438" i="5"/>
  <c r="T438" i="5"/>
  <c r="R438" i="5"/>
  <c r="P438" i="5"/>
  <c r="BI436" i="5"/>
  <c r="BH436" i="5"/>
  <c r="BG436" i="5"/>
  <c r="BF436" i="5"/>
  <c r="T436" i="5"/>
  <c r="R436" i="5"/>
  <c r="P436" i="5"/>
  <c r="BI429" i="5"/>
  <c r="BH429" i="5"/>
  <c r="BG429" i="5"/>
  <c r="BF429" i="5"/>
  <c r="T429" i="5"/>
  <c r="R429" i="5"/>
  <c r="P429" i="5"/>
  <c r="BI426" i="5"/>
  <c r="BH426" i="5"/>
  <c r="BG426" i="5"/>
  <c r="BF426" i="5"/>
  <c r="T426" i="5"/>
  <c r="R426" i="5"/>
  <c r="P426" i="5"/>
  <c r="BI423" i="5"/>
  <c r="BH423" i="5"/>
  <c r="BG423" i="5"/>
  <c r="BF423" i="5"/>
  <c r="T423" i="5"/>
  <c r="R423" i="5"/>
  <c r="P423" i="5"/>
  <c r="BI420" i="5"/>
  <c r="BH420" i="5"/>
  <c r="BG420" i="5"/>
  <c r="BF420" i="5"/>
  <c r="T420" i="5"/>
  <c r="R420" i="5"/>
  <c r="P420" i="5"/>
  <c r="BI416" i="5"/>
  <c r="BH416" i="5"/>
  <c r="BG416" i="5"/>
  <c r="BF416" i="5"/>
  <c r="T416" i="5"/>
  <c r="R416" i="5"/>
  <c r="P416" i="5"/>
  <c r="BI413" i="5"/>
  <c r="BH413" i="5"/>
  <c r="BG413" i="5"/>
  <c r="BF413" i="5"/>
  <c r="T413" i="5"/>
  <c r="R413" i="5"/>
  <c r="P413" i="5"/>
  <c r="BI411" i="5"/>
  <c r="BH411" i="5"/>
  <c r="BG411" i="5"/>
  <c r="BF411" i="5"/>
  <c r="T411" i="5"/>
  <c r="R411" i="5"/>
  <c r="P411" i="5"/>
  <c r="BI407" i="5"/>
  <c r="BH407" i="5"/>
  <c r="BG407" i="5"/>
  <c r="BF407" i="5"/>
  <c r="T407" i="5"/>
  <c r="R407" i="5"/>
  <c r="P407" i="5"/>
  <c r="BI403" i="5"/>
  <c r="BH403" i="5"/>
  <c r="BG403" i="5"/>
  <c r="BF403" i="5"/>
  <c r="T403" i="5"/>
  <c r="R403" i="5"/>
  <c r="P403" i="5"/>
  <c r="BI393" i="5"/>
  <c r="BH393" i="5"/>
  <c r="BG393" i="5"/>
  <c r="BF393" i="5"/>
  <c r="T393" i="5"/>
  <c r="R393" i="5"/>
  <c r="P393" i="5"/>
  <c r="BI383" i="5"/>
  <c r="BH383" i="5"/>
  <c r="BG383" i="5"/>
  <c r="BF383" i="5"/>
  <c r="T383" i="5"/>
  <c r="R383" i="5"/>
  <c r="P383" i="5"/>
  <c r="BI379" i="5"/>
  <c r="BH379" i="5"/>
  <c r="BG379" i="5"/>
  <c r="BF379" i="5"/>
  <c r="T379" i="5"/>
  <c r="R379" i="5"/>
  <c r="P379" i="5"/>
  <c r="BI361" i="5"/>
  <c r="BH361" i="5"/>
  <c r="BG361" i="5"/>
  <c r="BF361" i="5"/>
  <c r="T361" i="5"/>
  <c r="R361" i="5"/>
  <c r="P361" i="5"/>
  <c r="BI351" i="5"/>
  <c r="BH351" i="5"/>
  <c r="BG351" i="5"/>
  <c r="BF351" i="5"/>
  <c r="T351" i="5"/>
  <c r="R351" i="5"/>
  <c r="P351" i="5"/>
  <c r="BI347" i="5"/>
  <c r="BH347" i="5"/>
  <c r="BG347" i="5"/>
  <c r="BF347" i="5"/>
  <c r="T347" i="5"/>
  <c r="T346" i="5"/>
  <c r="R347" i="5"/>
  <c r="R346" i="5"/>
  <c r="P347" i="5"/>
  <c r="P346" i="5"/>
  <c r="BI342" i="5"/>
  <c r="BH342" i="5"/>
  <c r="BG342" i="5"/>
  <c r="BF342" i="5"/>
  <c r="T342" i="5"/>
  <c r="T341" i="5"/>
  <c r="R342" i="5"/>
  <c r="R341" i="5"/>
  <c r="P342" i="5"/>
  <c r="P341" i="5"/>
  <c r="BI338" i="5"/>
  <c r="BH338" i="5"/>
  <c r="BG338" i="5"/>
  <c r="BF338" i="5"/>
  <c r="T338" i="5"/>
  <c r="T337" i="5"/>
  <c r="R338" i="5"/>
  <c r="R337" i="5"/>
  <c r="P338" i="5"/>
  <c r="P337" i="5"/>
  <c r="BI333" i="5"/>
  <c r="BH333" i="5"/>
  <c r="BG333" i="5"/>
  <c r="BF333" i="5"/>
  <c r="T333" i="5"/>
  <c r="R333" i="5"/>
  <c r="P333" i="5"/>
  <c r="BI299" i="5"/>
  <c r="BH299" i="5"/>
  <c r="BG299" i="5"/>
  <c r="BF299" i="5"/>
  <c r="T299" i="5"/>
  <c r="R299" i="5"/>
  <c r="P299" i="5"/>
  <c r="BI295" i="5"/>
  <c r="BH295" i="5"/>
  <c r="BG295" i="5"/>
  <c r="BF295" i="5"/>
  <c r="T295" i="5"/>
  <c r="R295" i="5"/>
  <c r="P295" i="5"/>
  <c r="BI287" i="5"/>
  <c r="BH287" i="5"/>
  <c r="BG287" i="5"/>
  <c r="BF287" i="5"/>
  <c r="T287" i="5"/>
  <c r="R287" i="5"/>
  <c r="P287" i="5"/>
  <c r="BI283" i="5"/>
  <c r="BH283" i="5"/>
  <c r="BG283" i="5"/>
  <c r="BF283" i="5"/>
  <c r="T283" i="5"/>
  <c r="R283" i="5"/>
  <c r="P283" i="5"/>
  <c r="BI279" i="5"/>
  <c r="BH279" i="5"/>
  <c r="BG279" i="5"/>
  <c r="BF279" i="5"/>
  <c r="T279" i="5"/>
  <c r="R279" i="5"/>
  <c r="P279" i="5"/>
  <c r="BI271" i="5"/>
  <c r="BH271" i="5"/>
  <c r="BG271" i="5"/>
  <c r="BF271" i="5"/>
  <c r="T271" i="5"/>
  <c r="R271" i="5"/>
  <c r="P271" i="5"/>
  <c r="BI267" i="5"/>
  <c r="BH267" i="5"/>
  <c r="BG267" i="5"/>
  <c r="BF267" i="5"/>
  <c r="T267" i="5"/>
  <c r="R267" i="5"/>
  <c r="P267" i="5"/>
  <c r="BI263" i="5"/>
  <c r="BH263" i="5"/>
  <c r="BG263" i="5"/>
  <c r="BF263" i="5"/>
  <c r="T263" i="5"/>
  <c r="R263" i="5"/>
  <c r="P263" i="5"/>
  <c r="BI259" i="5"/>
  <c r="BH259" i="5"/>
  <c r="BG259" i="5"/>
  <c r="BF259" i="5"/>
  <c r="T259" i="5"/>
  <c r="R259" i="5"/>
  <c r="P259" i="5"/>
  <c r="BI255" i="5"/>
  <c r="BH255" i="5"/>
  <c r="BG255" i="5"/>
  <c r="BF255" i="5"/>
  <c r="T255" i="5"/>
  <c r="R255" i="5"/>
  <c r="P255" i="5"/>
  <c r="BI251" i="5"/>
  <c r="BH251" i="5"/>
  <c r="BG251" i="5"/>
  <c r="BF251" i="5"/>
  <c r="T251" i="5"/>
  <c r="R251" i="5"/>
  <c r="P251" i="5"/>
  <c r="BI248" i="5"/>
  <c r="BH248" i="5"/>
  <c r="BG248" i="5"/>
  <c r="BF248" i="5"/>
  <c r="T248" i="5"/>
  <c r="R248" i="5"/>
  <c r="P248" i="5"/>
  <c r="BI245" i="5"/>
  <c r="BH245" i="5"/>
  <c r="BG245" i="5"/>
  <c r="BF245" i="5"/>
  <c r="T245" i="5"/>
  <c r="R245" i="5"/>
  <c r="P245" i="5"/>
  <c r="BI241" i="5"/>
  <c r="BH241" i="5"/>
  <c r="BG241" i="5"/>
  <c r="BF241" i="5"/>
  <c r="T241" i="5"/>
  <c r="R241" i="5"/>
  <c r="P241" i="5"/>
  <c r="BI237" i="5"/>
  <c r="BH237" i="5"/>
  <c r="BG237" i="5"/>
  <c r="BF237" i="5"/>
  <c r="T237" i="5"/>
  <c r="R237" i="5"/>
  <c r="P237" i="5"/>
  <c r="BI234" i="5"/>
  <c r="BH234" i="5"/>
  <c r="BG234" i="5"/>
  <c r="BF234" i="5"/>
  <c r="T234" i="5"/>
  <c r="R234" i="5"/>
  <c r="P234" i="5"/>
  <c r="BI230" i="5"/>
  <c r="BH230" i="5"/>
  <c r="BG230" i="5"/>
  <c r="BF230" i="5"/>
  <c r="T230" i="5"/>
  <c r="R230" i="5"/>
  <c r="P230" i="5"/>
  <c r="BI220" i="5"/>
  <c r="BH220" i="5"/>
  <c r="BG220" i="5"/>
  <c r="BF220" i="5"/>
  <c r="T220" i="5"/>
  <c r="R220" i="5"/>
  <c r="P220" i="5"/>
  <c r="BI217" i="5"/>
  <c r="BH217" i="5"/>
  <c r="BG217" i="5"/>
  <c r="BF217" i="5"/>
  <c r="T217" i="5"/>
  <c r="R217" i="5"/>
  <c r="P217" i="5"/>
  <c r="BI215" i="5"/>
  <c r="BH215" i="5"/>
  <c r="BG215" i="5"/>
  <c r="BF215" i="5"/>
  <c r="T215" i="5"/>
  <c r="R215" i="5"/>
  <c r="P215" i="5"/>
  <c r="BI213" i="5"/>
  <c r="BH213" i="5"/>
  <c r="BG213" i="5"/>
  <c r="BF213" i="5"/>
  <c r="T213" i="5"/>
  <c r="R213" i="5"/>
  <c r="P213" i="5"/>
  <c r="BI211" i="5"/>
  <c r="BH211" i="5"/>
  <c r="BG211" i="5"/>
  <c r="BF211" i="5"/>
  <c r="T211" i="5"/>
  <c r="R211" i="5"/>
  <c r="P211" i="5"/>
  <c r="BI209" i="5"/>
  <c r="BH209" i="5"/>
  <c r="BG209" i="5"/>
  <c r="BF209" i="5"/>
  <c r="T209" i="5"/>
  <c r="R209" i="5"/>
  <c r="P209" i="5"/>
  <c r="BI207" i="5"/>
  <c r="BH207" i="5"/>
  <c r="BG207" i="5"/>
  <c r="BF207" i="5"/>
  <c r="T207" i="5"/>
  <c r="R207" i="5"/>
  <c r="P207" i="5"/>
  <c r="BI205" i="5"/>
  <c r="BH205" i="5"/>
  <c r="BG205" i="5"/>
  <c r="BF205" i="5"/>
  <c r="T205" i="5"/>
  <c r="R205" i="5"/>
  <c r="P205" i="5"/>
  <c r="BI189" i="5"/>
  <c r="BH189" i="5"/>
  <c r="BG189" i="5"/>
  <c r="BF189" i="5"/>
  <c r="T189" i="5"/>
  <c r="R189" i="5"/>
  <c r="P189" i="5"/>
  <c r="BI155" i="5"/>
  <c r="BH155" i="5"/>
  <c r="BG155" i="5"/>
  <c r="BF155" i="5"/>
  <c r="T155" i="5"/>
  <c r="R155" i="5"/>
  <c r="P155" i="5"/>
  <c r="BI152" i="5"/>
  <c r="BH152" i="5"/>
  <c r="BG152" i="5"/>
  <c r="BF152" i="5"/>
  <c r="T152" i="5"/>
  <c r="R152" i="5"/>
  <c r="P152" i="5"/>
  <c r="BI149" i="5"/>
  <c r="BH149" i="5"/>
  <c r="BG149" i="5"/>
  <c r="BF149" i="5"/>
  <c r="T149" i="5"/>
  <c r="R149" i="5"/>
  <c r="P149" i="5"/>
  <c r="BI144" i="5"/>
  <c r="BH144" i="5"/>
  <c r="BG144" i="5"/>
  <c r="BF144" i="5"/>
  <c r="T144" i="5"/>
  <c r="R144" i="5"/>
  <c r="P144" i="5"/>
  <c r="BI141" i="5"/>
  <c r="BH141" i="5"/>
  <c r="BG141" i="5"/>
  <c r="BF141" i="5"/>
  <c r="T141" i="5"/>
  <c r="R141" i="5"/>
  <c r="P141" i="5"/>
  <c r="BI136" i="5"/>
  <c r="BH136" i="5"/>
  <c r="BG136" i="5"/>
  <c r="BF136" i="5"/>
  <c r="T136" i="5"/>
  <c r="T124" i="5"/>
  <c r="R136" i="5"/>
  <c r="P136" i="5"/>
  <c r="P124" i="5"/>
  <c r="BI125" i="5"/>
  <c r="BH125" i="5"/>
  <c r="BG125" i="5"/>
  <c r="BF125" i="5"/>
  <c r="T125" i="5"/>
  <c r="R125" i="5"/>
  <c r="R124" i="5" s="1"/>
  <c r="P125" i="5"/>
  <c r="BI122" i="5"/>
  <c r="BH122" i="5"/>
  <c r="BG122" i="5"/>
  <c r="BF122" i="5"/>
  <c r="T122" i="5"/>
  <c r="R122" i="5"/>
  <c r="P122" i="5"/>
  <c r="BI118" i="5"/>
  <c r="BH118" i="5"/>
  <c r="BG118" i="5"/>
  <c r="BF118" i="5"/>
  <c r="T118" i="5"/>
  <c r="R118" i="5"/>
  <c r="P118" i="5"/>
  <c r="BI113" i="5"/>
  <c r="BH113" i="5"/>
  <c r="BG113" i="5"/>
  <c r="BF113" i="5"/>
  <c r="T113" i="5"/>
  <c r="T112" i="5" s="1"/>
  <c r="R113" i="5"/>
  <c r="R112" i="5" s="1"/>
  <c r="P113" i="5"/>
  <c r="P112" i="5" s="1"/>
  <c r="J107" i="5"/>
  <c r="J106" i="5"/>
  <c r="F106" i="5"/>
  <c r="F104" i="5"/>
  <c r="E102" i="5"/>
  <c r="J63" i="5"/>
  <c r="J62" i="5"/>
  <c r="F62" i="5"/>
  <c r="F60" i="5"/>
  <c r="E58" i="5"/>
  <c r="J22" i="5"/>
  <c r="E22" i="5"/>
  <c r="F63" i="5"/>
  <c r="J21" i="5"/>
  <c r="J16" i="5"/>
  <c r="J104" i="5" s="1"/>
  <c r="E7" i="5"/>
  <c r="E52" i="5" s="1"/>
  <c r="J41" i="4"/>
  <c r="J40" i="4"/>
  <c r="AY60" i="1"/>
  <c r="J39" i="4"/>
  <c r="AX60" i="1"/>
  <c r="BI289" i="4"/>
  <c r="BH289" i="4"/>
  <c r="BG289" i="4"/>
  <c r="BF289" i="4"/>
  <c r="T289" i="4"/>
  <c r="T288" i="4"/>
  <c r="R289" i="4"/>
  <c r="R288" i="4" s="1"/>
  <c r="P289" i="4"/>
  <c r="P288" i="4"/>
  <c r="BI285" i="4"/>
  <c r="BH285" i="4"/>
  <c r="BG285" i="4"/>
  <c r="BF285" i="4"/>
  <c r="T285" i="4"/>
  <c r="R285" i="4"/>
  <c r="P285" i="4"/>
  <c r="BI282" i="4"/>
  <c r="BH282" i="4"/>
  <c r="BG282" i="4"/>
  <c r="BF282" i="4"/>
  <c r="T282" i="4"/>
  <c r="R282" i="4"/>
  <c r="P282" i="4"/>
  <c r="BI279" i="4"/>
  <c r="BH279" i="4"/>
  <c r="BG279" i="4"/>
  <c r="BF279" i="4"/>
  <c r="T279" i="4"/>
  <c r="R279" i="4"/>
  <c r="P279" i="4"/>
  <c r="BI277" i="4"/>
  <c r="BH277" i="4"/>
  <c r="BG277" i="4"/>
  <c r="BF277" i="4"/>
  <c r="T277" i="4"/>
  <c r="R277" i="4"/>
  <c r="P277" i="4"/>
  <c r="BI273" i="4"/>
  <c r="BH273" i="4"/>
  <c r="BG273" i="4"/>
  <c r="BF273" i="4"/>
  <c r="T273" i="4"/>
  <c r="R273" i="4"/>
  <c r="P273" i="4"/>
  <c r="BI268" i="4"/>
  <c r="BH268" i="4"/>
  <c r="BG268" i="4"/>
  <c r="BF268" i="4"/>
  <c r="T268" i="4"/>
  <c r="R268" i="4"/>
  <c r="P268" i="4"/>
  <c r="BI264" i="4"/>
  <c r="BH264" i="4"/>
  <c r="BG264" i="4"/>
  <c r="BF264" i="4"/>
  <c r="T264" i="4"/>
  <c r="R264" i="4"/>
  <c r="P264" i="4"/>
  <c r="BI261" i="4"/>
  <c r="BH261" i="4"/>
  <c r="BG261" i="4"/>
  <c r="BF261" i="4"/>
  <c r="T261" i="4"/>
  <c r="R261" i="4"/>
  <c r="P261" i="4"/>
  <c r="BI246" i="4"/>
  <c r="BH246" i="4"/>
  <c r="BG246" i="4"/>
  <c r="BF246" i="4"/>
  <c r="T246" i="4"/>
  <c r="R246" i="4"/>
  <c r="P246" i="4"/>
  <c r="BI242" i="4"/>
  <c r="BH242" i="4"/>
  <c r="BG242" i="4"/>
  <c r="BF242" i="4"/>
  <c r="T242" i="4"/>
  <c r="R242" i="4"/>
  <c r="P242" i="4"/>
  <c r="BI238" i="4"/>
  <c r="BH238" i="4"/>
  <c r="BG238" i="4"/>
  <c r="BF238" i="4"/>
  <c r="T238" i="4"/>
  <c r="R238" i="4"/>
  <c r="P238" i="4"/>
  <c r="BI234" i="4"/>
  <c r="BH234" i="4"/>
  <c r="BG234" i="4"/>
  <c r="BF234" i="4"/>
  <c r="T234" i="4"/>
  <c r="R234" i="4"/>
  <c r="P234" i="4"/>
  <c r="BI231" i="4"/>
  <c r="BH231" i="4"/>
  <c r="BG231" i="4"/>
  <c r="BF231" i="4"/>
  <c r="T231" i="4"/>
  <c r="R231" i="4"/>
  <c r="P231" i="4"/>
  <c r="BI228" i="4"/>
  <c r="BH228" i="4"/>
  <c r="BG228" i="4"/>
  <c r="BF228" i="4"/>
  <c r="T228" i="4"/>
  <c r="R228" i="4"/>
  <c r="P228" i="4"/>
  <c r="BI225" i="4"/>
  <c r="BH225" i="4"/>
  <c r="BG225" i="4"/>
  <c r="BF225" i="4"/>
  <c r="T225" i="4"/>
  <c r="R225" i="4"/>
  <c r="P225" i="4"/>
  <c r="BI222" i="4"/>
  <c r="BH222" i="4"/>
  <c r="BG222" i="4"/>
  <c r="BF222" i="4"/>
  <c r="T222" i="4"/>
  <c r="R222" i="4"/>
  <c r="P222" i="4"/>
  <c r="BI214" i="4"/>
  <c r="BH214" i="4"/>
  <c r="BG214" i="4"/>
  <c r="BF214" i="4"/>
  <c r="T214" i="4"/>
  <c r="R214" i="4"/>
  <c r="P214" i="4"/>
  <c r="BI211" i="4"/>
  <c r="BH211" i="4"/>
  <c r="BG211" i="4"/>
  <c r="BF211" i="4"/>
  <c r="T211" i="4"/>
  <c r="R211" i="4"/>
  <c r="P211" i="4"/>
  <c r="BI208" i="4"/>
  <c r="BH208" i="4"/>
  <c r="BG208" i="4"/>
  <c r="BF208" i="4"/>
  <c r="T208" i="4"/>
  <c r="R208" i="4"/>
  <c r="P208" i="4"/>
  <c r="BI200" i="4"/>
  <c r="BH200" i="4"/>
  <c r="BG200" i="4"/>
  <c r="BF200" i="4"/>
  <c r="T200" i="4"/>
  <c r="R200" i="4"/>
  <c r="P200" i="4"/>
  <c r="BI197" i="4"/>
  <c r="BH197" i="4"/>
  <c r="BG197" i="4"/>
  <c r="BF197" i="4"/>
  <c r="T197" i="4"/>
  <c r="R197" i="4"/>
  <c r="P197" i="4"/>
  <c r="BI193" i="4"/>
  <c r="BH193" i="4"/>
  <c r="BG193" i="4"/>
  <c r="BF193" i="4"/>
  <c r="T193" i="4"/>
  <c r="R193" i="4"/>
  <c r="P193" i="4"/>
  <c r="BI190" i="4"/>
  <c r="BH190" i="4"/>
  <c r="BG190" i="4"/>
  <c r="BF190" i="4"/>
  <c r="T190" i="4"/>
  <c r="R190" i="4"/>
  <c r="P190" i="4"/>
  <c r="BI187" i="4"/>
  <c r="BH187" i="4"/>
  <c r="BG187" i="4"/>
  <c r="BF187" i="4"/>
  <c r="T187" i="4"/>
  <c r="R187" i="4"/>
  <c r="P187" i="4"/>
  <c r="BI184" i="4"/>
  <c r="BH184" i="4"/>
  <c r="BG184" i="4"/>
  <c r="BF184" i="4"/>
  <c r="T184" i="4"/>
  <c r="R184" i="4"/>
  <c r="P184" i="4"/>
  <c r="BI181" i="4"/>
  <c r="BH181" i="4"/>
  <c r="BG181" i="4"/>
  <c r="BF181" i="4"/>
  <c r="T181" i="4"/>
  <c r="R181" i="4"/>
  <c r="P181" i="4"/>
  <c r="BI177" i="4"/>
  <c r="BH177" i="4"/>
  <c r="BG177" i="4"/>
  <c r="BF177" i="4"/>
  <c r="T177" i="4"/>
  <c r="R177" i="4"/>
  <c r="P177" i="4"/>
  <c r="BI174" i="4"/>
  <c r="BH174" i="4"/>
  <c r="BG174" i="4"/>
  <c r="BF174" i="4"/>
  <c r="T174" i="4"/>
  <c r="R174" i="4"/>
  <c r="P174" i="4"/>
  <c r="BI171" i="4"/>
  <c r="BH171" i="4"/>
  <c r="BG171" i="4"/>
  <c r="BF171" i="4"/>
  <c r="T171" i="4"/>
  <c r="R171" i="4"/>
  <c r="P171" i="4"/>
  <c r="BI167" i="4"/>
  <c r="BH167" i="4"/>
  <c r="BG167" i="4"/>
  <c r="BF167" i="4"/>
  <c r="T167" i="4"/>
  <c r="R167" i="4"/>
  <c r="P167" i="4"/>
  <c r="BI164" i="4"/>
  <c r="BH164" i="4"/>
  <c r="BG164" i="4"/>
  <c r="BF164" i="4"/>
  <c r="T164" i="4"/>
  <c r="R164" i="4"/>
  <c r="P164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R158" i="4"/>
  <c r="P158" i="4"/>
  <c r="BI154" i="4"/>
  <c r="BH154" i="4"/>
  <c r="BG154" i="4"/>
  <c r="BF154" i="4"/>
  <c r="T154" i="4"/>
  <c r="R154" i="4"/>
  <c r="P154" i="4"/>
  <c r="BI149" i="4"/>
  <c r="BH149" i="4"/>
  <c r="BG149" i="4"/>
  <c r="BF149" i="4"/>
  <c r="T149" i="4"/>
  <c r="T148" i="4"/>
  <c r="R149" i="4"/>
  <c r="R148" i="4"/>
  <c r="P149" i="4"/>
  <c r="P148" i="4"/>
  <c r="BI144" i="4"/>
  <c r="BH144" i="4"/>
  <c r="BG144" i="4"/>
  <c r="BF144" i="4"/>
  <c r="T144" i="4"/>
  <c r="T143" i="4"/>
  <c r="R144" i="4"/>
  <c r="R143" i="4"/>
  <c r="P144" i="4"/>
  <c r="P143" i="4"/>
  <c r="BI140" i="4"/>
  <c r="BH140" i="4"/>
  <c r="BG140" i="4"/>
  <c r="BF140" i="4"/>
  <c r="T140" i="4"/>
  <c r="T139" i="4"/>
  <c r="R140" i="4"/>
  <c r="R139" i="4" s="1"/>
  <c r="P140" i="4"/>
  <c r="P139" i="4"/>
  <c r="BI135" i="4"/>
  <c r="BH135" i="4"/>
  <c r="BG135" i="4"/>
  <c r="BF135" i="4"/>
  <c r="T135" i="4"/>
  <c r="R135" i="4"/>
  <c r="P135" i="4"/>
  <c r="BI131" i="4"/>
  <c r="BH131" i="4"/>
  <c r="BG131" i="4"/>
  <c r="BF131" i="4"/>
  <c r="T131" i="4"/>
  <c r="R131" i="4"/>
  <c r="P131" i="4"/>
  <c r="BI127" i="4"/>
  <c r="BH127" i="4"/>
  <c r="BG127" i="4"/>
  <c r="BF127" i="4"/>
  <c r="T127" i="4"/>
  <c r="R127" i="4"/>
  <c r="P127" i="4"/>
  <c r="BI122" i="4"/>
  <c r="BH122" i="4"/>
  <c r="BG122" i="4"/>
  <c r="BF122" i="4"/>
  <c r="T122" i="4"/>
  <c r="R122" i="4"/>
  <c r="P122" i="4"/>
  <c r="BI118" i="4"/>
  <c r="BH118" i="4"/>
  <c r="BG118" i="4"/>
  <c r="BF118" i="4"/>
  <c r="T118" i="4"/>
  <c r="R118" i="4"/>
  <c r="P118" i="4"/>
  <c r="BI112" i="4"/>
  <c r="BH112" i="4"/>
  <c r="BG112" i="4"/>
  <c r="BF112" i="4"/>
  <c r="T112" i="4"/>
  <c r="R112" i="4"/>
  <c r="P112" i="4"/>
  <c r="BI107" i="4"/>
  <c r="BH107" i="4"/>
  <c r="BG107" i="4"/>
  <c r="BF107" i="4"/>
  <c r="T107" i="4"/>
  <c r="T106" i="4"/>
  <c r="R107" i="4"/>
  <c r="R106" i="4"/>
  <c r="P107" i="4"/>
  <c r="P106" i="4"/>
  <c r="J101" i="4"/>
  <c r="J100" i="4"/>
  <c r="F100" i="4"/>
  <c r="F98" i="4"/>
  <c r="E96" i="4"/>
  <c r="J63" i="4"/>
  <c r="J62" i="4"/>
  <c r="F62" i="4"/>
  <c r="F60" i="4"/>
  <c r="E58" i="4"/>
  <c r="J22" i="4"/>
  <c r="E22" i="4"/>
  <c r="F101" i="4" s="1"/>
  <c r="J21" i="4"/>
  <c r="J16" i="4"/>
  <c r="J98" i="4"/>
  <c r="E7" i="4"/>
  <c r="E90" i="4" s="1"/>
  <c r="J39" i="3"/>
  <c r="J38" i="3"/>
  <c r="AY57" i="1" s="1"/>
  <c r="J37" i="3"/>
  <c r="AX57" i="1"/>
  <c r="BI103" i="3"/>
  <c r="BH103" i="3"/>
  <c r="BG103" i="3"/>
  <c r="BF103" i="3"/>
  <c r="T103" i="3"/>
  <c r="R103" i="3"/>
  <c r="P103" i="3"/>
  <c r="BI100" i="3"/>
  <c r="BH100" i="3"/>
  <c r="BG100" i="3"/>
  <c r="BF100" i="3"/>
  <c r="T100" i="3"/>
  <c r="R100" i="3"/>
  <c r="P100" i="3"/>
  <c r="BI97" i="3"/>
  <c r="BH97" i="3"/>
  <c r="BG97" i="3"/>
  <c r="BF97" i="3"/>
  <c r="T97" i="3"/>
  <c r="R97" i="3"/>
  <c r="P97" i="3"/>
  <c r="BI94" i="3"/>
  <c r="BH94" i="3"/>
  <c r="BG94" i="3"/>
  <c r="BF94" i="3"/>
  <c r="T94" i="3"/>
  <c r="R94" i="3"/>
  <c r="P94" i="3"/>
  <c r="BI91" i="3"/>
  <c r="BH91" i="3"/>
  <c r="BG91" i="3"/>
  <c r="BF91" i="3"/>
  <c r="T91" i="3"/>
  <c r="R91" i="3"/>
  <c r="P91" i="3"/>
  <c r="BI88" i="3"/>
  <c r="BH88" i="3"/>
  <c r="BG88" i="3"/>
  <c r="BF88" i="3"/>
  <c r="T88" i="3"/>
  <c r="R88" i="3"/>
  <c r="P88" i="3"/>
  <c r="J83" i="3"/>
  <c r="J82" i="3"/>
  <c r="F82" i="3"/>
  <c r="F80" i="3"/>
  <c r="E78" i="3"/>
  <c r="J59" i="3"/>
  <c r="J58" i="3"/>
  <c r="F58" i="3"/>
  <c r="F56" i="3"/>
  <c r="E54" i="3"/>
  <c r="J20" i="3"/>
  <c r="E20" i="3"/>
  <c r="F83" i="3"/>
  <c r="J19" i="3"/>
  <c r="J14" i="3"/>
  <c r="J56" i="3" s="1"/>
  <c r="E7" i="3"/>
  <c r="E50" i="3" s="1"/>
  <c r="J39" i="2"/>
  <c r="J38" i="2"/>
  <c r="AY56" i="1"/>
  <c r="J37" i="2"/>
  <c r="AX56" i="1"/>
  <c r="BI113" i="2"/>
  <c r="BH113" i="2"/>
  <c r="BG113" i="2"/>
  <c r="BF113" i="2"/>
  <c r="T113" i="2"/>
  <c r="R113" i="2"/>
  <c r="P113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BI99" i="2"/>
  <c r="BH99" i="2"/>
  <c r="BG99" i="2"/>
  <c r="BF99" i="2"/>
  <c r="T99" i="2"/>
  <c r="R99" i="2"/>
  <c r="P99" i="2"/>
  <c r="BI93" i="2"/>
  <c r="BH93" i="2"/>
  <c r="BG93" i="2"/>
  <c r="BF93" i="2"/>
  <c r="T93" i="2"/>
  <c r="R93" i="2"/>
  <c r="P93" i="2"/>
  <c r="BI90" i="2"/>
  <c r="BH90" i="2"/>
  <c r="BG90" i="2"/>
  <c r="BF90" i="2"/>
  <c r="T90" i="2"/>
  <c r="R90" i="2"/>
  <c r="P90" i="2"/>
  <c r="J84" i="2"/>
  <c r="J83" i="2"/>
  <c r="F83" i="2"/>
  <c r="F81" i="2"/>
  <c r="E79" i="2"/>
  <c r="J59" i="2"/>
  <c r="J58" i="2"/>
  <c r="F58" i="2"/>
  <c r="F56" i="2"/>
  <c r="E54" i="2"/>
  <c r="J20" i="2"/>
  <c r="E20" i="2"/>
  <c r="F84" i="2"/>
  <c r="J19" i="2"/>
  <c r="J14" i="2"/>
  <c r="J56" i="2" s="1"/>
  <c r="E7" i="2"/>
  <c r="E75" i="2" s="1"/>
  <c r="L50" i="1"/>
  <c r="AM50" i="1"/>
  <c r="AM49" i="1"/>
  <c r="L49" i="1"/>
  <c r="AM47" i="1"/>
  <c r="L47" i="1"/>
  <c r="L45" i="1"/>
  <c r="L44" i="1"/>
  <c r="J99" i="2"/>
  <c r="J112" i="4"/>
  <c r="BK268" i="4"/>
  <c r="BK285" i="4"/>
  <c r="J131" i="4"/>
  <c r="J287" i="5"/>
  <c r="BK234" i="5"/>
  <c r="BK230" i="5"/>
  <c r="BK393" i="5"/>
  <c r="BK283" i="6"/>
  <c r="J237" i="6"/>
  <c r="BK131" i="6"/>
  <c r="J190" i="7"/>
  <c r="BK223" i="7"/>
  <c r="J114" i="7"/>
  <c r="J169" i="7"/>
  <c r="J119" i="8"/>
  <c r="J109" i="8"/>
  <c r="J127" i="9"/>
  <c r="J207" i="10"/>
  <c r="J182" i="10"/>
  <c r="J123" i="10"/>
  <c r="J130" i="10"/>
  <c r="BK143" i="10"/>
  <c r="J104" i="11"/>
  <c r="BK99" i="11"/>
  <c r="J277" i="12"/>
  <c r="BK189" i="12"/>
  <c r="J274" i="12"/>
  <c r="BK116" i="12"/>
  <c r="BK123" i="12"/>
  <c r="BK119" i="12"/>
  <c r="BK267" i="13"/>
  <c r="BK310" i="13"/>
  <c r="J245" i="13"/>
  <c r="BK178" i="13"/>
  <c r="J321" i="13"/>
  <c r="BK301" i="13"/>
  <c r="BK287" i="14"/>
  <c r="BK130" i="14"/>
  <c r="BK306" i="14"/>
  <c r="J134" i="14"/>
  <c r="BK259" i="14"/>
  <c r="BK142" i="16"/>
  <c r="BK112" i="16"/>
  <c r="J204" i="18"/>
  <c r="BK187" i="18"/>
  <c r="BK181" i="18"/>
  <c r="BK101" i="19"/>
  <c r="BK90" i="2"/>
  <c r="BK94" i="3"/>
  <c r="BK214" i="4"/>
  <c r="BK181" i="4"/>
  <c r="J200" i="4"/>
  <c r="BK208" i="4"/>
  <c r="J581" i="5"/>
  <c r="J209" i="5"/>
  <c r="BK416" i="5"/>
  <c r="J458" i="5"/>
  <c r="J152" i="5"/>
  <c r="J517" i="5"/>
  <c r="BK190" i="14"/>
  <c r="BK329" i="14"/>
  <c r="BK244" i="14"/>
  <c r="J100" i="15"/>
  <c r="BK149" i="16"/>
  <c r="J116" i="18"/>
  <c r="BK162" i="18"/>
  <c r="J159" i="18"/>
  <c r="J93" i="2"/>
  <c r="J88" i="3"/>
  <c r="BK246" i="4"/>
  <c r="J184" i="4"/>
  <c r="BK238" i="4"/>
  <c r="J536" i="5"/>
  <c r="J220" i="5"/>
  <c r="J338" i="5"/>
  <c r="BK455" i="5"/>
  <c r="BK205" i="5"/>
  <c r="BK271" i="5"/>
  <c r="BK458" i="5"/>
  <c r="BK226" i="6"/>
  <c r="BK308" i="6"/>
  <c r="J330" i="6"/>
  <c r="BK210" i="7"/>
  <c r="BK163" i="7"/>
  <c r="BK199" i="7"/>
  <c r="J210" i="7"/>
  <c r="J185" i="7"/>
  <c r="BK177" i="8"/>
  <c r="J177" i="8"/>
  <c r="J101" i="8"/>
  <c r="BK111" i="9"/>
  <c r="BK105" i="9"/>
  <c r="BK164" i="10"/>
  <c r="BK130" i="10"/>
  <c r="J235" i="10"/>
  <c r="BK117" i="10"/>
  <c r="BK104" i="11"/>
  <c r="J172" i="12"/>
  <c r="BK212" i="12"/>
  <c r="BK272" i="13"/>
  <c r="J282" i="13"/>
  <c r="J238" i="13"/>
  <c r="J264" i="13"/>
  <c r="BK269" i="13"/>
  <c r="BK303" i="13"/>
  <c r="J127" i="14"/>
  <c r="J160" i="14"/>
  <c r="BK153" i="14"/>
  <c r="J277" i="14"/>
  <c r="J105" i="15"/>
  <c r="BK194" i="18"/>
  <c r="BK197" i="18"/>
  <c r="BK97" i="19"/>
  <c r="BK99" i="2"/>
  <c r="J261" i="4"/>
  <c r="BK131" i="4"/>
  <c r="BK527" i="5"/>
  <c r="J155" i="5"/>
  <c r="J141" i="5"/>
  <c r="J271" i="5"/>
  <c r="BK251" i="5"/>
  <c r="BK411" i="5"/>
  <c r="BK258" i="6"/>
  <c r="J286" i="6"/>
  <c r="J314" i="6"/>
  <c r="BK155" i="7"/>
  <c r="J109" i="7"/>
  <c r="BK152" i="7"/>
  <c r="J130" i="7"/>
  <c r="J159" i="8"/>
  <c r="J154" i="8"/>
  <c r="BK159" i="8"/>
  <c r="J167" i="10"/>
  <c r="J176" i="10"/>
  <c r="BK162" i="10"/>
  <c r="J226" i="10"/>
  <c r="BK108" i="10"/>
  <c r="J110" i="11"/>
  <c r="BK145" i="12"/>
  <c r="J255" i="12"/>
  <c r="J145" i="12"/>
  <c r="BK262" i="13"/>
  <c r="J324" i="13"/>
  <c r="J296" i="13"/>
  <c r="J328" i="13"/>
  <c r="BK245" i="13"/>
  <c r="J320" i="14"/>
  <c r="BK297" i="14"/>
  <c r="BK107" i="14"/>
  <c r="J248" i="14"/>
  <c r="J145" i="16"/>
  <c r="BK130" i="16"/>
  <c r="J140" i="18"/>
  <c r="J137" i="18"/>
  <c r="J107" i="18"/>
  <c r="BK109" i="19"/>
  <c r="BK279" i="4"/>
  <c r="BK174" i="4"/>
  <c r="BK112" i="4"/>
  <c r="BK135" i="4"/>
  <c r="J161" i="4"/>
  <c r="BK122" i="5"/>
  <c r="BK581" i="5"/>
  <c r="BK209" i="5"/>
  <c r="BK155" i="5"/>
  <c r="J213" i="5"/>
  <c r="BK614" i="5"/>
  <c r="J499" i="5"/>
  <c r="J438" i="5"/>
  <c r="J407" i="5"/>
  <c r="BK342" i="5"/>
  <c r="BK241" i="5"/>
  <c r="J207" i="5"/>
  <c r="J136" i="5"/>
  <c r="J339" i="6"/>
  <c r="BK318" i="6"/>
  <c r="J249" i="6"/>
  <c r="BK173" i="6"/>
  <c r="J152" i="6"/>
  <c r="BK295" i="6"/>
  <c r="BK264" i="6"/>
  <c r="J177" i="6"/>
  <c r="J336" i="6"/>
  <c r="J303" i="6"/>
  <c r="J226" i="6"/>
  <c r="BK233" i="6"/>
  <c r="BK230" i="6"/>
  <c r="BK215" i="7"/>
  <c r="BK229" i="7"/>
  <c r="J136" i="7"/>
  <c r="J117" i="7"/>
  <c r="BK188" i="8"/>
  <c r="J151" i="8"/>
  <c r="BK172" i="8"/>
  <c r="BK109" i="8"/>
  <c r="J101" i="9"/>
  <c r="BK186" i="10"/>
  <c r="BK182" i="10"/>
  <c r="BK220" i="10"/>
  <c r="BK137" i="10"/>
  <c r="BK113" i="11"/>
  <c r="J127" i="12"/>
  <c r="BK181" i="12"/>
  <c r="BK106" i="12"/>
  <c r="BK328" i="13"/>
  <c r="J303" i="13"/>
  <c r="BK331" i="13"/>
  <c r="J310" i="13"/>
  <c r="BK255" i="13"/>
  <c r="BK286" i="13"/>
  <c r="BK309" i="14"/>
  <c r="BK142" i="14"/>
  <c r="BK138" i="14"/>
  <c r="J287" i="14"/>
  <c r="J256" i="14"/>
  <c r="J121" i="16"/>
  <c r="J133" i="16"/>
  <c r="J208" i="18"/>
  <c r="J216" i="18"/>
  <c r="J104" i="18"/>
  <c r="BK104" i="19"/>
  <c r="AS68" i="1"/>
  <c r="BK193" i="4"/>
  <c r="J529" i="5"/>
  <c r="BK451" i="5"/>
  <c r="BK426" i="5"/>
  <c r="BK445" i="5"/>
  <c r="J245" i="6"/>
  <c r="BK191" i="6"/>
  <c r="J328" i="6"/>
  <c r="BK116" i="6"/>
  <c r="BK290" i="6"/>
  <c r="BK111" i="7"/>
  <c r="J146" i="7"/>
  <c r="BK213" i="7"/>
  <c r="J156" i="8"/>
  <c r="BK169" i="8"/>
  <c r="BK180" i="8"/>
  <c r="BK183" i="8"/>
  <c r="J99" i="9"/>
  <c r="J198" i="10"/>
  <c r="BK201" i="10"/>
  <c r="J162" i="10"/>
  <c r="BK146" i="10"/>
  <c r="BK240" i="12"/>
  <c r="BK234" i="13"/>
  <c r="J272" i="13"/>
  <c r="BK343" i="13"/>
  <c r="J212" i="13"/>
  <c r="J113" i="13"/>
  <c r="J252" i="14"/>
  <c r="J175" i="14"/>
  <c r="BK223" i="14"/>
  <c r="J299" i="14"/>
  <c r="BK209" i="14"/>
  <c r="J102" i="15"/>
  <c r="BK106" i="16"/>
  <c r="J94" i="17"/>
  <c r="BK112" i="18"/>
  <c r="BK212" i="18"/>
  <c r="J116" i="19"/>
  <c r="AS76" i="1"/>
  <c r="BK228" i="4"/>
  <c r="J140" i="4"/>
  <c r="BK472" i="5"/>
  <c r="J593" i="5"/>
  <c r="J217" i="5"/>
  <c r="J552" i="5"/>
  <c r="BK259" i="5"/>
  <c r="J299" i="5"/>
  <c r="J248" i="5"/>
  <c r="BK269" i="14"/>
  <c r="BK316" i="14"/>
  <c r="J269" i="14"/>
  <c r="BK115" i="16"/>
  <c r="BK121" i="16"/>
  <c r="BK171" i="18"/>
  <c r="BK107" i="18"/>
  <c r="BK120" i="19"/>
  <c r="J90" i="2"/>
  <c r="J246" i="4"/>
  <c r="BK242" i="4"/>
  <c r="J135" i="4"/>
  <c r="J268" i="4"/>
  <c r="J149" i="4"/>
  <c r="BK486" i="5"/>
  <c r="J149" i="5"/>
  <c r="J251" i="5"/>
  <c r="J523" i="5"/>
  <c r="BK361" i="5"/>
  <c r="J486" i="5"/>
  <c r="BK593" i="5"/>
  <c r="J308" i="6"/>
  <c r="J194" i="6"/>
  <c r="BK216" i="6"/>
  <c r="BK293" i="6"/>
  <c r="BK158" i="7"/>
  <c r="BK117" i="7"/>
  <c r="J161" i="7"/>
  <c r="BK236" i="7"/>
  <c r="J139" i="8"/>
  <c r="J129" i="8"/>
  <c r="J188" i="8"/>
  <c r="BK124" i="8"/>
  <c r="BK99" i="9"/>
  <c r="J127" i="10"/>
  <c r="J103" i="10"/>
  <c r="J114" i="10"/>
  <c r="BK195" i="10"/>
  <c r="J211" i="10"/>
  <c r="J99" i="11"/>
  <c r="J195" i="12"/>
  <c r="J157" i="12"/>
  <c r="BK157" i="12"/>
  <c r="BK109" i="12"/>
  <c r="J144" i="13"/>
  <c r="J298" i="13"/>
  <c r="BK137" i="13"/>
  <c r="BK217" i="13"/>
  <c r="BK162" i="13"/>
  <c r="J284" i="13"/>
  <c r="BK299" i="14"/>
  <c r="J309" i="14"/>
  <c r="J316" i="14"/>
  <c r="J202" i="14"/>
  <c r="J107" i="14"/>
  <c r="J112" i="16"/>
  <c r="BK100" i="17"/>
  <c r="BK190" i="18"/>
  <c r="BK129" i="18"/>
  <c r="BK109" i="2"/>
  <c r="J94" i="3"/>
  <c r="BK184" i="4"/>
  <c r="J242" i="4"/>
  <c r="BK171" i="4"/>
  <c r="BK479" i="5"/>
  <c r="J596" i="5"/>
  <c r="J230" i="5"/>
  <c r="J403" i="5"/>
  <c r="BK407" i="5"/>
  <c r="BK552" i="5"/>
  <c r="BK145" i="6"/>
  <c r="J162" i="6"/>
  <c r="J156" i="6"/>
  <c r="BK279" i="6"/>
  <c r="J226" i="7"/>
  <c r="J179" i="7"/>
  <c r="J202" i="7"/>
  <c r="BK208" i="7"/>
  <c r="BK190" i="7"/>
  <c r="BK174" i="8"/>
  <c r="J183" i="8"/>
  <c r="BK164" i="8"/>
  <c r="BK113" i="8"/>
  <c r="BK113" i="9"/>
  <c r="J107" i="9"/>
  <c r="J223" i="10"/>
  <c r="BK228" i="10"/>
  <c r="BK189" i="10"/>
  <c r="J135" i="10"/>
  <c r="J119" i="11"/>
  <c r="J270" i="12"/>
  <c r="J200" i="12"/>
  <c r="BK270" i="12"/>
  <c r="J293" i="13"/>
  <c r="J262" i="13"/>
  <c r="BK253" i="13"/>
  <c r="J343" i="13"/>
  <c r="J140" i="13"/>
  <c r="J158" i="13"/>
  <c r="BK164" i="14"/>
  <c r="BK116" i="14"/>
  <c r="J302" i="14"/>
  <c r="J233" i="14"/>
  <c r="J149" i="14"/>
  <c r="BK125" i="16"/>
  <c r="BK96" i="17"/>
  <c r="BK200" i="18"/>
  <c r="BK184" i="18"/>
  <c r="BK204" i="18"/>
  <c r="BK103" i="2"/>
  <c r="BK100" i="3"/>
  <c r="BK144" i="4"/>
  <c r="BK234" i="4"/>
  <c r="J264" i="4"/>
  <c r="BK222" i="4"/>
  <c r="J158" i="4"/>
  <c r="BK403" i="5"/>
  <c r="BK465" i="5"/>
  <c r="BK505" i="5"/>
  <c r="BK571" i="5"/>
  <c r="BK220" i="5"/>
  <c r="BK113" i="5"/>
  <c r="J557" i="5"/>
  <c r="J479" i="5"/>
  <c r="J451" i="5"/>
  <c r="J411" i="5"/>
  <c r="BK347" i="5"/>
  <c r="BK279" i="5"/>
  <c r="J205" i="5"/>
  <c r="BK149" i="5"/>
  <c r="BK343" i="6"/>
  <c r="J290" i="6"/>
  <c r="BK245" i="6"/>
  <c r="BK166" i="6"/>
  <c r="BK328" i="6"/>
  <c r="J301" i="6"/>
  <c r="BK268" i="6"/>
  <c r="BK194" i="6"/>
  <c r="BK139" i="6"/>
  <c r="BK276" i="6"/>
  <c r="J131" i="6"/>
  <c r="J326" i="6"/>
  <c r="BK336" i="6"/>
  <c r="BK120" i="6"/>
  <c r="BK193" i="7"/>
  <c r="J213" i="7"/>
  <c r="J218" i="7"/>
  <c r="BK109" i="7"/>
  <c r="J186" i="8"/>
  <c r="J113" i="8"/>
  <c r="BK116" i="8"/>
  <c r="BK129" i="9"/>
  <c r="J149" i="10"/>
  <c r="J217" i="10"/>
  <c r="J120" i="10"/>
  <c r="BK167" i="10"/>
  <c r="J113" i="11"/>
  <c r="BK255" i="12"/>
  <c r="J113" i="12"/>
  <c r="J203" i="12"/>
  <c r="BK264" i="13"/>
  <c r="J349" i="13"/>
  <c r="BK113" i="13"/>
  <c r="BK349" i="13"/>
  <c r="J187" i="14"/>
  <c r="J323" i="14"/>
  <c r="J110" i="14"/>
  <c r="BK160" i="14"/>
  <c r="BK109" i="15"/>
  <c r="J142" i="16"/>
  <c r="J96" i="17"/>
  <c r="BK165" i="18"/>
  <c r="J121" i="18"/>
  <c r="J104" i="19"/>
  <c r="BK91" i="3"/>
  <c r="J225" i="4"/>
  <c r="J231" i="4"/>
  <c r="J234" i="4"/>
  <c r="BK200" i="4"/>
  <c r="J144" i="5"/>
  <c r="J554" i="5"/>
  <c r="BK255" i="5"/>
  <c r="J259" i="5"/>
  <c r="BK438" i="5"/>
  <c r="BK186" i="6"/>
  <c r="BK149" i="6"/>
  <c r="BK241" i="6"/>
  <c r="BK202" i="7"/>
  <c r="BK133" i="7"/>
  <c r="BK187" i="7"/>
  <c r="BK124" i="7"/>
  <c r="J101" i="7"/>
  <c r="BK139" i="8"/>
  <c r="BK109" i="9"/>
  <c r="BK231" i="10"/>
  <c r="J220" i="10"/>
  <c r="BK204" i="10"/>
  <c r="BK203" i="12"/>
  <c r="BK195" i="12"/>
  <c r="J137" i="13"/>
  <c r="BK282" i="13"/>
  <c r="BK158" i="13"/>
  <c r="J242" i="13"/>
  <c r="J126" i="13"/>
  <c r="J306" i="14"/>
  <c r="J130" i="14"/>
  <c r="J281" i="14"/>
  <c r="BK110" i="14"/>
  <c r="BK118" i="16"/>
  <c r="J98" i="17"/>
  <c r="J168" i="18"/>
  <c r="BK168" i="18"/>
  <c r="BK113" i="19"/>
  <c r="BK113" i="2"/>
  <c r="J91" i="3"/>
  <c r="BK118" i="4"/>
  <c r="J144" i="4"/>
  <c r="BK273" i="4"/>
  <c r="BK107" i="4"/>
  <c r="BK502" i="5"/>
  <c r="J483" i="5"/>
  <c r="BK620" i="5"/>
  <c r="BK429" i="5"/>
  <c r="J620" i="5"/>
  <c r="BK483" i="5"/>
  <c r="J326" i="14"/>
  <c r="J230" i="14"/>
  <c r="J294" i="14"/>
  <c r="J236" i="14"/>
  <c r="J240" i="14"/>
  <c r="J130" i="16"/>
  <c r="BK89" i="17"/>
  <c r="BK121" i="18"/>
  <c r="J165" i="18"/>
  <c r="J103" i="2"/>
  <c r="J100" i="3"/>
  <c r="J177" i="4"/>
  <c r="J164" i="4"/>
  <c r="BK277" i="4"/>
  <c r="J174" i="4"/>
  <c r="BK517" i="5"/>
  <c r="BK267" i="5"/>
  <c r="J472" i="5"/>
  <c r="J118" i="5"/>
  <c r="J245" i="5"/>
  <c r="J237" i="5"/>
  <c r="J423" i="5"/>
  <c r="J293" i="6"/>
  <c r="J145" i="6"/>
  <c r="BK135" i="6"/>
  <c r="J142" i="6"/>
  <c r="BK205" i="7"/>
  <c r="J220" i="7"/>
  <c r="BK127" i="7"/>
  <c r="BK139" i="7"/>
  <c r="J127" i="7"/>
  <c r="BK119" i="8"/>
  <c r="J172" i="8"/>
  <c r="J129" i="9"/>
  <c r="J109" i="9"/>
  <c r="BK152" i="10"/>
  <c r="J137" i="10"/>
  <c r="J179" i="10"/>
  <c r="BK149" i="10"/>
  <c r="BK119" i="11"/>
  <c r="J107" i="11"/>
  <c r="BK209" i="12"/>
  <c r="J106" i="12"/>
  <c r="BK249" i="13"/>
  <c r="BK298" i="13"/>
  <c r="BK340" i="13"/>
  <c r="J162" i="13"/>
  <c r="BK321" i="13"/>
  <c r="BK126" i="13"/>
  <c r="BK213" i="14"/>
  <c r="J263" i="14"/>
  <c r="J112" i="14"/>
  <c r="BK283" i="14"/>
  <c r="BK252" i="14"/>
  <c r="BK97" i="15"/>
  <c r="J135" i="16"/>
  <c r="J125" i="18"/>
  <c r="J112" i="18"/>
  <c r="J101" i="19"/>
  <c r="BK88" i="3"/>
  <c r="J171" i="4"/>
  <c r="J429" i="5"/>
  <c r="BK469" i="5"/>
  <c r="J571" i="5"/>
  <c r="J241" i="5"/>
  <c r="BK144" i="5"/>
  <c r="BK283" i="5"/>
  <c r="BK332" i="6"/>
  <c r="J125" i="6"/>
  <c r="BK271" i="6"/>
  <c r="J193" i="7"/>
  <c r="J158" i="7"/>
  <c r="BK185" i="7"/>
  <c r="BK169" i="7"/>
  <c r="J106" i="7"/>
  <c r="J164" i="8"/>
  <c r="BK186" i="8"/>
  <c r="J144" i="8"/>
  <c r="BK120" i="9"/>
  <c r="J195" i="10"/>
  <c r="J189" i="10"/>
  <c r="BK214" i="10"/>
  <c r="BK226" i="10"/>
  <c r="J186" i="10"/>
  <c r="BK116" i="11"/>
  <c r="J192" i="12"/>
  <c r="J184" i="12"/>
  <c r="J132" i="12"/>
  <c r="J186" i="13"/>
  <c r="BK166" i="13"/>
  <c r="BK186" i="13"/>
  <c r="BK238" i="13"/>
  <c r="J286" i="13"/>
  <c r="J340" i="13"/>
  <c r="J123" i="14"/>
  <c r="BK326" i="14"/>
  <c r="J119" i="14"/>
  <c r="BK290" i="14"/>
  <c r="BK128" i="16"/>
  <c r="J101" i="16"/>
  <c r="J92" i="17"/>
  <c r="J129" i="18"/>
  <c r="BK216" i="18"/>
  <c r="J97" i="19"/>
  <c r="BK93" i="2"/>
  <c r="BK103" i="3"/>
  <c r="J273" i="4"/>
  <c r="J277" i="4"/>
  <c r="J193" i="4"/>
  <c r="J197" i="4"/>
  <c r="J465" i="5"/>
  <c r="J561" i="5"/>
  <c r="BK529" i="5"/>
  <c r="BK248" i="5"/>
  <c r="BK287" i="5"/>
  <c r="J379" i="5"/>
  <c r="J125" i="5"/>
  <c r="J568" i="5"/>
  <c r="BK492" i="5"/>
  <c r="BK420" i="5"/>
  <c r="J393" i="5"/>
  <c r="BK299" i="5"/>
  <c r="BK217" i="5"/>
  <c r="J122" i="5"/>
  <c r="BK324" i="6"/>
  <c r="J264" i="6"/>
  <c r="J191" i="6"/>
  <c r="BK326" i="6"/>
  <c r="J274" i="6"/>
  <c r="J216" i="6"/>
  <c r="BK142" i="6"/>
  <c r="BK106" i="6"/>
  <c r="J322" i="6"/>
  <c r="J233" i="6"/>
  <c r="BK301" i="6"/>
  <c r="BK113" i="6"/>
  <c r="BK177" i="6"/>
  <c r="J149" i="7"/>
  <c r="J120" i="7"/>
  <c r="BK106" i="7"/>
  <c r="J133" i="7"/>
  <c r="BK130" i="7"/>
  <c r="J180" i="8"/>
  <c r="J174" i="8"/>
  <c r="J115" i="9"/>
  <c r="J214" i="10"/>
  <c r="J159" i="10"/>
  <c r="J228" i="10"/>
  <c r="J126" i="11"/>
  <c r="BK206" i="12"/>
  <c r="J109" i="12"/>
  <c r="J174" i="13"/>
  <c r="J109" i="13"/>
  <c r="BK174" i="13"/>
  <c r="J217" i="13"/>
  <c r="BK118" i="13"/>
  <c r="J116" i="14"/>
  <c r="BK302" i="14"/>
  <c r="BK263" i="14"/>
  <c r="BK230" i="14"/>
  <c r="J138" i="14"/>
  <c r="J118" i="16"/>
  <c r="BK92" i="17"/>
  <c r="BK104" i="18"/>
  <c r="J178" i="18"/>
  <c r="BK231" i="4"/>
  <c r="J208" i="4"/>
  <c r="J181" i="4"/>
  <c r="J565" i="5"/>
  <c r="J496" i="5"/>
  <c r="BK245" i="5"/>
  <c r="J234" i="5"/>
  <c r="J189" i="5"/>
  <c r="J306" i="6"/>
  <c r="J139" i="6"/>
  <c r="J135" i="6"/>
  <c r="J279" i="6"/>
  <c r="J343" i="6"/>
  <c r="J236" i="7"/>
  <c r="J208" i="7"/>
  <c r="J172" i="7"/>
  <c r="BK146" i="7"/>
  <c r="J169" i="8"/>
  <c r="BK151" i="8"/>
  <c r="J127" i="8"/>
  <c r="BK117" i="9"/>
  <c r="BK101" i="9"/>
  <c r="J133" i="10"/>
  <c r="BK120" i="10"/>
  <c r="BK111" i="10"/>
  <c r="J173" i="10"/>
  <c r="BK282" i="4"/>
  <c r="J279" i="4"/>
  <c r="J167" i="4"/>
  <c r="J289" i="4"/>
  <c r="J333" i="5"/>
  <c r="BK565" i="5"/>
  <c r="BK125" i="5"/>
  <c r="BK351" i="5"/>
  <c r="J361" i="5"/>
  <c r="BK557" i="5"/>
  <c r="BK306" i="6"/>
  <c r="J324" i="6"/>
  <c r="J175" i="7"/>
  <c r="J111" i="7"/>
  <c r="BK166" i="7"/>
  <c r="J142" i="7"/>
  <c r="BK146" i="8"/>
  <c r="J122" i="8"/>
  <c r="BK154" i="8"/>
  <c r="BK115" i="9"/>
  <c r="BK159" i="10"/>
  <c r="BK235" i="10"/>
  <c r="BK217" i="10"/>
  <c r="J170" i="10"/>
  <c r="BK103" i="10"/>
  <c r="J122" i="11"/>
  <c r="BK107" i="11"/>
  <c r="BK264" i="12"/>
  <c r="BK132" i="12"/>
  <c r="J189" i="12"/>
  <c r="BK192" i="12"/>
  <c r="J267" i="12"/>
  <c r="BK127" i="12"/>
  <c r="J240" i="12"/>
  <c r="J306" i="13"/>
  <c r="BK140" i="13"/>
  <c r="J301" i="13"/>
  <c r="J249" i="13"/>
  <c r="J279" i="13"/>
  <c r="BK296" i="13"/>
  <c r="BK175" i="14"/>
  <c r="BK236" i="14"/>
  <c r="J290" i="14"/>
  <c r="BK240" i="14"/>
  <c r="BK171" i="14"/>
  <c r="J97" i="15"/>
  <c r="BK145" i="16"/>
  <c r="J100" i="17"/>
  <c r="BK208" i="18"/>
  <c r="BK116" i="18"/>
  <c r="J113" i="19"/>
  <c r="BK97" i="3"/>
  <c r="BK154" i="4"/>
  <c r="J238" i="4"/>
  <c r="J122" i="4"/>
  <c r="J282" i="4"/>
  <c r="BK158" i="4"/>
  <c r="BK423" i="5"/>
  <c r="BK536" i="5"/>
  <c r="BK136" i="5"/>
  <c r="BK333" i="5"/>
  <c r="J502" i="5"/>
  <c r="J347" i="5"/>
  <c r="BK294" i="14"/>
  <c r="BK112" i="14"/>
  <c r="J190" i="14"/>
  <c r="BK102" i="14"/>
  <c r="J128" i="16"/>
  <c r="BK103" i="17"/>
  <c r="J162" i="18"/>
  <c r="BK134" i="18"/>
  <c r="BK107" i="19"/>
  <c r="BK106" i="2"/>
  <c r="BK289" i="4"/>
  <c r="J211" i="4"/>
  <c r="J214" i="4"/>
  <c r="J127" i="4"/>
  <c r="J420" i="5"/>
  <c r="J527" i="5"/>
  <c r="J215" i="5"/>
  <c r="BK532" i="5"/>
  <c r="J617" i="5"/>
  <c r="J267" i="5"/>
  <c r="BK156" i="6"/>
  <c r="J182" i="6"/>
  <c r="J268" i="6"/>
  <c r="J116" i="6"/>
  <c r="BK142" i="7"/>
  <c r="J139" i="7"/>
  <c r="J182" i="7"/>
  <c r="J166" i="7"/>
  <c r="J163" i="7"/>
  <c r="J116" i="8"/>
  <c r="BK161" i="8"/>
  <c r="BK136" i="8"/>
  <c r="J111" i="9"/>
  <c r="J124" i="9"/>
  <c r="J201" i="10"/>
  <c r="BK223" i="10"/>
  <c r="BK179" i="10"/>
  <c r="J146" i="10"/>
  <c r="BK110" i="11"/>
  <c r="BK216" i="12"/>
  <c r="BK172" i="12"/>
  <c r="BK113" i="12"/>
  <c r="BK109" i="13"/>
  <c r="BK122" i="13"/>
  <c r="J337" i="13"/>
  <c r="J234" i="13"/>
  <c r="BK256" i="14"/>
  <c r="BK202" i="14"/>
  <c r="J244" i="14"/>
  <c r="BK233" i="14"/>
  <c r="J283" i="14"/>
  <c r="BK187" i="14"/>
  <c r="BK135" i="16"/>
  <c r="BK109" i="16"/>
  <c r="BK159" i="18"/>
  <c r="J109" i="19"/>
  <c r="J113" i="2"/>
  <c r="J285" i="4"/>
  <c r="J154" i="4"/>
  <c r="BK190" i="4"/>
  <c r="BK561" i="5"/>
  <c r="J255" i="5"/>
  <c r="BK413" i="5"/>
  <c r="J513" i="5"/>
  <c r="J113" i="5"/>
  <c r="J600" i="5"/>
  <c r="BK249" i="6"/>
  <c r="BK311" i="6"/>
  <c r="BK339" i="6"/>
  <c r="BK213" i="6"/>
  <c r="J199" i="7"/>
  <c r="BK136" i="7"/>
  <c r="J124" i="7"/>
  <c r="BK114" i="7"/>
  <c r="BK132" i="8"/>
  <c r="BK129" i="8"/>
  <c r="J132" i="8"/>
  <c r="J105" i="9"/>
  <c r="BK103" i="9"/>
  <c r="BK123" i="10"/>
  <c r="J143" i="10"/>
  <c r="BK198" i="10"/>
  <c r="J204" i="10"/>
  <c r="BK135" i="10"/>
  <c r="BK122" i="11"/>
  <c r="BK277" i="12"/>
  <c r="J116" i="12"/>
  <c r="J212" i="12"/>
  <c r="BK242" i="13"/>
  <c r="BK289" i="13"/>
  <c r="J334" i="13"/>
  <c r="BK151" i="13"/>
  <c r="J346" i="13"/>
  <c r="J178" i="13"/>
  <c r="BK225" i="13"/>
  <c r="BK248" i="14"/>
  <c r="J164" i="14"/>
  <c r="J171" i="14"/>
  <c r="BK119" i="14"/>
  <c r="BK100" i="15"/>
  <c r="J109" i="16"/>
  <c r="J187" i="18"/>
  <c r="BK178" i="18"/>
  <c r="BK125" i="18"/>
  <c r="J107" i="19"/>
  <c r="BK225" i="4"/>
  <c r="J222" i="4"/>
  <c r="J187" i="4"/>
  <c r="BK164" i="4"/>
  <c r="BK264" i="4"/>
  <c r="BK513" i="5"/>
  <c r="BK263" i="5"/>
  <c r="BK211" i="5"/>
  <c r="J295" i="5"/>
  <c r="J445" i="5"/>
  <c r="BK436" i="5"/>
  <c r="BK215" i="5"/>
  <c r="BK617" i="5"/>
  <c r="BK508" i="5"/>
  <c r="J469" i="5"/>
  <c r="J416" i="5"/>
  <c r="J351" i="5"/>
  <c r="BK295" i="5"/>
  <c r="BK213" i="5"/>
  <c r="BK152" i="5"/>
  <c r="BK118" i="5"/>
  <c r="J332" i="6"/>
  <c r="J276" i="6"/>
  <c r="BK203" i="6"/>
  <c r="J149" i="6"/>
  <c r="BK303" i="6"/>
  <c r="J241" i="6"/>
  <c r="J159" i="6"/>
  <c r="J120" i="6"/>
  <c r="BK330" i="6"/>
  <c r="J186" i="6"/>
  <c r="BK159" i="6"/>
  <c r="BK274" i="6"/>
  <c r="BK232" i="7"/>
  <c r="BK175" i="7"/>
  <c r="BK179" i="7"/>
  <c r="J205" i="7"/>
  <c r="BK172" i="7"/>
  <c r="BK127" i="8"/>
  <c r="BK156" i="8"/>
  <c r="BK144" i="8"/>
  <c r="J149" i="8"/>
  <c r="J120" i="9"/>
  <c r="J117" i="9"/>
  <c r="BK133" i="10"/>
  <c r="J164" i="10"/>
  <c r="BK173" i="10"/>
  <c r="BK140" i="10"/>
  <c r="BK274" i="12"/>
  <c r="J181" i="12"/>
  <c r="J209" i="12"/>
  <c r="J176" i="12"/>
  <c r="J151" i="13"/>
  <c r="BK208" i="13"/>
  <c r="BK279" i="13"/>
  <c r="BK144" i="13"/>
  <c r="J266" i="14"/>
  <c r="BK266" i="14"/>
  <c r="J209" i="14"/>
  <c r="J213" i="14"/>
  <c r="J223" i="14"/>
  <c r="BK138" i="16"/>
  <c r="J115" i="16"/>
  <c r="J134" i="18"/>
  <c r="BK140" i="18"/>
  <c r="AS55" i="1"/>
  <c r="J190" i="4"/>
  <c r="BK187" i="4"/>
  <c r="BK140" i="4"/>
  <c r="BK523" i="5"/>
  <c r="BK476" i="5"/>
  <c r="J476" i="5"/>
  <c r="J614" i="5"/>
  <c r="J342" i="5"/>
  <c r="J203" i="6"/>
  <c r="BK182" i="6"/>
  <c r="BK196" i="7"/>
  <c r="J152" i="7"/>
  <c r="BK220" i="7"/>
  <c r="J229" i="7"/>
  <c r="J166" i="8"/>
  <c r="J106" i="8"/>
  <c r="BK107" i="9"/>
  <c r="J113" i="9"/>
  <c r="J152" i="10"/>
  <c r="BK176" i="10"/>
  <c r="J182" i="13"/>
  <c r="BK212" i="13"/>
  <c r="BK346" i="13"/>
  <c r="BK337" i="13"/>
  <c r="BK170" i="13"/>
  <c r="J166" i="13"/>
  <c r="BK123" i="14"/>
  <c r="BK323" i="14"/>
  <c r="J297" i="14"/>
  <c r="J138" i="16"/>
  <c r="BK101" i="16"/>
  <c r="BK137" i="18"/>
  <c r="J219" i="18"/>
  <c r="J171" i="18"/>
  <c r="J106" i="2"/>
  <c r="BK261" i="4"/>
  <c r="BK197" i="4"/>
  <c r="BK161" i="4"/>
  <c r="BK167" i="4"/>
  <c r="J532" i="5"/>
  <c r="J279" i="5"/>
  <c r="J263" i="5"/>
  <c r="BK510" i="5"/>
  <c r="J211" i="5"/>
  <c r="BK596" i="5"/>
  <c r="J426" i="5"/>
  <c r="BK206" i="14"/>
  <c r="BK146" i="14"/>
  <c r="J206" i="14"/>
  <c r="J153" i="14"/>
  <c r="BK102" i="15"/>
  <c r="J149" i="16"/>
  <c r="J103" i="17"/>
  <c r="J197" i="18"/>
  <c r="J212" i="18"/>
  <c r="BK111" i="19"/>
  <c r="J103" i="3"/>
  <c r="BK127" i="4"/>
  <c r="J228" i="4"/>
  <c r="BK177" i="4"/>
  <c r="J107" i="4"/>
  <c r="J455" i="5"/>
  <c r="BK568" i="5"/>
  <c r="J489" i="5"/>
  <c r="J283" i="5"/>
  <c r="BK383" i="5"/>
  <c r="BK496" i="5"/>
  <c r="BK314" i="6"/>
  <c r="J271" i="6"/>
  <c r="J283" i="6"/>
  <c r="J106" i="6"/>
  <c r="J199" i="6"/>
  <c r="J187" i="7"/>
  <c r="J232" i="7"/>
  <c r="BK101" i="7"/>
  <c r="BK120" i="7"/>
  <c r="BK166" i="8"/>
  <c r="J161" i="8"/>
  <c r="BK149" i="8"/>
  <c r="BK141" i="8"/>
  <c r="BK124" i="9"/>
  <c r="BK192" i="10"/>
  <c r="J192" i="10"/>
  <c r="BK211" i="10"/>
  <c r="J108" i="10"/>
  <c r="BK127" i="10"/>
  <c r="BK114" i="10"/>
  <c r="BK267" i="12"/>
  <c r="J119" i="12"/>
  <c r="J252" i="12"/>
  <c r="BK184" i="12"/>
  <c r="J208" i="13"/>
  <c r="J255" i="13"/>
  <c r="BK182" i="13"/>
  <c r="J289" i="13"/>
  <c r="BK293" i="13"/>
  <c r="BK334" i="13"/>
  <c r="BK149" i="14"/>
  <c r="BK134" i="14"/>
  <c r="BK127" i="14"/>
  <c r="BK320" i="14"/>
  <c r="J142" i="14"/>
  <c r="BK133" i="16"/>
  <c r="BK94" i="17"/>
  <c r="J190" i="18"/>
  <c r="BK219" i="18"/>
  <c r="J111" i="19"/>
  <c r="J109" i="2"/>
  <c r="J97" i="3"/>
  <c r="BK149" i="4"/>
  <c r="BK211" i="4"/>
  <c r="J118" i="4"/>
  <c r="J383" i="5"/>
  <c r="BK554" i="5"/>
  <c r="J462" i="5"/>
  <c r="J508" i="5"/>
  <c r="BK489" i="5"/>
  <c r="J173" i="6"/>
  <c r="J213" i="6"/>
  <c r="J230" i="6"/>
  <c r="BK125" i="6"/>
  <c r="BK218" i="7"/>
  <c r="BK226" i="7"/>
  <c r="J223" i="7"/>
  <c r="BK161" i="7"/>
  <c r="J141" i="8"/>
  <c r="J124" i="8"/>
  <c r="BK122" i="8"/>
  <c r="BK127" i="9"/>
  <c r="J140" i="10"/>
  <c r="J111" i="10"/>
  <c r="J117" i="10"/>
  <c r="BK156" i="10"/>
  <c r="J116" i="11"/>
  <c r="BK200" i="12"/>
  <c r="J123" i="12"/>
  <c r="J216" i="12"/>
  <c r="J206" i="12"/>
  <c r="J122" i="13"/>
  <c r="J118" i="13"/>
  <c r="J170" i="13"/>
  <c r="J269" i="13"/>
  <c r="BK306" i="13"/>
  <c r="BK324" i="13"/>
  <c r="J273" i="14"/>
  <c r="J259" i="14"/>
  <c r="BK277" i="14"/>
  <c r="BK227" i="14"/>
  <c r="BK273" i="14"/>
  <c r="J109" i="15"/>
  <c r="J125" i="16"/>
  <c r="J89" i="17"/>
  <c r="J200" i="18"/>
  <c r="J184" i="18"/>
  <c r="J120" i="19"/>
  <c r="AS59" i="1"/>
  <c r="BK122" i="4"/>
  <c r="BK207" i="5"/>
  <c r="BK499" i="5"/>
  <c r="J436" i="5"/>
  <c r="J510" i="5"/>
  <c r="J492" i="5"/>
  <c r="BK141" i="5"/>
  <c r="BK600" i="5"/>
  <c r="J505" i="5"/>
  <c r="BK462" i="5"/>
  <c r="J413" i="5"/>
  <c r="BK379" i="5"/>
  <c r="BK338" i="5"/>
  <c r="BK237" i="5"/>
  <c r="BK189" i="5"/>
  <c r="J354" i="6"/>
  <c r="BK322" i="6"/>
  <c r="J258" i="6"/>
  <c r="BK237" i="6"/>
  <c r="BK162" i="6"/>
  <c r="J318" i="6"/>
  <c r="BK286" i="6"/>
  <c r="BK199" i="6"/>
  <c r="BK152" i="6"/>
  <c r="BK354" i="6"/>
  <c r="J311" i="6"/>
  <c r="J166" i="6"/>
  <c r="J113" i="6"/>
  <c r="J295" i="6"/>
  <c r="BK182" i="7"/>
  <c r="BK149" i="7"/>
  <c r="J196" i="7"/>
  <c r="J155" i="7"/>
  <c r="J215" i="7"/>
  <c r="J146" i="8"/>
  <c r="J136" i="8"/>
  <c r="BK106" i="8"/>
  <c r="BK101" i="8"/>
  <c r="J103" i="9"/>
  <c r="BK170" i="10"/>
  <c r="J231" i="10"/>
  <c r="BK207" i="10"/>
  <c r="J156" i="10"/>
  <c r="BK126" i="11"/>
  <c r="BK176" i="12"/>
  <c r="BK252" i="12"/>
  <c r="J264" i="12"/>
  <c r="J253" i="13"/>
  <c r="J267" i="13"/>
  <c r="J225" i="13"/>
  <c r="BK284" i="13"/>
  <c r="J331" i="13"/>
  <c r="J146" i="14"/>
  <c r="J227" i="14"/>
  <c r="BK281" i="14"/>
  <c r="J329" i="14"/>
  <c r="J102" i="14"/>
  <c r="BK105" i="15"/>
  <c r="J106" i="16"/>
  <c r="BK98" i="17"/>
  <c r="J181" i="18"/>
  <c r="J194" i="18"/>
  <c r="BK116" i="19"/>
  <c r="P104" i="6" l="1"/>
  <c r="R89" i="2"/>
  <c r="R88" i="2"/>
  <c r="R87" i="2"/>
  <c r="P87" i="3"/>
  <c r="P86" i="3"/>
  <c r="AU57" i="1"/>
  <c r="BK126" i="4"/>
  <c r="J126" i="4" s="1"/>
  <c r="J71" i="4" s="1"/>
  <c r="T153" i="4"/>
  <c r="BK237" i="4"/>
  <c r="J237" i="4" s="1"/>
  <c r="J78" i="4" s="1"/>
  <c r="T272" i="4"/>
  <c r="BK117" i="5"/>
  <c r="J117" i="5" s="1"/>
  <c r="J70" i="5" s="1"/>
  <c r="R140" i="5"/>
  <c r="BK219" i="5"/>
  <c r="J219" i="5" s="1"/>
  <c r="J74" i="5" s="1"/>
  <c r="R219" i="5"/>
  <c r="BK350" i="5"/>
  <c r="R350" i="5"/>
  <c r="BK516" i="5"/>
  <c r="J516" i="5"/>
  <c r="J82" i="5"/>
  <c r="R516" i="5"/>
  <c r="R560" i="5"/>
  <c r="R580" i="5"/>
  <c r="P165" i="6"/>
  <c r="T236" i="6"/>
  <c r="P317" i="6"/>
  <c r="T342" i="6"/>
  <c r="R105" i="7"/>
  <c r="T178" i="7"/>
  <c r="BK135" i="8"/>
  <c r="J135" i="8"/>
  <c r="J73" i="8"/>
  <c r="P182" i="8"/>
  <c r="BK123" i="9"/>
  <c r="J123" i="9"/>
  <c r="J71" i="9"/>
  <c r="R126" i="10"/>
  <c r="BK185" i="10"/>
  <c r="J185" i="10"/>
  <c r="J74" i="10"/>
  <c r="T210" i="10"/>
  <c r="T103" i="11"/>
  <c r="T102" i="11"/>
  <c r="T96" i="11"/>
  <c r="R105" i="12"/>
  <c r="P144" i="12"/>
  <c r="BK180" i="12"/>
  <c r="J180" i="12"/>
  <c r="J76" i="12" s="1"/>
  <c r="R180" i="12"/>
  <c r="T108" i="13"/>
  <c r="BK150" i="13"/>
  <c r="J150" i="13" s="1"/>
  <c r="J74" i="13" s="1"/>
  <c r="BK248" i="13"/>
  <c r="J248" i="13" s="1"/>
  <c r="J79" i="13" s="1"/>
  <c r="R248" i="13"/>
  <c r="P152" i="14"/>
  <c r="T152" i="14"/>
  <c r="P293" i="14"/>
  <c r="T293" i="14"/>
  <c r="R96" i="15"/>
  <c r="R95" i="15"/>
  <c r="R94" i="15" s="1"/>
  <c r="P105" i="16"/>
  <c r="T124" i="16"/>
  <c r="R88" i="17"/>
  <c r="R87" i="17" s="1"/>
  <c r="R103" i="18"/>
  <c r="R102" i="18"/>
  <c r="BK133" i="18"/>
  <c r="J133" i="18" s="1"/>
  <c r="J76" i="18" s="1"/>
  <c r="R203" i="18"/>
  <c r="P96" i="19"/>
  <c r="P95" i="19" s="1"/>
  <c r="P94" i="19" s="1"/>
  <c r="AU78" i="1" s="1"/>
  <c r="BK87" i="3"/>
  <c r="J87" i="3" s="1"/>
  <c r="J64" i="3" s="1"/>
  <c r="BK111" i="4"/>
  <c r="J111" i="4"/>
  <c r="J70" i="4" s="1"/>
  <c r="P126" i="4"/>
  <c r="BK196" i="4"/>
  <c r="J196" i="4"/>
  <c r="J77" i="4" s="1"/>
  <c r="R237" i="4"/>
  <c r="R272" i="4"/>
  <c r="R117" i="5"/>
  <c r="BK204" i="5"/>
  <c r="J204" i="5"/>
  <c r="J73" i="5"/>
  <c r="P258" i="5"/>
  <c r="T419" i="5"/>
  <c r="R535" i="5"/>
  <c r="BK580" i="5"/>
  <c r="J580" i="5"/>
  <c r="J85" i="5" s="1"/>
  <c r="R599" i="5"/>
  <c r="P124" i="6"/>
  <c r="T165" i="6"/>
  <c r="R289" i="6"/>
  <c r="BK342" i="6"/>
  <c r="J342" i="6"/>
  <c r="J79" i="6" s="1"/>
  <c r="P123" i="7"/>
  <c r="BK178" i="7"/>
  <c r="J178" i="7"/>
  <c r="J73" i="7" s="1"/>
  <c r="R135" i="8"/>
  <c r="BK98" i="9"/>
  <c r="BK97" i="9"/>
  <c r="J97" i="9" s="1"/>
  <c r="J69" i="9" s="1"/>
  <c r="P123" i="9"/>
  <c r="R107" i="10"/>
  <c r="R155" i="10"/>
  <c r="BK210" i="10"/>
  <c r="J210" i="10"/>
  <c r="J75" i="10"/>
  <c r="P105" i="12"/>
  <c r="P104" i="12" s="1"/>
  <c r="P180" i="12"/>
  <c r="T180" i="12"/>
  <c r="P108" i="13"/>
  <c r="R117" i="13"/>
  <c r="P150" i="13"/>
  <c r="BK216" i="13"/>
  <c r="J216" i="13"/>
  <c r="J78" i="13" s="1"/>
  <c r="P248" i="13"/>
  <c r="T292" i="13"/>
  <c r="R320" i="13"/>
  <c r="P106" i="14"/>
  <c r="R152" i="14"/>
  <c r="BK293" i="14"/>
  <c r="J293" i="14"/>
  <c r="J74" i="14" s="1"/>
  <c r="P305" i="14"/>
  <c r="BK96" i="15"/>
  <c r="BK95" i="15" s="1"/>
  <c r="BK94" i="15" s="1"/>
  <c r="J94" i="15" s="1"/>
  <c r="J34" i="15" s="1"/>
  <c r="BK124" i="16"/>
  <c r="J124" i="16"/>
  <c r="J72" i="16"/>
  <c r="R141" i="16"/>
  <c r="P88" i="17"/>
  <c r="P87" i="17"/>
  <c r="AU74" i="1"/>
  <c r="BK203" i="18"/>
  <c r="J203" i="18"/>
  <c r="J77" i="18"/>
  <c r="T96" i="19"/>
  <c r="T95" i="19" s="1"/>
  <c r="T94" i="19" s="1"/>
  <c r="BK89" i="2"/>
  <c r="J89" i="2"/>
  <c r="J65" i="2" s="1"/>
  <c r="T111" i="4"/>
  <c r="P153" i="4"/>
  <c r="T196" i="4"/>
  <c r="BK272" i="4"/>
  <c r="J272" i="4"/>
  <c r="J79" i="4"/>
  <c r="P140" i="5"/>
  <c r="T204" i="5"/>
  <c r="T258" i="5"/>
  <c r="P350" i="5"/>
  <c r="T350" i="5"/>
  <c r="P516" i="5"/>
  <c r="T535" i="5"/>
  <c r="P580" i="5"/>
  <c r="T599" i="5"/>
  <c r="BK124" i="6"/>
  <c r="J124" i="6"/>
  <c r="J74" i="6"/>
  <c r="R165" i="6"/>
  <c r="BK289" i="6"/>
  <c r="J289" i="6"/>
  <c r="J77" i="6"/>
  <c r="T317" i="6"/>
  <c r="P105" i="7"/>
  <c r="T123" i="7"/>
  <c r="P112" i="8"/>
  <c r="R112" i="8"/>
  <c r="R105" i="8" s="1"/>
  <c r="R104" i="8" s="1"/>
  <c r="BK182" i="8"/>
  <c r="J182" i="8"/>
  <c r="J74" i="8" s="1"/>
  <c r="R98" i="9"/>
  <c r="R97" i="9"/>
  <c r="R96" i="9" s="1"/>
  <c r="P126" i="10"/>
  <c r="T155" i="10"/>
  <c r="P210" i="10"/>
  <c r="BK103" i="11"/>
  <c r="J103" i="11" s="1"/>
  <c r="J71" i="11" s="1"/>
  <c r="T144" i="12"/>
  <c r="BK215" i="12"/>
  <c r="J215" i="12" s="1"/>
  <c r="J77" i="12" s="1"/>
  <c r="R108" i="13"/>
  <c r="BK136" i="13"/>
  <c r="J136" i="13" s="1"/>
  <c r="J72" i="13" s="1"/>
  <c r="R136" i="13"/>
  <c r="P216" i="13"/>
  <c r="T320" i="13"/>
  <c r="R106" i="14"/>
  <c r="T212" i="14"/>
  <c r="R305" i="14"/>
  <c r="P96" i="15"/>
  <c r="P95" i="15"/>
  <c r="P94" i="15"/>
  <c r="AU72" i="1"/>
  <c r="R124" i="16"/>
  <c r="P133" i="18"/>
  <c r="P203" i="18"/>
  <c r="P132" i="18" s="1"/>
  <c r="BK96" i="19"/>
  <c r="J96" i="19"/>
  <c r="J69" i="19"/>
  <c r="T140" i="5"/>
  <c r="R258" i="5"/>
  <c r="BK419" i="5"/>
  <c r="J419" i="5"/>
  <c r="J81" i="5"/>
  <c r="BK535" i="5"/>
  <c r="J535" i="5"/>
  <c r="J83" i="5"/>
  <c r="P560" i="5"/>
  <c r="BK599" i="5"/>
  <c r="J599" i="5"/>
  <c r="J86" i="5"/>
  <c r="BK165" i="6"/>
  <c r="J165" i="6" s="1"/>
  <c r="J75" i="6" s="1"/>
  <c r="R236" i="6"/>
  <c r="BK317" i="6"/>
  <c r="J317" i="6" s="1"/>
  <c r="J78" i="6" s="1"/>
  <c r="R342" i="6"/>
  <c r="T105" i="7"/>
  <c r="T104" i="7" s="1"/>
  <c r="T98" i="7" s="1"/>
  <c r="P178" i="7"/>
  <c r="BK112" i="8"/>
  <c r="J112" i="8" s="1"/>
  <c r="J72" i="8" s="1"/>
  <c r="T112" i="8"/>
  <c r="R182" i="8"/>
  <c r="T98" i="9"/>
  <c r="T97" i="9"/>
  <c r="T96" i="9"/>
  <c r="BK126" i="10"/>
  <c r="J126" i="10" s="1"/>
  <c r="J72" i="10" s="1"/>
  <c r="BK155" i="10"/>
  <c r="J155" i="10" s="1"/>
  <c r="J73" i="10" s="1"/>
  <c r="R185" i="10"/>
  <c r="R103" i="11"/>
  <c r="R102" i="11" s="1"/>
  <c r="R96" i="11" s="1"/>
  <c r="T215" i="12"/>
  <c r="BK117" i="13"/>
  <c r="J117" i="13"/>
  <c r="J70" i="13" s="1"/>
  <c r="R150" i="13"/>
  <c r="T216" i="13"/>
  <c r="R292" i="13"/>
  <c r="R215" i="13" s="1"/>
  <c r="P320" i="13"/>
  <c r="T106" i="14"/>
  <c r="R212" i="14"/>
  <c r="T305" i="14"/>
  <c r="T96" i="15"/>
  <c r="T95" i="15"/>
  <c r="T94" i="15"/>
  <c r="T105" i="16"/>
  <c r="T141" i="16"/>
  <c r="BK88" i="17"/>
  <c r="BK103" i="18"/>
  <c r="J103" i="18"/>
  <c r="J69" i="18" s="1"/>
  <c r="T203" i="18"/>
  <c r="T89" i="2"/>
  <c r="T88" i="2" s="1"/>
  <c r="T87" i="2" s="1"/>
  <c r="T87" i="3"/>
  <c r="T86" i="3"/>
  <c r="R111" i="4"/>
  <c r="T126" i="4"/>
  <c r="BK153" i="4"/>
  <c r="P196" i="4"/>
  <c r="P237" i="4"/>
  <c r="P272" i="4"/>
  <c r="P117" i="5"/>
  <c r="BK140" i="5"/>
  <c r="J140" i="5" s="1"/>
  <c r="J72" i="5" s="1"/>
  <c r="R204" i="5"/>
  <c r="BK258" i="5"/>
  <c r="J258" i="5"/>
  <c r="J75" i="5" s="1"/>
  <c r="P419" i="5"/>
  <c r="P535" i="5"/>
  <c r="T560" i="5"/>
  <c r="P599" i="5"/>
  <c r="R124" i="6"/>
  <c r="R123" i="6"/>
  <c r="R103" i="6"/>
  <c r="BK236" i="6"/>
  <c r="J236" i="6"/>
  <c r="J76" i="6"/>
  <c r="P289" i="6"/>
  <c r="R317" i="6"/>
  <c r="BK105" i="7"/>
  <c r="J105" i="7"/>
  <c r="J71" i="7"/>
  <c r="R178" i="7"/>
  <c r="P135" i="8"/>
  <c r="T182" i="8"/>
  <c r="R123" i="9"/>
  <c r="BK107" i="10"/>
  <c r="J107" i="10"/>
  <c r="J71" i="10"/>
  <c r="T126" i="10"/>
  <c r="P185" i="10"/>
  <c r="R210" i="10"/>
  <c r="P103" i="11"/>
  <c r="P102" i="11"/>
  <c r="P96" i="11" s="1"/>
  <c r="AU67" i="1" s="1"/>
  <c r="T105" i="12"/>
  <c r="T104" i="12" s="1"/>
  <c r="R144" i="12"/>
  <c r="R215" i="12"/>
  <c r="P117" i="13"/>
  <c r="T150" i="13"/>
  <c r="R216" i="13"/>
  <c r="T248" i="13"/>
  <c r="P292" i="13"/>
  <c r="BK320" i="13"/>
  <c r="J320" i="13"/>
  <c r="J82" i="13"/>
  <c r="BK106" i="14"/>
  <c r="J106" i="14" s="1"/>
  <c r="J71" i="14" s="1"/>
  <c r="BK212" i="14"/>
  <c r="J212" i="14" s="1"/>
  <c r="J73" i="14" s="1"/>
  <c r="R293" i="14"/>
  <c r="BK105" i="16"/>
  <c r="BK104" i="16" s="1"/>
  <c r="P124" i="16"/>
  <c r="P141" i="16"/>
  <c r="T103" i="18"/>
  <c r="T102" i="18" s="1"/>
  <c r="T101" i="18" s="1"/>
  <c r="R133" i="18"/>
  <c r="R132" i="18"/>
  <c r="R101" i="18"/>
  <c r="R96" i="19"/>
  <c r="R95" i="19"/>
  <c r="R94" i="19"/>
  <c r="P89" i="2"/>
  <c r="P88" i="2" s="1"/>
  <c r="P87" i="2" s="1"/>
  <c r="AU56" i="1"/>
  <c r="R87" i="3"/>
  <c r="R86" i="3" s="1"/>
  <c r="P111" i="4"/>
  <c r="P105" i="4"/>
  <c r="R126" i="4"/>
  <c r="R153" i="4"/>
  <c r="R196" i="4"/>
  <c r="R147" i="4" s="1"/>
  <c r="T237" i="4"/>
  <c r="T117" i="5"/>
  <c r="P204" i="5"/>
  <c r="P219" i="5"/>
  <c r="T219" i="5"/>
  <c r="R419" i="5"/>
  <c r="T516" i="5"/>
  <c r="BK560" i="5"/>
  <c r="J560" i="5"/>
  <c r="J84" i="5" s="1"/>
  <c r="T580" i="5"/>
  <c r="T124" i="6"/>
  <c r="P236" i="6"/>
  <c r="T289" i="6"/>
  <c r="P342" i="6"/>
  <c r="BK123" i="7"/>
  <c r="J123" i="7" s="1"/>
  <c r="J72" i="7" s="1"/>
  <c r="R123" i="7"/>
  <c r="T135" i="8"/>
  <c r="P98" i="9"/>
  <c r="P97" i="9" s="1"/>
  <c r="P96" i="9" s="1"/>
  <c r="P95" i="9" s="1"/>
  <c r="AU65" i="1" s="1"/>
  <c r="T123" i="9"/>
  <c r="P107" i="10"/>
  <c r="T107" i="10"/>
  <c r="P155" i="10"/>
  <c r="T185" i="10"/>
  <c r="BK105" i="12"/>
  <c r="BK144" i="12"/>
  <c r="J144" i="12"/>
  <c r="J72" i="12" s="1"/>
  <c r="P215" i="12"/>
  <c r="BK108" i="13"/>
  <c r="T117" i="13"/>
  <c r="P136" i="13"/>
  <c r="T136" i="13"/>
  <c r="BK292" i="13"/>
  <c r="J292" i="13" s="1"/>
  <c r="J80" i="13" s="1"/>
  <c r="BK152" i="14"/>
  <c r="J152" i="14"/>
  <c r="J72" i="14" s="1"/>
  <c r="P212" i="14"/>
  <c r="BK305" i="14"/>
  <c r="J305" i="14"/>
  <c r="J75" i="14" s="1"/>
  <c r="R105" i="16"/>
  <c r="R104" i="16"/>
  <c r="R98" i="16"/>
  <c r="BK141" i="16"/>
  <c r="J141" i="16" s="1"/>
  <c r="J73" i="16" s="1"/>
  <c r="T88" i="17"/>
  <c r="T87" i="17"/>
  <c r="P103" i="18"/>
  <c r="P102" i="18"/>
  <c r="T133" i="18"/>
  <c r="T132" i="18"/>
  <c r="BK105" i="6"/>
  <c r="J105" i="6"/>
  <c r="J69" i="6" s="1"/>
  <c r="BK101" i="14"/>
  <c r="J101" i="14"/>
  <c r="J69" i="14"/>
  <c r="BK124" i="5"/>
  <c r="BK346" i="5"/>
  <c r="J346" i="5"/>
  <c r="J79" i="5"/>
  <c r="BK125" i="11"/>
  <c r="J125" i="11" s="1"/>
  <c r="J72" i="11" s="1"/>
  <c r="BK171" i="12"/>
  <c r="J171" i="12"/>
  <c r="J73" i="12" s="1"/>
  <c r="BK273" i="12"/>
  <c r="J273" i="12"/>
  <c r="J78" i="12"/>
  <c r="BK111" i="18"/>
  <c r="J111" i="18"/>
  <c r="J70" i="18"/>
  <c r="BK120" i="18"/>
  <c r="J120" i="18" s="1"/>
  <c r="J72" i="18" s="1"/>
  <c r="BK124" i="18"/>
  <c r="J124" i="18" s="1"/>
  <c r="J73" i="18" s="1"/>
  <c r="BK128" i="18"/>
  <c r="J128" i="18"/>
  <c r="J74" i="18"/>
  <c r="BK106" i="4"/>
  <c r="J106" i="4"/>
  <c r="J69" i="4"/>
  <c r="BK139" i="4"/>
  <c r="J139" i="4" s="1"/>
  <c r="J72" i="4" s="1"/>
  <c r="BK143" i="4"/>
  <c r="J143" i="4" s="1"/>
  <c r="J73" i="4" s="1"/>
  <c r="BK148" i="4"/>
  <c r="J148" i="4"/>
  <c r="J75" i="4" s="1"/>
  <c r="BK288" i="4"/>
  <c r="J288" i="4"/>
  <c r="J80" i="4"/>
  <c r="BK100" i="7"/>
  <c r="J100" i="7" s="1"/>
  <c r="J69" i="7" s="1"/>
  <c r="BK126" i="12"/>
  <c r="J126" i="12"/>
  <c r="J70" i="12" s="1"/>
  <c r="BK175" i="12"/>
  <c r="J175" i="12"/>
  <c r="J74" i="12" s="1"/>
  <c r="BK125" i="13"/>
  <c r="J125" i="13"/>
  <c r="J71" i="13"/>
  <c r="BK143" i="13"/>
  <c r="J143" i="13" s="1"/>
  <c r="J73" i="13" s="1"/>
  <c r="BK207" i="13"/>
  <c r="J207" i="13"/>
  <c r="J75" i="13" s="1"/>
  <c r="BK148" i="16"/>
  <c r="J148" i="16"/>
  <c r="J74" i="16"/>
  <c r="BK112" i="6"/>
  <c r="J112" i="6"/>
  <c r="J70" i="6"/>
  <c r="BK100" i="8"/>
  <c r="J100" i="8" s="1"/>
  <c r="J69" i="8" s="1"/>
  <c r="BK102" i="10"/>
  <c r="J102" i="10" s="1"/>
  <c r="J69" i="10" s="1"/>
  <c r="BK234" i="10"/>
  <c r="J234" i="10"/>
  <c r="J76" i="10"/>
  <c r="BK131" i="12"/>
  <c r="J131" i="12"/>
  <c r="J71" i="12"/>
  <c r="BK337" i="5"/>
  <c r="J337" i="5" s="1"/>
  <c r="J76" i="5" s="1"/>
  <c r="BK341" i="5"/>
  <c r="J341" i="5" s="1"/>
  <c r="J77" i="5" s="1"/>
  <c r="BK115" i="6"/>
  <c r="J115" i="6"/>
  <c r="J71" i="6" s="1"/>
  <c r="BK119" i="6"/>
  <c r="J119" i="6"/>
  <c r="J72" i="6"/>
  <c r="BK276" i="12"/>
  <c r="J276" i="12" s="1"/>
  <c r="J79" i="12" s="1"/>
  <c r="BK102" i="17"/>
  <c r="J102" i="17"/>
  <c r="J65" i="17" s="1"/>
  <c r="BK115" i="18"/>
  <c r="J115" i="18"/>
  <c r="J71" i="18" s="1"/>
  <c r="BK112" i="5"/>
  <c r="J112" i="5"/>
  <c r="J69" i="5"/>
  <c r="BK235" i="7"/>
  <c r="J235" i="7" s="1"/>
  <c r="J74" i="7" s="1"/>
  <c r="BK105" i="8"/>
  <c r="BK104" i="8"/>
  <c r="J104" i="8" s="1"/>
  <c r="J70" i="8" s="1"/>
  <c r="BK98" i="11"/>
  <c r="J98" i="11" s="1"/>
  <c r="BK211" i="13"/>
  <c r="J211" i="13"/>
  <c r="J76" i="13" s="1"/>
  <c r="BK309" i="13"/>
  <c r="J309" i="13"/>
  <c r="J81" i="13"/>
  <c r="BK108" i="15"/>
  <c r="J108" i="15"/>
  <c r="J70" i="15"/>
  <c r="BK100" i="16"/>
  <c r="J100" i="16" s="1"/>
  <c r="J69" i="16" s="1"/>
  <c r="BK119" i="19"/>
  <c r="J119" i="19" s="1"/>
  <c r="J70" i="19" s="1"/>
  <c r="BE120" i="19"/>
  <c r="BK132" i="18"/>
  <c r="J132" i="18"/>
  <c r="J75" i="18" s="1"/>
  <c r="J88" i="19"/>
  <c r="E52" i="19"/>
  <c r="F63" i="19"/>
  <c r="BE97" i="19"/>
  <c r="BE107" i="19"/>
  <c r="BE111" i="19"/>
  <c r="BE113" i="19"/>
  <c r="BE101" i="19"/>
  <c r="BE109" i="19"/>
  <c r="BE104" i="19"/>
  <c r="BE116" i="19"/>
  <c r="E52" i="18"/>
  <c r="F98" i="18"/>
  <c r="BE104" i="18"/>
  <c r="BE125" i="18"/>
  <c r="BE137" i="18"/>
  <c r="BE168" i="18"/>
  <c r="BE187" i="18"/>
  <c r="BE200" i="18"/>
  <c r="BE212" i="18"/>
  <c r="BE107" i="18"/>
  <c r="BE129" i="18"/>
  <c r="BE159" i="18"/>
  <c r="BE162" i="18"/>
  <c r="BE178" i="18"/>
  <c r="BE190" i="18"/>
  <c r="J60" i="18"/>
  <c r="BE112" i="18"/>
  <c r="BE121" i="18"/>
  <c r="BE140" i="18"/>
  <c r="BE171" i="18"/>
  <c r="BE181" i="18"/>
  <c r="BE208" i="18"/>
  <c r="BE116" i="18"/>
  <c r="BE197" i="18"/>
  <c r="BE204" i="18"/>
  <c r="BE219" i="18"/>
  <c r="BE165" i="18"/>
  <c r="BE194" i="18"/>
  <c r="BE216" i="18"/>
  <c r="BE134" i="18"/>
  <c r="BE184" i="18"/>
  <c r="J81" i="17"/>
  <c r="BE94" i="17"/>
  <c r="BE103" i="17"/>
  <c r="F59" i="17"/>
  <c r="BE89" i="17"/>
  <c r="BE92" i="17"/>
  <c r="BE96" i="17"/>
  <c r="E50" i="17"/>
  <c r="BE98" i="17"/>
  <c r="BE100" i="17"/>
  <c r="F63" i="16"/>
  <c r="BE101" i="16"/>
  <c r="BE106" i="16"/>
  <c r="BE115" i="16"/>
  <c r="BE130" i="16"/>
  <c r="BE142" i="16"/>
  <c r="J92" i="16"/>
  <c r="BE109" i="16"/>
  <c r="BE121" i="16"/>
  <c r="BE138" i="16"/>
  <c r="E52" i="16"/>
  <c r="BE128" i="16"/>
  <c r="BE133" i="16"/>
  <c r="BE118" i="16"/>
  <c r="BE135" i="16"/>
  <c r="BE145" i="16"/>
  <c r="BE149" i="16"/>
  <c r="BE112" i="16"/>
  <c r="BE125" i="16"/>
  <c r="J60" i="15"/>
  <c r="F63" i="15"/>
  <c r="BE109" i="15"/>
  <c r="BE97" i="15"/>
  <c r="BE100" i="15"/>
  <c r="BE102" i="15"/>
  <c r="E52" i="15"/>
  <c r="BE105" i="15"/>
  <c r="BE175" i="14"/>
  <c r="BE206" i="14"/>
  <c r="BE236" i="14"/>
  <c r="BE244" i="14"/>
  <c r="BE263" i="14"/>
  <c r="BE266" i="14"/>
  <c r="F63" i="14"/>
  <c r="BE102" i="14"/>
  <c r="BE112" i="14"/>
  <c r="BE116" i="14"/>
  <c r="BE146" i="14"/>
  <c r="BE209" i="14"/>
  <c r="BE240" i="14"/>
  <c r="BE277" i="14"/>
  <c r="BE302" i="14"/>
  <c r="BE329" i="14"/>
  <c r="J108" i="13"/>
  <c r="J69" i="13" s="1"/>
  <c r="J60" i="14"/>
  <c r="BE127" i="14"/>
  <c r="BE149" i="14"/>
  <c r="BE202" i="14"/>
  <c r="BE223" i="14"/>
  <c r="BE230" i="14"/>
  <c r="BE248" i="14"/>
  <c r="BE259" i="14"/>
  <c r="BE290" i="14"/>
  <c r="BE309" i="14"/>
  <c r="BE320" i="14"/>
  <c r="BE123" i="14"/>
  <c r="BE164" i="14"/>
  <c r="BE213" i="14"/>
  <c r="BE227" i="14"/>
  <c r="BE269" i="14"/>
  <c r="BE273" i="14"/>
  <c r="BE283" i="14"/>
  <c r="BE287" i="14"/>
  <c r="E52" i="14"/>
  <c r="BE110" i="14"/>
  <c r="BE130" i="14"/>
  <c r="BE138" i="14"/>
  <c r="BE171" i="14"/>
  <c r="BE187" i="14"/>
  <c r="BE190" i="14"/>
  <c r="BE233" i="14"/>
  <c r="BE256" i="14"/>
  <c r="BE281" i="14"/>
  <c r="BE323" i="14"/>
  <c r="BE107" i="14"/>
  <c r="BE119" i="14"/>
  <c r="BE134" i="14"/>
  <c r="BE142" i="14"/>
  <c r="BE153" i="14"/>
  <c r="BE160" i="14"/>
  <c r="BE252" i="14"/>
  <c r="BE294" i="14"/>
  <c r="BE297" i="14"/>
  <c r="BE299" i="14"/>
  <c r="BE306" i="14"/>
  <c r="BE316" i="14"/>
  <c r="BE326" i="14"/>
  <c r="BE113" i="13"/>
  <c r="BE122" i="13"/>
  <c r="BE144" i="13"/>
  <c r="BE151" i="13"/>
  <c r="BE182" i="13"/>
  <c r="BE238" i="13"/>
  <c r="BE282" i="13"/>
  <c r="BE298" i="13"/>
  <c r="BE301" i="13"/>
  <c r="BE337" i="13"/>
  <c r="BE340" i="13"/>
  <c r="BE343" i="13"/>
  <c r="E92" i="13"/>
  <c r="BE118" i="13"/>
  <c r="BE158" i="13"/>
  <c r="BE212" i="13"/>
  <c r="BE253" i="13"/>
  <c r="BE264" i="13"/>
  <c r="BE289" i="13"/>
  <c r="BE331" i="13"/>
  <c r="BE349" i="13"/>
  <c r="J105" i="12"/>
  <c r="J69" i="12" s="1"/>
  <c r="BE208" i="13"/>
  <c r="BE234" i="13"/>
  <c r="BE267" i="13"/>
  <c r="BE272" i="13"/>
  <c r="BE286" i="13"/>
  <c r="BE303" i="13"/>
  <c r="BE306" i="13"/>
  <c r="BE310" i="13"/>
  <c r="F63" i="13"/>
  <c r="BE109" i="13"/>
  <c r="BE126" i="13"/>
  <c r="BE140" i="13"/>
  <c r="BE166" i="13"/>
  <c r="BE245" i="13"/>
  <c r="BE262" i="13"/>
  <c r="BE284" i="13"/>
  <c r="BE293" i="13"/>
  <c r="BE321" i="13"/>
  <c r="J100" i="13"/>
  <c r="BE137" i="13"/>
  <c r="BE162" i="13"/>
  <c r="BE174" i="13"/>
  <c r="BE186" i="13"/>
  <c r="BE217" i="13"/>
  <c r="BE242" i="13"/>
  <c r="BE249" i="13"/>
  <c r="BE269" i="13"/>
  <c r="BE279" i="13"/>
  <c r="BE296" i="13"/>
  <c r="BE170" i="13"/>
  <c r="BE178" i="13"/>
  <c r="BE225" i="13"/>
  <c r="BE255" i="13"/>
  <c r="BE324" i="13"/>
  <c r="BE328" i="13"/>
  <c r="BE334" i="13"/>
  <c r="BE346" i="13"/>
  <c r="BE123" i="12"/>
  <c r="BE127" i="12"/>
  <c r="BE145" i="12"/>
  <c r="BE157" i="12"/>
  <c r="J69" i="11"/>
  <c r="BK102" i="11"/>
  <c r="J102" i="11"/>
  <c r="J70" i="11"/>
  <c r="BE106" i="12"/>
  <c r="BE113" i="12"/>
  <c r="BE116" i="12"/>
  <c r="BE181" i="12"/>
  <c r="BE216" i="12"/>
  <c r="BE267" i="12"/>
  <c r="BE270" i="12"/>
  <c r="BE274" i="12"/>
  <c r="E52" i="12"/>
  <c r="BE200" i="12"/>
  <c r="BE206" i="12"/>
  <c r="BE277" i="12"/>
  <c r="J97" i="12"/>
  <c r="BE109" i="12"/>
  <c r="BE119" i="12"/>
  <c r="BE132" i="12"/>
  <c r="BE172" i="12"/>
  <c r="BE189" i="12"/>
  <c r="BE195" i="12"/>
  <c r="BE212" i="12"/>
  <c r="BE255" i="12"/>
  <c r="BE264" i="12"/>
  <c r="F63" i="12"/>
  <c r="BE176" i="12"/>
  <c r="BE252" i="12"/>
  <c r="BE184" i="12"/>
  <c r="BE192" i="12"/>
  <c r="BE203" i="12"/>
  <c r="BE209" i="12"/>
  <c r="BE240" i="12"/>
  <c r="F93" i="11"/>
  <c r="BE126" i="11"/>
  <c r="J60" i="11"/>
  <c r="BE104" i="11"/>
  <c r="BE107" i="11"/>
  <c r="BE110" i="11"/>
  <c r="BE116" i="11"/>
  <c r="BE122" i="11"/>
  <c r="E82" i="11"/>
  <c r="BE113" i="11"/>
  <c r="BE119" i="11"/>
  <c r="BE99" i="11"/>
  <c r="J98" i="9"/>
  <c r="J70" i="9" s="1"/>
  <c r="J60" i="10"/>
  <c r="BE167" i="10"/>
  <c r="BE182" i="10"/>
  <c r="BE214" i="10"/>
  <c r="BE103" i="10"/>
  <c r="BE120" i="10"/>
  <c r="BE133" i="10"/>
  <c r="BE164" i="10"/>
  <c r="BE170" i="10"/>
  <c r="BE211" i="10"/>
  <c r="BE231" i="10"/>
  <c r="BE235" i="10"/>
  <c r="BE159" i="10"/>
  <c r="BE176" i="10"/>
  <c r="BE186" i="10"/>
  <c r="BE198" i="10"/>
  <c r="BE228" i="10"/>
  <c r="E52" i="10"/>
  <c r="BE123" i="10"/>
  <c r="BE140" i="10"/>
  <c r="BE189" i="10"/>
  <c r="BE192" i="10"/>
  <c r="BE226" i="10"/>
  <c r="F63" i="10"/>
  <c r="BE114" i="10"/>
  <c r="BE117" i="10"/>
  <c r="BE135" i="10"/>
  <c r="BE152" i="10"/>
  <c r="BE162" i="10"/>
  <c r="BE173" i="10"/>
  <c r="BE179" i="10"/>
  <c r="BE195" i="10"/>
  <c r="BE204" i="10"/>
  <c r="BE207" i="10"/>
  <c r="BE217" i="10"/>
  <c r="BE220" i="10"/>
  <c r="BE223" i="10"/>
  <c r="BE108" i="10"/>
  <c r="BE111" i="10"/>
  <c r="BE127" i="10"/>
  <c r="BE130" i="10"/>
  <c r="BE137" i="10"/>
  <c r="BE143" i="10"/>
  <c r="BE146" i="10"/>
  <c r="BE149" i="10"/>
  <c r="BE156" i="10"/>
  <c r="BE201" i="10"/>
  <c r="BE103" i="9"/>
  <c r="F63" i="9"/>
  <c r="J89" i="9"/>
  <c r="BE124" i="9"/>
  <c r="J105" i="8"/>
  <c r="J71" i="8" s="1"/>
  <c r="E52" i="9"/>
  <c r="BE101" i="9"/>
  <c r="BE105" i="9"/>
  <c r="BE115" i="9"/>
  <c r="BE117" i="9"/>
  <c r="BE127" i="9"/>
  <c r="BE107" i="9"/>
  <c r="BE109" i="9"/>
  <c r="BE111" i="9"/>
  <c r="BE120" i="9"/>
  <c r="BE129" i="9"/>
  <c r="BE99" i="9"/>
  <c r="BE113" i="9"/>
  <c r="BK104" i="7"/>
  <c r="E84" i="8"/>
  <c r="BE106" i="8"/>
  <c r="BE177" i="8"/>
  <c r="BE129" i="8"/>
  <c r="BE156" i="8"/>
  <c r="BE161" i="8"/>
  <c r="BE169" i="8"/>
  <c r="BE186" i="8"/>
  <c r="J60" i="8"/>
  <c r="BE113" i="8"/>
  <c r="BE119" i="8"/>
  <c r="BE122" i="8"/>
  <c r="BE132" i="8"/>
  <c r="BE136" i="8"/>
  <c r="BE146" i="8"/>
  <c r="BE151" i="8"/>
  <c r="BE164" i="8"/>
  <c r="F63" i="8"/>
  <c r="BE109" i="8"/>
  <c r="BE116" i="8"/>
  <c r="BE124" i="8"/>
  <c r="BE141" i="8"/>
  <c r="BE149" i="8"/>
  <c r="BE154" i="8"/>
  <c r="BE172" i="8"/>
  <c r="BE183" i="8"/>
  <c r="BE127" i="8"/>
  <c r="BE139" i="8"/>
  <c r="BE144" i="8"/>
  <c r="BE159" i="8"/>
  <c r="BE166" i="8"/>
  <c r="BE180" i="8"/>
  <c r="BE188" i="8"/>
  <c r="BE101" i="8"/>
  <c r="BE174" i="8"/>
  <c r="BK123" i="6"/>
  <c r="J123" i="6" s="1"/>
  <c r="J73" i="6" s="1"/>
  <c r="J60" i="7"/>
  <c r="E84" i="7"/>
  <c r="BE124" i="7"/>
  <c r="BE136" i="7"/>
  <c r="BE166" i="7"/>
  <c r="BE182" i="7"/>
  <c r="BE187" i="7"/>
  <c r="BE199" i="7"/>
  <c r="BE205" i="7"/>
  <c r="BE220" i="7"/>
  <c r="BE223" i="7"/>
  <c r="F95" i="7"/>
  <c r="BE106" i="7"/>
  <c r="BE111" i="7"/>
  <c r="BE127" i="7"/>
  <c r="BE152" i="7"/>
  <c r="BE193" i="7"/>
  <c r="BE226" i="7"/>
  <c r="BE130" i="7"/>
  <c r="BE133" i="7"/>
  <c r="BE142" i="7"/>
  <c r="BE149" i="7"/>
  <c r="BE172" i="7"/>
  <c r="BE175" i="7"/>
  <c r="BE190" i="7"/>
  <c r="BE210" i="7"/>
  <c r="BE215" i="7"/>
  <c r="BE218" i="7"/>
  <c r="BE232" i="7"/>
  <c r="BE155" i="7"/>
  <c r="BE158" i="7"/>
  <c r="BE161" i="7"/>
  <c r="BE169" i="7"/>
  <c r="BE185" i="7"/>
  <c r="BE196" i="7"/>
  <c r="BE208" i="7"/>
  <c r="BE101" i="7"/>
  <c r="BE109" i="7"/>
  <c r="BE114" i="7"/>
  <c r="BE117" i="7"/>
  <c r="BE120" i="7"/>
  <c r="BE139" i="7"/>
  <c r="BE146" i="7"/>
  <c r="BE163" i="7"/>
  <c r="BE179" i="7"/>
  <c r="BE202" i="7"/>
  <c r="BE213" i="7"/>
  <c r="BE229" i="7"/>
  <c r="BE236" i="7"/>
  <c r="J350" i="5"/>
  <c r="J80" i="5"/>
  <c r="E52" i="6"/>
  <c r="BE135" i="6"/>
  <c r="BE156" i="6"/>
  <c r="BE162" i="6"/>
  <c r="BE194" i="6"/>
  <c r="BE203" i="6"/>
  <c r="BE276" i="6"/>
  <c r="BE283" i="6"/>
  <c r="BE301" i="6"/>
  <c r="BE311" i="6"/>
  <c r="BE322" i="6"/>
  <c r="BE330" i="6"/>
  <c r="J60" i="6"/>
  <c r="F63" i="6"/>
  <c r="BE139" i="6"/>
  <c r="BE142" i="6"/>
  <c r="BE152" i="6"/>
  <c r="BE166" i="6"/>
  <c r="BE177" i="6"/>
  <c r="BE226" i="6"/>
  <c r="BE249" i="6"/>
  <c r="BE264" i="6"/>
  <c r="BE268" i="6"/>
  <c r="BE303" i="6"/>
  <c r="BE314" i="6"/>
  <c r="BE318" i="6"/>
  <c r="BE332" i="6"/>
  <c r="BE336" i="6"/>
  <c r="J124" i="5"/>
  <c r="J71" i="5"/>
  <c r="BE106" i="6"/>
  <c r="BE125" i="6"/>
  <c r="BE131" i="6"/>
  <c r="BE159" i="6"/>
  <c r="BE173" i="6"/>
  <c r="BE216" i="6"/>
  <c r="BE245" i="6"/>
  <c r="BE182" i="6"/>
  <c r="BE230" i="6"/>
  <c r="BE274" i="6"/>
  <c r="BE286" i="6"/>
  <c r="BE295" i="6"/>
  <c r="BE326" i="6"/>
  <c r="BE339" i="6"/>
  <c r="BE343" i="6"/>
  <c r="BE354" i="6"/>
  <c r="BE113" i="6"/>
  <c r="BE116" i="6"/>
  <c r="BE120" i="6"/>
  <c r="BE149" i="6"/>
  <c r="BE186" i="6"/>
  <c r="BE191" i="6"/>
  <c r="BE213" i="6"/>
  <c r="BE237" i="6"/>
  <c r="BE258" i="6"/>
  <c r="BE271" i="6"/>
  <c r="BE279" i="6"/>
  <c r="BE290" i="6"/>
  <c r="BE293" i="6"/>
  <c r="BE306" i="6"/>
  <c r="BE324" i="6"/>
  <c r="BE145" i="6"/>
  <c r="BE199" i="6"/>
  <c r="BE233" i="6"/>
  <c r="BE241" i="6"/>
  <c r="BE308" i="6"/>
  <c r="BE328" i="6"/>
  <c r="J60" i="5"/>
  <c r="E96" i="5"/>
  <c r="BE113" i="5"/>
  <c r="BE125" i="5"/>
  <c r="BE144" i="5"/>
  <c r="BE155" i="5"/>
  <c r="BE215" i="5"/>
  <c r="BE234" i="5"/>
  <c r="BE287" i="5"/>
  <c r="BE361" i="5"/>
  <c r="BE416" i="5"/>
  <c r="BE426" i="5"/>
  <c r="BE436" i="5"/>
  <c r="BE465" i="5"/>
  <c r="BE476" i="5"/>
  <c r="BE489" i="5"/>
  <c r="BE502" i="5"/>
  <c r="BE527" i="5"/>
  <c r="BE565" i="5"/>
  <c r="BE581" i="5"/>
  <c r="BE600" i="5"/>
  <c r="BE614" i="5"/>
  <c r="BE136" i="5"/>
  <c r="BE217" i="5"/>
  <c r="BE241" i="5"/>
  <c r="BE263" i="5"/>
  <c r="BE383" i="5"/>
  <c r="BE407" i="5"/>
  <c r="BE445" i="5"/>
  <c r="BE479" i="5"/>
  <c r="BE496" i="5"/>
  <c r="BE513" i="5"/>
  <c r="BE529" i="5"/>
  <c r="BE536" i="5"/>
  <c r="BE554" i="5"/>
  <c r="BE561" i="5"/>
  <c r="BE617" i="5"/>
  <c r="J153" i="4"/>
  <c r="J76" i="4"/>
  <c r="BE118" i="5"/>
  <c r="BE149" i="5"/>
  <c r="BE189" i="5"/>
  <c r="BE207" i="5"/>
  <c r="BE209" i="5"/>
  <c r="BE211" i="5"/>
  <c r="BE213" i="5"/>
  <c r="BE255" i="5"/>
  <c r="BE267" i="5"/>
  <c r="BE279" i="5"/>
  <c r="BE295" i="5"/>
  <c r="BE342" i="5"/>
  <c r="BE351" i="5"/>
  <c r="BE379" i="5"/>
  <c r="BE403" i="5"/>
  <c r="BE451" i="5"/>
  <c r="BE455" i="5"/>
  <c r="BE458" i="5"/>
  <c r="BE469" i="5"/>
  <c r="BE472" i="5"/>
  <c r="BE499" i="5"/>
  <c r="BE505" i="5"/>
  <c r="BE122" i="5"/>
  <c r="BE141" i="5"/>
  <c r="BE230" i="5"/>
  <c r="BE237" i="5"/>
  <c r="BE338" i="5"/>
  <c r="BE347" i="5"/>
  <c r="BE411" i="5"/>
  <c r="BE413" i="5"/>
  <c r="BE423" i="5"/>
  <c r="BE438" i="5"/>
  <c r="BE486" i="5"/>
  <c r="BE508" i="5"/>
  <c r="BE532" i="5"/>
  <c r="BE568" i="5"/>
  <c r="BE593" i="5"/>
  <c r="BE596" i="5"/>
  <c r="BE620" i="5"/>
  <c r="F107" i="5"/>
  <c r="BE220" i="5"/>
  <c r="BE245" i="5"/>
  <c r="BE283" i="5"/>
  <c r="BE333" i="5"/>
  <c r="BE420" i="5"/>
  <c r="BE429" i="5"/>
  <c r="BE462" i="5"/>
  <c r="BE492" i="5"/>
  <c r="BE517" i="5"/>
  <c r="BE552" i="5"/>
  <c r="BE557" i="5"/>
  <c r="BE152" i="5"/>
  <c r="BE205" i="5"/>
  <c r="BE248" i="5"/>
  <c r="BE251" i="5"/>
  <c r="BE259" i="5"/>
  <c r="BE271" i="5"/>
  <c r="BE299" i="5"/>
  <c r="BE393" i="5"/>
  <c r="BE483" i="5"/>
  <c r="BE510" i="5"/>
  <c r="BE523" i="5"/>
  <c r="BE571" i="5"/>
  <c r="BE135" i="4"/>
  <c r="BE144" i="4"/>
  <c r="BE164" i="4"/>
  <c r="BE167" i="4"/>
  <c r="F63" i="4"/>
  <c r="BE149" i="4"/>
  <c r="BE154" i="4"/>
  <c r="BE193" i="4"/>
  <c r="BE214" i="4"/>
  <c r="BE225" i="4"/>
  <c r="BE279" i="4"/>
  <c r="BE282" i="4"/>
  <c r="E52" i="4"/>
  <c r="BE107" i="4"/>
  <c r="BE122" i="4"/>
  <c r="BE127" i="4"/>
  <c r="BE131" i="4"/>
  <c r="BE158" i="4"/>
  <c r="BE171" i="4"/>
  <c r="BE184" i="4"/>
  <c r="BE190" i="4"/>
  <c r="BE197" i="4"/>
  <c r="BE211" i="4"/>
  <c r="BE231" i="4"/>
  <c r="BE261" i="4"/>
  <c r="J60" i="4"/>
  <c r="BE118" i="4"/>
  <c r="BE177" i="4"/>
  <c r="BE208" i="4"/>
  <c r="BE222" i="4"/>
  <c r="BE246" i="4"/>
  <c r="BE112" i="4"/>
  <c r="BE161" i="4"/>
  <c r="BE200" i="4"/>
  <c r="BE228" i="4"/>
  <c r="BE264" i="4"/>
  <c r="BE268" i="4"/>
  <c r="BK86" i="3"/>
  <c r="J86" i="3"/>
  <c r="J63" i="3" s="1"/>
  <c r="BE140" i="4"/>
  <c r="BE174" i="4"/>
  <c r="BE181" i="4"/>
  <c r="BE187" i="4"/>
  <c r="BE234" i="4"/>
  <c r="BE238" i="4"/>
  <c r="BE242" i="4"/>
  <c r="BE273" i="4"/>
  <c r="BE277" i="4"/>
  <c r="BE285" i="4"/>
  <c r="BE289" i="4"/>
  <c r="J80" i="3"/>
  <c r="BE88" i="3"/>
  <c r="BK88" i="2"/>
  <c r="J88" i="2"/>
  <c r="J64" i="2" s="1"/>
  <c r="F59" i="3"/>
  <c r="BE94" i="3"/>
  <c r="E74" i="3"/>
  <c r="BE97" i="3"/>
  <c r="BE91" i="3"/>
  <c r="BE100" i="3"/>
  <c r="BE103" i="3"/>
  <c r="F59" i="2"/>
  <c r="BE103" i="2"/>
  <c r="J81" i="2"/>
  <c r="BE93" i="2"/>
  <c r="BE106" i="2"/>
  <c r="BE99" i="2"/>
  <c r="BE113" i="2"/>
  <c r="E50" i="2"/>
  <c r="BE109" i="2"/>
  <c r="BE90" i="2"/>
  <c r="F39" i="7"/>
  <c r="BB63" i="1"/>
  <c r="F38" i="13"/>
  <c r="BA70" i="1"/>
  <c r="J38" i="11"/>
  <c r="AW67" i="1"/>
  <c r="F39" i="12"/>
  <c r="BB69" i="1"/>
  <c r="F38" i="3"/>
  <c r="BC57" i="1"/>
  <c r="F39" i="6"/>
  <c r="BB62" i="1"/>
  <c r="F36" i="2"/>
  <c r="BA56" i="1"/>
  <c r="F38" i="4"/>
  <c r="BA60" i="1"/>
  <c r="F40" i="5"/>
  <c r="BC61" i="1"/>
  <c r="F39" i="11"/>
  <c r="BB67" i="1"/>
  <c r="F41" i="13"/>
  <c r="BD70" i="1"/>
  <c r="F40" i="9"/>
  <c r="BC65" i="1"/>
  <c r="F41" i="12"/>
  <c r="BD69" i="1"/>
  <c r="J36" i="3"/>
  <c r="AW57" i="1"/>
  <c r="J38" i="5"/>
  <c r="AW61" i="1"/>
  <c r="AS58" i="1"/>
  <c r="AS75" i="1"/>
  <c r="J38" i="4"/>
  <c r="AW60" i="1"/>
  <c r="J38" i="8"/>
  <c r="AW64" i="1"/>
  <c r="F40" i="12"/>
  <c r="BC69" i="1"/>
  <c r="J38" i="18"/>
  <c r="AW77" i="1"/>
  <c r="F37" i="2"/>
  <c r="BB56" i="1"/>
  <c r="J38" i="9"/>
  <c r="AW65" i="1"/>
  <c r="J38" i="12"/>
  <c r="AW69" i="1"/>
  <c r="F41" i="15"/>
  <c r="BD72" i="1"/>
  <c r="F39" i="17"/>
  <c r="BD74" i="1"/>
  <c r="J38" i="19"/>
  <c r="AW78" i="1"/>
  <c r="F39" i="2"/>
  <c r="BD56" i="1"/>
  <c r="F38" i="9"/>
  <c r="BA65" i="1"/>
  <c r="F40" i="10"/>
  <c r="BC66" i="1"/>
  <c r="F41" i="18"/>
  <c r="BD77" i="1"/>
  <c r="F38" i="11"/>
  <c r="BA67" i="1" s="1"/>
  <c r="F40" i="11"/>
  <c r="BC67" i="1"/>
  <c r="F40" i="14"/>
  <c r="BC71" i="1" s="1"/>
  <c r="F41" i="10"/>
  <c r="BD66" i="1"/>
  <c r="F39" i="18"/>
  <c r="BB77" i="1" s="1"/>
  <c r="F41" i="7"/>
  <c r="BD63" i="1"/>
  <c r="J38" i="14"/>
  <c r="AW71" i="1" s="1"/>
  <c r="F41" i="9"/>
  <c r="BD65" i="1"/>
  <c r="F38" i="15"/>
  <c r="BA72" i="1" s="1"/>
  <c r="J38" i="15"/>
  <c r="AW72" i="1"/>
  <c r="J38" i="16"/>
  <c r="AW73" i="1"/>
  <c r="F37" i="17"/>
  <c r="BB74" i="1"/>
  <c r="F40" i="4"/>
  <c r="BC60" i="1"/>
  <c r="F38" i="14"/>
  <c r="BA71" i="1"/>
  <c r="F36" i="17"/>
  <c r="BA74" i="1"/>
  <c r="F40" i="18"/>
  <c r="BC77" i="1"/>
  <c r="F39" i="3"/>
  <c r="BD57" i="1"/>
  <c r="F38" i="8"/>
  <c r="BA64" i="1"/>
  <c r="F38" i="12"/>
  <c r="BA69" i="1"/>
  <c r="F38" i="2"/>
  <c r="BC56" i="1"/>
  <c r="F37" i="3"/>
  <c r="BB57" i="1"/>
  <c r="F40" i="6"/>
  <c r="BC62" i="1"/>
  <c r="F40" i="8"/>
  <c r="BC64" i="1"/>
  <c r="F40" i="13"/>
  <c r="BC70" i="1"/>
  <c r="J38" i="6"/>
  <c r="AW62" i="1"/>
  <c r="F39" i="9"/>
  <c r="BB65" i="1"/>
  <c r="F39" i="10"/>
  <c r="BB66" i="1"/>
  <c r="F38" i="17"/>
  <c r="BC74" i="1"/>
  <c r="F38" i="18"/>
  <c r="BA77" i="1"/>
  <c r="J38" i="10"/>
  <c r="AW66" i="1"/>
  <c r="J36" i="17"/>
  <c r="AW74" i="1"/>
  <c r="F38" i="19"/>
  <c r="BA78" i="1"/>
  <c r="F41" i="5"/>
  <c r="BD61" i="1" s="1"/>
  <c r="F39" i="4"/>
  <c r="BB60" i="1"/>
  <c r="F39" i="16"/>
  <c r="BB73" i="1" s="1"/>
  <c r="F40" i="16"/>
  <c r="BC73" i="1"/>
  <c r="F39" i="19"/>
  <c r="BB78" i="1" s="1"/>
  <c r="F41" i="4"/>
  <c r="BD60" i="1"/>
  <c r="F40" i="19"/>
  <c r="BC78" i="1" s="1"/>
  <c r="J36" i="2"/>
  <c r="AW56" i="1"/>
  <c r="F39" i="5"/>
  <c r="BB61" i="1" s="1"/>
  <c r="F36" i="3"/>
  <c r="BA57" i="1"/>
  <c r="F41" i="6"/>
  <c r="BD62" i="1" s="1"/>
  <c r="F39" i="8"/>
  <c r="BB64" i="1" s="1"/>
  <c r="J38" i="7"/>
  <c r="AW63" i="1" s="1"/>
  <c r="F41" i="14"/>
  <c r="BD71" i="1" s="1"/>
  <c r="F38" i="6"/>
  <c r="BA62" i="1" s="1"/>
  <c r="F40" i="7"/>
  <c r="BC63" i="1" s="1"/>
  <c r="F39" i="14"/>
  <c r="BB71" i="1" s="1"/>
  <c r="F41" i="8"/>
  <c r="BD64" i="1" s="1"/>
  <c r="J38" i="13"/>
  <c r="AW70" i="1" s="1"/>
  <c r="F40" i="15"/>
  <c r="BC72" i="1" s="1"/>
  <c r="F38" i="16"/>
  <c r="BA73" i="1" s="1"/>
  <c r="F41" i="19"/>
  <c r="BD78" i="1" s="1"/>
  <c r="F38" i="5"/>
  <c r="BA61" i="1" s="1"/>
  <c r="F39" i="13"/>
  <c r="BB70" i="1" s="1"/>
  <c r="F38" i="7"/>
  <c r="BA63" i="1" s="1"/>
  <c r="F38" i="10"/>
  <c r="BA66" i="1" s="1"/>
  <c r="F41" i="11"/>
  <c r="BD67" i="1" s="1"/>
  <c r="F39" i="15"/>
  <c r="BB72" i="1" s="1"/>
  <c r="F41" i="16"/>
  <c r="BD73" i="1" s="1"/>
  <c r="T104" i="16" l="1"/>
  <c r="T98" i="16" s="1"/>
  <c r="BK179" i="12"/>
  <c r="J179" i="12" s="1"/>
  <c r="J75" i="12" s="1"/>
  <c r="BK215" i="13"/>
  <c r="J215" i="13" s="1"/>
  <c r="J77" i="13" s="1"/>
  <c r="BK105" i="14"/>
  <c r="J105" i="14" s="1"/>
  <c r="J70" i="14" s="1"/>
  <c r="BK97" i="11"/>
  <c r="J97" i="11" s="1"/>
  <c r="J68" i="11" s="1"/>
  <c r="BK96" i="9"/>
  <c r="BK95" i="9" s="1"/>
  <c r="J95" i="9" s="1"/>
  <c r="J67" i="9" s="1"/>
  <c r="BK106" i="10"/>
  <c r="J105" i="16"/>
  <c r="J71" i="16" s="1"/>
  <c r="J88" i="17"/>
  <c r="J64" i="17" s="1"/>
  <c r="BK87" i="17"/>
  <c r="J87" i="17" s="1"/>
  <c r="J32" i="17" s="1"/>
  <c r="J96" i="15"/>
  <c r="J69" i="15" s="1"/>
  <c r="R105" i="4"/>
  <c r="T105" i="8"/>
  <c r="T104" i="8"/>
  <c r="T98" i="8"/>
  <c r="T147" i="4"/>
  <c r="T104" i="4" s="1"/>
  <c r="T105" i="4"/>
  <c r="T111" i="5"/>
  <c r="R111" i="5"/>
  <c r="R98" i="8"/>
  <c r="P345" i="5"/>
  <c r="R345" i="5"/>
  <c r="R104" i="4"/>
  <c r="BK111" i="5"/>
  <c r="J111" i="5"/>
  <c r="J68" i="5"/>
  <c r="T123" i="6"/>
  <c r="T103" i="6" s="1"/>
  <c r="T95" i="9"/>
  <c r="R107" i="13"/>
  <c r="R106" i="13"/>
  <c r="P147" i="4"/>
  <c r="P104" i="4"/>
  <c r="AU60" i="1"/>
  <c r="T107" i="13"/>
  <c r="T105" i="14"/>
  <c r="T99" i="14"/>
  <c r="P215" i="13"/>
  <c r="P105" i="14"/>
  <c r="P99" i="14" s="1"/>
  <c r="AU71" i="1" s="1"/>
  <c r="T179" i="12"/>
  <c r="T103" i="12"/>
  <c r="R106" i="10"/>
  <c r="R100" i="10"/>
  <c r="R104" i="12"/>
  <c r="P101" i="18"/>
  <c r="AU77" i="1" s="1"/>
  <c r="AU76" i="1" s="1"/>
  <c r="AU75" i="1" s="1"/>
  <c r="R104" i="7"/>
  <c r="R98" i="7"/>
  <c r="BK107" i="13"/>
  <c r="J107" i="13" s="1"/>
  <c r="J68" i="13" s="1"/>
  <c r="T106" i="10"/>
  <c r="T100" i="10"/>
  <c r="BK147" i="4"/>
  <c r="J147" i="4"/>
  <c r="J74" i="4"/>
  <c r="R105" i="14"/>
  <c r="R99" i="14" s="1"/>
  <c r="P105" i="8"/>
  <c r="P104" i="8"/>
  <c r="P98" i="8"/>
  <c r="AU64" i="1" s="1"/>
  <c r="T345" i="5"/>
  <c r="T110" i="5"/>
  <c r="P104" i="7"/>
  <c r="P98" i="7" s="1"/>
  <c r="AU63" i="1" s="1"/>
  <c r="P104" i="16"/>
  <c r="P98" i="16"/>
  <c r="AU73" i="1" s="1"/>
  <c r="P106" i="10"/>
  <c r="P100" i="10"/>
  <c r="AU66" i="1"/>
  <c r="T215" i="13"/>
  <c r="R95" i="9"/>
  <c r="P107" i="13"/>
  <c r="P106" i="13"/>
  <c r="AU70" i="1" s="1"/>
  <c r="BK104" i="12"/>
  <c r="J104" i="12"/>
  <c r="J68" i="12"/>
  <c r="P111" i="5"/>
  <c r="P110" i="5"/>
  <c r="AU61" i="1"/>
  <c r="P179" i="12"/>
  <c r="P103" i="12" s="1"/>
  <c r="AU69" i="1" s="1"/>
  <c r="P123" i="6"/>
  <c r="P103" i="6"/>
  <c r="AU62" i="1" s="1"/>
  <c r="R179" i="12"/>
  <c r="BK345" i="5"/>
  <c r="J345" i="5"/>
  <c r="J78" i="5" s="1"/>
  <c r="BK104" i="6"/>
  <c r="J104" i="6"/>
  <c r="J68" i="6"/>
  <c r="BK99" i="7"/>
  <c r="J99" i="7"/>
  <c r="J68" i="7"/>
  <c r="BK100" i="14"/>
  <c r="J100" i="14" s="1"/>
  <c r="J68" i="14" s="1"/>
  <c r="BK105" i="4"/>
  <c r="BK104" i="4"/>
  <c r="J104" i="4" s="1"/>
  <c r="J34" i="4" s="1"/>
  <c r="AG60" i="1" s="1"/>
  <c r="BK99" i="8"/>
  <c r="J99" i="8"/>
  <c r="J68" i="8"/>
  <c r="BK102" i="18"/>
  <c r="J102" i="18"/>
  <c r="J68" i="18"/>
  <c r="BK101" i="10"/>
  <c r="J101" i="10" s="1"/>
  <c r="J68" i="10" s="1"/>
  <c r="BK99" i="16"/>
  <c r="J99" i="16"/>
  <c r="J68" i="16" s="1"/>
  <c r="BK95" i="19"/>
  <c r="BK94" i="19"/>
  <c r="J94" i="19"/>
  <c r="J67" i="19" s="1"/>
  <c r="BK101" i="18"/>
  <c r="J101" i="18"/>
  <c r="J34" i="18" s="1"/>
  <c r="AG77" i="1" s="1"/>
  <c r="AG74" i="1"/>
  <c r="AN74" i="1" s="1"/>
  <c r="J63" i="17"/>
  <c r="J104" i="16"/>
  <c r="J70" i="16"/>
  <c r="AG72" i="1"/>
  <c r="AN72" i="1" s="1"/>
  <c r="J67" i="15"/>
  <c r="J95" i="15"/>
  <c r="J68" i="15"/>
  <c r="BK99" i="14"/>
  <c r="J99" i="14" s="1"/>
  <c r="J67" i="14" s="1"/>
  <c r="BK103" i="12"/>
  <c r="J103" i="12"/>
  <c r="J67" i="12"/>
  <c r="BK96" i="11"/>
  <c r="J96" i="11"/>
  <c r="J67" i="11"/>
  <c r="J106" i="10"/>
  <c r="J70" i="10" s="1"/>
  <c r="J96" i="9"/>
  <c r="J68" i="9"/>
  <c r="J104" i="7"/>
  <c r="J70" i="7" s="1"/>
  <c r="BK103" i="6"/>
  <c r="J103" i="6"/>
  <c r="J67" i="6"/>
  <c r="BK87" i="2"/>
  <c r="J87" i="2"/>
  <c r="J37" i="4"/>
  <c r="AV60" i="1"/>
  <c r="AT60" i="1" s="1"/>
  <c r="AS54" i="1"/>
  <c r="BD55" i="1"/>
  <c r="F37" i="11"/>
  <c r="AZ67" i="1"/>
  <c r="J37" i="16"/>
  <c r="AV73" i="1" s="1"/>
  <c r="AT73" i="1" s="1"/>
  <c r="F37" i="6"/>
  <c r="AZ62" i="1"/>
  <c r="J35" i="2"/>
  <c r="AV56" i="1"/>
  <c r="AT56" i="1"/>
  <c r="BB68" i="1"/>
  <c r="AX68" i="1" s="1"/>
  <c r="F37" i="4"/>
  <c r="AZ60" i="1" s="1"/>
  <c r="BD59" i="1"/>
  <c r="BA68" i="1"/>
  <c r="AW68" i="1"/>
  <c r="BC76" i="1"/>
  <c r="AY76" i="1"/>
  <c r="F35" i="2"/>
  <c r="AZ56" i="1"/>
  <c r="F37" i="16"/>
  <c r="AZ73" i="1"/>
  <c r="J35" i="3"/>
  <c r="AV57" i="1"/>
  <c r="AT57" i="1" s="1"/>
  <c r="J34" i="9"/>
  <c r="AG65" i="1"/>
  <c r="F37" i="10"/>
  <c r="AZ66" i="1" s="1"/>
  <c r="F37" i="15"/>
  <c r="AZ72" i="1"/>
  <c r="BC68" i="1"/>
  <c r="AY68" i="1" s="1"/>
  <c r="F35" i="3"/>
  <c r="AZ57" i="1"/>
  <c r="J37" i="10"/>
  <c r="AV66" i="1" s="1"/>
  <c r="AT66" i="1" s="1"/>
  <c r="J37" i="11"/>
  <c r="AV67" i="1"/>
  <c r="AT67" i="1" s="1"/>
  <c r="J35" i="17"/>
  <c r="AV74" i="1"/>
  <c r="AT74" i="1"/>
  <c r="F37" i="9"/>
  <c r="AZ65" i="1"/>
  <c r="BB59" i="1"/>
  <c r="F35" i="17"/>
  <c r="AZ74" i="1"/>
  <c r="F37" i="19"/>
  <c r="AZ78" i="1"/>
  <c r="F37" i="7"/>
  <c r="AZ63" i="1" s="1"/>
  <c r="F37" i="8"/>
  <c r="AZ64" i="1"/>
  <c r="J37" i="12"/>
  <c r="AV69" i="1" s="1"/>
  <c r="AT69" i="1" s="1"/>
  <c r="J32" i="2"/>
  <c r="AG56" i="1" s="1"/>
  <c r="J37" i="8"/>
  <c r="AV64" i="1"/>
  <c r="AT64" i="1"/>
  <c r="BB76" i="1"/>
  <c r="BB75" i="1" s="1"/>
  <c r="AX75" i="1" s="1"/>
  <c r="J37" i="19"/>
  <c r="AV78" i="1" s="1"/>
  <c r="AT78" i="1" s="1"/>
  <c r="BA55" i="1"/>
  <c r="J37" i="7"/>
  <c r="AV63" i="1" s="1"/>
  <c r="AT63" i="1" s="1"/>
  <c r="J37" i="13"/>
  <c r="AV70" i="1"/>
  <c r="AT70" i="1" s="1"/>
  <c r="AU55" i="1"/>
  <c r="BC59" i="1"/>
  <c r="AY59" i="1"/>
  <c r="F37" i="12"/>
  <c r="AZ69" i="1" s="1"/>
  <c r="F37" i="14"/>
  <c r="AZ71" i="1"/>
  <c r="J37" i="5"/>
  <c r="AV61" i="1" s="1"/>
  <c r="AT61" i="1" s="1"/>
  <c r="J37" i="9"/>
  <c r="AV65" i="1" s="1"/>
  <c r="AT65" i="1" s="1"/>
  <c r="J37" i="18"/>
  <c r="AV77" i="1"/>
  <c r="AT77" i="1" s="1"/>
  <c r="BA76" i="1"/>
  <c r="AW76" i="1"/>
  <c r="BD76" i="1"/>
  <c r="BD75" i="1" s="1"/>
  <c r="BC55" i="1"/>
  <c r="J32" i="3"/>
  <c r="AG57" i="1"/>
  <c r="F37" i="5"/>
  <c r="AZ61" i="1" s="1"/>
  <c r="BA59" i="1"/>
  <c r="J37" i="15"/>
  <c r="AV72" i="1"/>
  <c r="AT72" i="1"/>
  <c r="BD68" i="1"/>
  <c r="BB55" i="1"/>
  <c r="AX55" i="1"/>
  <c r="J37" i="6"/>
  <c r="AV62" i="1" s="1"/>
  <c r="AT62" i="1" s="1"/>
  <c r="F37" i="18"/>
  <c r="AZ77" i="1" s="1"/>
  <c r="J37" i="14"/>
  <c r="AV71" i="1"/>
  <c r="AT71" i="1"/>
  <c r="F37" i="13"/>
  <c r="AZ70" i="1" s="1"/>
  <c r="BK106" i="13" l="1"/>
  <c r="J106" i="13" s="1"/>
  <c r="J67" i="13" s="1"/>
  <c r="R110" i="5"/>
  <c r="R103" i="12"/>
  <c r="T106" i="13"/>
  <c r="J67" i="4"/>
  <c r="BK98" i="8"/>
  <c r="J98" i="8"/>
  <c r="J67" i="8"/>
  <c r="BK98" i="7"/>
  <c r="J98" i="7"/>
  <c r="BK100" i="10"/>
  <c r="J100" i="10"/>
  <c r="J34" i="10" s="1"/>
  <c r="AG66" i="1" s="1"/>
  <c r="J105" i="4"/>
  <c r="J68" i="4"/>
  <c r="BK98" i="16"/>
  <c r="J98" i="16"/>
  <c r="J67" i="16" s="1"/>
  <c r="BK110" i="5"/>
  <c r="J110" i="5"/>
  <c r="J67" i="5"/>
  <c r="J95" i="19"/>
  <c r="J68" i="19"/>
  <c r="AN77" i="1"/>
  <c r="J67" i="18"/>
  <c r="J43" i="18"/>
  <c r="J41" i="17"/>
  <c r="J43" i="15"/>
  <c r="AN65" i="1"/>
  <c r="J43" i="9"/>
  <c r="AN57" i="1"/>
  <c r="J43" i="4"/>
  <c r="AN56" i="1"/>
  <c r="J63" i="2"/>
  <c r="J41" i="3"/>
  <c r="J41" i="2"/>
  <c r="AN60" i="1"/>
  <c r="AU68" i="1"/>
  <c r="J34" i="6"/>
  <c r="AG62" i="1"/>
  <c r="AN62" i="1"/>
  <c r="AG55" i="1"/>
  <c r="AZ59" i="1"/>
  <c r="AV59" i="1"/>
  <c r="AX76" i="1"/>
  <c r="BD58" i="1"/>
  <c r="AZ68" i="1"/>
  <c r="AV68" i="1"/>
  <c r="AT68" i="1"/>
  <c r="BA58" i="1"/>
  <c r="AW58" i="1"/>
  <c r="AW59" i="1"/>
  <c r="AX59" i="1"/>
  <c r="AZ76" i="1"/>
  <c r="AV76" i="1"/>
  <c r="AT76" i="1"/>
  <c r="AZ55" i="1"/>
  <c r="AV55" i="1" s="1"/>
  <c r="J34" i="13"/>
  <c r="AG70" i="1" s="1"/>
  <c r="AN70" i="1" s="1"/>
  <c r="J34" i="19"/>
  <c r="AG78" i="1"/>
  <c r="BA75" i="1"/>
  <c r="AW75" i="1"/>
  <c r="BB58" i="1"/>
  <c r="AX58" i="1"/>
  <c r="J34" i="11"/>
  <c r="AG67" i="1"/>
  <c r="AN67" i="1"/>
  <c r="AU59" i="1"/>
  <c r="AU58" i="1" s="1"/>
  <c r="AU54" i="1" s="1"/>
  <c r="AW55" i="1"/>
  <c r="J34" i="14"/>
  <c r="AG71" i="1" s="1"/>
  <c r="AN71" i="1" s="1"/>
  <c r="J34" i="12"/>
  <c r="AG69" i="1"/>
  <c r="AY55" i="1"/>
  <c r="BC75" i="1"/>
  <c r="AY75" i="1"/>
  <c r="J34" i="7"/>
  <c r="AG63" i="1" s="1"/>
  <c r="BC58" i="1"/>
  <c r="AY58" i="1"/>
  <c r="J43" i="7" l="1"/>
  <c r="J43" i="10"/>
  <c r="J43" i="19"/>
  <c r="J67" i="10"/>
  <c r="J67" i="7"/>
  <c r="J43" i="14"/>
  <c r="J43" i="13"/>
  <c r="J43" i="12"/>
  <c r="AN69" i="1"/>
  <c r="J43" i="11"/>
  <c r="J43" i="6"/>
  <c r="AN66" i="1"/>
  <c r="AN78" i="1"/>
  <c r="AN63" i="1"/>
  <c r="AZ75" i="1"/>
  <c r="AV75" i="1"/>
  <c r="AT75" i="1"/>
  <c r="J34" i="5"/>
  <c r="AG61" i="1"/>
  <c r="AN61" i="1"/>
  <c r="J34" i="8"/>
  <c r="AG64" i="1" s="1"/>
  <c r="AN64" i="1" s="1"/>
  <c r="AT55" i="1"/>
  <c r="AZ58" i="1"/>
  <c r="AV58" i="1" s="1"/>
  <c r="AT58" i="1" s="1"/>
  <c r="AG76" i="1"/>
  <c r="AG75" i="1"/>
  <c r="BD54" i="1"/>
  <c r="W33" i="1"/>
  <c r="BB54" i="1"/>
  <c r="AX54" i="1"/>
  <c r="J34" i="16"/>
  <c r="AG73" i="1"/>
  <c r="AN73" i="1"/>
  <c r="AT59" i="1"/>
  <c r="BA54" i="1"/>
  <c r="W30" i="1"/>
  <c r="BC54" i="1"/>
  <c r="W32" i="1"/>
  <c r="AN76" i="1" l="1"/>
  <c r="J43" i="16"/>
  <c r="J43" i="8"/>
  <c r="J43" i="5"/>
  <c r="AN55" i="1"/>
  <c r="AN75" i="1"/>
  <c r="AW54" i="1"/>
  <c r="AK30" i="1" s="1"/>
  <c r="AZ54" i="1"/>
  <c r="W29" i="1"/>
  <c r="AG59" i="1"/>
  <c r="AY54" i="1"/>
  <c r="W31" i="1"/>
  <c r="AG68" i="1"/>
  <c r="AN68" i="1" l="1"/>
  <c r="AN59" i="1"/>
  <c r="AG58" i="1"/>
  <c r="AG54" i="1" s="1"/>
  <c r="AK26" i="1" s="1"/>
  <c r="AK35" i="1" s="1"/>
  <c r="AV54" i="1"/>
  <c r="AK29" i="1"/>
  <c r="AN58" i="1" l="1"/>
  <c r="AT54" i="1"/>
  <c r="AN54" i="1"/>
</calcChain>
</file>

<file path=xl/sharedStrings.xml><?xml version="1.0" encoding="utf-8"?>
<sst xmlns="http://schemas.openxmlformats.org/spreadsheetml/2006/main" count="22114" uniqueCount="3044">
  <si>
    <t>Export Komplet</t>
  </si>
  <si>
    <t>VZ</t>
  </si>
  <si>
    <t>2.0</t>
  </si>
  <si>
    <t>ZAMOK</t>
  </si>
  <si>
    <t>False</t>
  </si>
  <si>
    <t>{8cb3fa0d-1951-4c86-92dc-c040255a910f}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</si>
  <si>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</si>
  <si>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</si>
  <si>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</si>
  <si>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</si>
  <si>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</si>
  <si>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</si>
  <si>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</si>
  <si>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</si>
  <si>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2022/026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</si>
  <si>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</si>
  <si>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</si>
  <si>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Jablonné nad Orlicí - oprava</t>
  </si>
  <si>
    <t>KSO:</t>
  </si>
  <si>
    <t/>
  </si>
  <si>
    <t>CC-CZ:</t>
  </si>
  <si>
    <t>Místo:</t>
  </si>
  <si>
    <t>Nádražní 128, Jablonné nad Orlicí</t>
  </si>
  <si>
    <t>Datum:</t>
  </si>
  <si>
    <t>25. 7. 2022</t>
  </si>
  <si>
    <t>Zadavatel:</t>
  </si>
  <si>
    <t>IČ:</t>
  </si>
  <si>
    <t>70994234</t>
  </si>
  <si>
    <t>Správa železniční dopravní cesty</t>
  </si>
  <si>
    <t>DIČ:</t>
  </si>
  <si>
    <t>CZ70994234</t>
  </si>
  <si>
    <t>Uchazeč:</t>
  </si>
  <si>
    <t>Vyplň údaj</t>
  </si>
  <si>
    <t>Projektant:</t>
  </si>
  <si>
    <t>27245918</t>
  </si>
  <si>
    <t>Aprea s.r.o.</t>
  </si>
  <si>
    <t>CZ27245918</t>
  </si>
  <si>
    <t>True</t>
  </si>
  <si>
    <t>Zpracovatel:</t>
  </si>
  <si>
    <t>60207108</t>
  </si>
  <si>
    <t>Kateřina Bačová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</si>
  <si>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</si>
  <si>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</si>
  <si>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</si>
  <si>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</si>
  <si>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</si>
  <si>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</si>
  <si>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</si>
  <si>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</si>
  <si>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</si>
  <si>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</si>
  <si>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</si>
  <si>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</si>
  <si>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</si>
  <si>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</si>
  <si>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</si>
  <si>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</si>
  <si>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</si>
  <si>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</si>
  <si>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</si>
  <si>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</si>
  <si>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</si>
  <si>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</si>
  <si>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</si>
  <si>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</si>
  <si>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</si>
  <si>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</si>
  <si>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</si>
  <si>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</si>
  <si>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</si>
  <si>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</si>
  <si>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</si>
  <si>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</si>
  <si>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</si>
  <si>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</si>
  <si>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</si>
  <si>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</si>
  <si>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</si>
  <si>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</si>
  <si>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</si>
  <si>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</si>
  <si>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D.4</t>
  </si>
  <si>
    <t>Ostatní technologická zařízení</t>
  </si>
  <si>
    <t>STA</t>
  </si>
  <si>
    <t>1</t>
  </si>
  <si>
    <t>{712ca5c5-57bd-4db6-a2a8-2a51ea7b6773}</t>
  </si>
  <si>
    <t>2</t>
  </si>
  <si>
    <t>/</t>
  </si>
  <si>
    <t>SO 90-90</t>
  </si>
  <si>
    <t>Odpady</t>
  </si>
  <si>
    <t>Soupis</t>
  </si>
  <si>
    <t>{0f6cd08b-1895-4ca4-b999-fbdae85e047c}</t>
  </si>
  <si>
    <t>SO 98-98</t>
  </si>
  <si>
    <t>Všeobecný objekt</t>
  </si>
  <si>
    <t>{f9b3c214-3aa2-4c32-a1c3-e2e18627f590}</t>
  </si>
  <si>
    <t>E.2</t>
  </si>
  <si>
    <t>Pozemní stavební objekty</t>
  </si>
  <si>
    <t>{bbed4405-d978-4513-bd5a-02dd0b1e1ef0}</t>
  </si>
  <si>
    <t>SO 40-71-01</t>
  </si>
  <si>
    <t>Budova</t>
  </si>
  <si>
    <t>{e43db2c2-db6d-40c6-af89-9adf2a6522ce}</t>
  </si>
  <si>
    <t xml:space="preserve">01 </t>
  </si>
  <si>
    <t>Stavební část</t>
  </si>
  <si>
    <t>3</t>
  </si>
  <si>
    <t>{32f16055-94f4-467e-a69a-bcec98f2c8ae}</t>
  </si>
  <si>
    <t>02</t>
  </si>
  <si>
    <t>Fasáda</t>
  </si>
  <si>
    <t>{bdb997be-3a08-49b6-8890-bf4af9ec304e}</t>
  </si>
  <si>
    <t>03</t>
  </si>
  <si>
    <t>Střecha a krov</t>
  </si>
  <si>
    <t>{336700ca-3430-475e-a64d-010ce3500712}</t>
  </si>
  <si>
    <t>05</t>
  </si>
  <si>
    <t>Zdravotechnika</t>
  </si>
  <si>
    <t>{584ed39b-fcdd-4274-9fd0-fb00ca9c32ca}</t>
  </si>
  <si>
    <t>06</t>
  </si>
  <si>
    <t>Elektroinstalace</t>
  </si>
  <si>
    <t>{e18b9af0-d9ad-49d8-a033-2f504fe737ff}</t>
  </si>
  <si>
    <t>07</t>
  </si>
  <si>
    <t>Elektoinstalace - hromosvod</t>
  </si>
  <si>
    <t>{5dfe0e28-b949-42f0-b995-8a965196ae6a}</t>
  </si>
  <si>
    <t>08</t>
  </si>
  <si>
    <t>Vytápění</t>
  </si>
  <si>
    <t>{ae509d37-6032-439e-a201-ae465bc0ed41}</t>
  </si>
  <si>
    <t>09</t>
  </si>
  <si>
    <t>Plyn</t>
  </si>
  <si>
    <t>{22a6cf6e-d8a9-4de3-a9af-db2bba14ecbf}</t>
  </si>
  <si>
    <t>SO 40-73-01</t>
  </si>
  <si>
    <t>Veřejné WC</t>
  </si>
  <si>
    <t>{56b1f3b5-306e-40d2-9116-2f003fd68db0}</t>
  </si>
  <si>
    <t>01</t>
  </si>
  <si>
    <t>Stavební  část</t>
  </si>
  <si>
    <t>{312b8f30-146d-4432-872d-22483a5fb6d0}</t>
  </si>
  <si>
    <t>{092aab93-87f7-4922-bce8-b2dfd38f00e6}</t>
  </si>
  <si>
    <t>Krov a střecha</t>
  </si>
  <si>
    <t>{6fe56c4a-7fb7-4757-8b16-48e43d3574ae}</t>
  </si>
  <si>
    <t>04</t>
  </si>
  <si>
    <t>Silnoproudá zařízení vč. ochrany před bleskem</t>
  </si>
  <si>
    <t>{2e7d355d-320d-4ef9-9171-3cf7196b6d02}</t>
  </si>
  <si>
    <t>{25c95033-6323-4bff-a968-cb2d1ec097aa}</t>
  </si>
  <si>
    <t>SO 40-77-01</t>
  </si>
  <si>
    <t>Orientační systém</t>
  </si>
  <si>
    <t>{878f9320-1bfc-411e-95fb-429b87ae1128}</t>
  </si>
  <si>
    <t>E.2.2</t>
  </si>
  <si>
    <t>Zastřešení nástupišť, pístřešky na nástupištích</t>
  </si>
  <si>
    <t>{3c4622a0-aa27-416e-94be-1790011a7d96}</t>
  </si>
  <si>
    <t>SO 40-74-01</t>
  </si>
  <si>
    <t>Zastřešení nástupiště</t>
  </si>
  <si>
    <t>{83ec8185-8537-40a4-9b59-8aae6f6e3c4f}</t>
  </si>
  <si>
    <t>{4c576637-f3a2-462c-9953-17631d5d3159}</t>
  </si>
  <si>
    <t>{e9bf0561-8b57-4711-b9b5-83f93bf2f801}</t>
  </si>
  <si>
    <t>KRYCÍ LIST SOUPISU PRACÍ</t>
  </si>
  <si>
    <t>Objekt:</t>
  </si>
  <si>
    <t>D.4 - Ostatní technologická zařízení</t>
  </si>
  <si>
    <t>Soupis:</t>
  </si>
  <si>
    <t>SO 90-90 - Odpady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</si>
  <si>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</si>
  <si>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</si>
  <si>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</si>
  <si>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</si>
  <si>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</si>
  <si>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</si>
  <si>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</si>
  <si>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</si>
  <si>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</si>
  <si>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</si>
  <si>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</si>
  <si>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</si>
  <si>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</si>
  <si>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</si>
  <si>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</si>
  <si>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</si>
  <si>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</si>
  <si>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</si>
  <si>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</si>
  <si>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</si>
  <si>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</si>
  <si>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</si>
  <si>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</si>
  <si>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</si>
  <si>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8</t>
  </si>
  <si>
    <t>K</t>
  </si>
  <si>
    <t>997006002</t>
  </si>
  <si>
    <t>Třídění stavebního odpadu na jednotlivé druhy</t>
  </si>
  <si>
    <t>t</t>
  </si>
  <si>
    <t>CS ÚRS 2022 01</t>
  </si>
  <si>
    <t>4</t>
  </si>
  <si>
    <t>804268597</t>
  </si>
  <si>
    <t>PP</t>
  </si>
  <si>
    <t>Úprava stavebního odpadu třídění na jednotlivé druhy</t>
  </si>
  <si>
    <t>Online PSC</t>
  </si>
  <si>
    <t>https://podminky.urs.cz/item/CS_URS_2022_01/997006002</t>
  </si>
  <si>
    <t>997013501</t>
  </si>
  <si>
    <t>Odvoz suti a vybouraných hmot na skládku nebo meziskládku do 1 km se složením</t>
  </si>
  <si>
    <t>690296339</t>
  </si>
  <si>
    <t>Odvoz suti a vybouraných hmot na skládku nebo meziskládku se složením, na vzdálenost do 1 km</t>
  </si>
  <si>
    <t>https://podminky.urs.cz/item/CS_URS_2022_01/997013501</t>
  </si>
  <si>
    <t>VV</t>
  </si>
  <si>
    <t>2,914+16,084+6,239+0,236+0,451+0,009+0,020</t>
  </si>
  <si>
    <t>7,243+5,390+2,271+1,533+0,957</t>
  </si>
  <si>
    <t>Součet</t>
  </si>
  <si>
    <t>997013609</t>
  </si>
  <si>
    <t>Poplatek za uložení na skládce (skládkovné) stavebního odpadu ze směsí nebo oddělených frakcí betonu, cihel a keramických výrobků kód odpadu 17 01 07</t>
  </si>
  <si>
    <t>104828097</t>
  </si>
  <si>
    <t>Poplatek za uložení stavebního odpadu na skládce (skládkovné) ze směsí nebo oddělených frakcí betonu, cihel a keramických výrobků zatříděného do Katalogu odpadů pod kódem 17 01 07</t>
  </si>
  <si>
    <t>https://podminky.urs.cz/item/CS_URS_2022_01/997013609</t>
  </si>
  <si>
    <t>2,80+10,460+7,243+3,583+0,757</t>
  </si>
  <si>
    <t>997013631</t>
  </si>
  <si>
    <t>Poplatek za uložení na skládce (skládkovné) stavebního odpadu směsného kód odpadu 17 09 04</t>
  </si>
  <si>
    <t>-651650893</t>
  </si>
  <si>
    <t>Poplatek za uložení stavebního odpadu na skládce (skládkovné) směsného stavebního a demoličního zatříděného do Katalogu odpadů pod kódem 17 09 04</t>
  </si>
  <si>
    <t>https://podminky.urs.cz/item/CS_URS_2022_01/997013631</t>
  </si>
  <si>
    <t>997013804</t>
  </si>
  <si>
    <t>Poplatek za uložení na skládce (skládkovné) stavebního odpadu ze skla kód odpadu 17 02 02</t>
  </si>
  <si>
    <t>580307805</t>
  </si>
  <si>
    <t>Poplatek za uložení stavebního odpadu na skládce (skládkovné) ze skla zatříděného do Katalogu odpadů pod kódem 17 02 02</t>
  </si>
  <si>
    <t>https://podminky.urs.cz/item/CS_URS_2022_01/997013804</t>
  </si>
  <si>
    <t>5</t>
  </si>
  <si>
    <t>997013811</t>
  </si>
  <si>
    <t>Poplatek za uložení na skládce (skládkovné) stavebního odpadu dřevěného kód odpadu 17 02 01</t>
  </si>
  <si>
    <t>989585208</t>
  </si>
  <si>
    <t>Poplatek za uložení stavebního odpadu na skládce (skládkovné) dřevěného zatříděného do Katalogu odpadů pod kódem 17 02 01</t>
  </si>
  <si>
    <t>https://podminky.urs.cz/item/CS_URS_2022_01/997013811</t>
  </si>
  <si>
    <t>0,045+4,125+4,512+1,793+1,482</t>
  </si>
  <si>
    <t>6</t>
  </si>
  <si>
    <t>997013814</t>
  </si>
  <si>
    <t>Poplatek za uložení na skládce (skládkovné) stavebního odpadu izolací kód odpadu 17 06 04</t>
  </si>
  <si>
    <t>994515983</t>
  </si>
  <si>
    <t>Poplatek za uložení stavebního odpadu na skládce (skládkovné) z izolačních materiálů zatříděného do Katalogu odpadů pod kódem 17 06 04</t>
  </si>
  <si>
    <t>https://podminky.urs.cz/item/CS_URS_2022_01/997013814</t>
  </si>
  <si>
    <t>SO 98-98 - Všeobecný objekt</t>
  </si>
  <si>
    <t>VRN - Vedlejší rozpočtové náklady</t>
  </si>
  <si>
    <t>VRN</t>
  </si>
  <si>
    <t>Vedlejší rozpočtové náklady</t>
  </si>
  <si>
    <t>013244000</t>
  </si>
  <si>
    <t>Dokumentace pro provádění stavby</t>
  </si>
  <si>
    <t>kompl</t>
  </si>
  <si>
    <t>1024</t>
  </si>
  <si>
    <t>360512273</t>
  </si>
  <si>
    <t xml:space="preserve">Dokumentace pro provádění stavby:
pozn: PD dle UNIKA 22-23 stavby všeobecné, pásmo III, Cmin 
UNIKA 22-23, čl. 3.3. Soubor výkonů IČ-PČ, 8.Fáze dopracování PD pro provádění stavby po výběru zhotovitele, PD 20%, IČ 1%
vypočtené cena při ceně díla 6,0mil=171.570 Kč
</t>
  </si>
  <si>
    <t>https://podminky.urs.cz/item/CS_URS_2022_01/013244000</t>
  </si>
  <si>
    <t>030001000</t>
  </si>
  <si>
    <t>Zařízení staveniště</t>
  </si>
  <si>
    <t>404183632</t>
  </si>
  <si>
    <t>Zařízení staveniště
1,20% montáž
0,40% demontáž
0,80% nájem - 12měsíců = celkem 9,60%
vč.oplocení staveniště</t>
  </si>
  <si>
    <t>https://podminky.urs.cz/item/CS_URS_2022_01/030001000</t>
  </si>
  <si>
    <t>044002000</t>
  </si>
  <si>
    <t>Revize - elektro,  plynových kamen - revize komínů - veřejné WC</t>
  </si>
  <si>
    <t>60735034</t>
  </si>
  <si>
    <t xml:space="preserve">Revize - elektro, plynových kamen - revize komínů - WC </t>
  </si>
  <si>
    <t>https://podminky.urs.cz/item/CS_URS_2022_01/044002000</t>
  </si>
  <si>
    <t>045303000</t>
  </si>
  <si>
    <t xml:space="preserve">Inženýrsko/kompletační činnost  - 1 % </t>
  </si>
  <si>
    <t>1635337766</t>
  </si>
  <si>
    <t xml:space="preserve">Inženýrsko/kompletační činnost - 1 % </t>
  </si>
  <si>
    <t>https://podminky.urs.cz/item/CS_URS_2022_01/045303000</t>
  </si>
  <si>
    <t>045303000.1</t>
  </si>
  <si>
    <t>Koordinační činnost - Realizační koordinaci všech prací, i s ohledem na zachování plného provozu budovy pro cestující veřejnost a složky Správy železnic, státní</t>
  </si>
  <si>
    <t>715269698</t>
  </si>
  <si>
    <t xml:space="preserve">Koordinační činnost - Realizační koordinaci všech prací, i s ohledem na zachování plného provozu budovy pro cestující veřejnost a složky Správy železnic, státní organizace zajišťující provoz dráhy. 2% </t>
  </si>
  <si>
    <t>https://podminky.urs.cz/item/CS_URS_2022_01/045303000.1</t>
  </si>
  <si>
    <t>070001000</t>
  </si>
  <si>
    <t>Provozní vlivy - ve všech fázích výstavby je nutné vyřešit způsob informování cestujících rozhlasem a vizuálním informačním způsobem.</t>
  </si>
  <si>
    <t>-1465154679</t>
  </si>
  <si>
    <t>Provozní vlivy - ve všech fázích výstavby je nutné vyřešit způsob informování cestujících rozhlasem a vizuálním informačním způsobem. 2%</t>
  </si>
  <si>
    <t>https://podminky.urs.cz/item/CS_URS_2022_01/070001000</t>
  </si>
  <si>
    <t>OM01</t>
  </si>
  <si>
    <t>Omítky - stropy</t>
  </si>
  <si>
    <t>m2</t>
  </si>
  <si>
    <t>150,36</t>
  </si>
  <si>
    <t>OM02</t>
  </si>
  <si>
    <t>Omítky stěny</t>
  </si>
  <si>
    <t>496,383</t>
  </si>
  <si>
    <t>E.2 - Pozemní stavební objekty</t>
  </si>
  <si>
    <t>SO 40-71-01 - Budova</t>
  </si>
  <si>
    <t>Úroveň 3:</t>
  </si>
  <si>
    <t>01  - Stavební část</t>
  </si>
  <si>
    <t xml:space="preserve">    3 - Svislé a kompletní konstrukce</t>
  </si>
  <si>
    <t xml:space="preserve">    61 - Úprava povrchů vnitřních</t>
  </si>
  <si>
    <t xml:space="preserve">    96 - Bourání konstrukcí</t>
  </si>
  <si>
    <t xml:space="preserve">    998 - Přesun hmot</t>
  </si>
  <si>
    <t>PSV - Práce a dodávky PSV</t>
  </si>
  <si>
    <t xml:space="preserve">    766 - Konstrukce truhlářské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</si>
  <si>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</si>
  <si>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</si>
  <si>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</si>
  <si>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</si>
  <si>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799 - Ostatní náklady</t>
  </si>
  <si>
    <t>Svislé a kompletní konstrukce</t>
  </si>
  <si>
    <t>310238211</t>
  </si>
  <si>
    <t>Zazdívka otvorů pl přes 0,25 do 1 m2 ve zdivu nadzákladovém cihlami pálenými na MVC</t>
  </si>
  <si>
    <t>m3</t>
  </si>
  <si>
    <t>-854759799</t>
  </si>
  <si>
    <t>Zazdívka otvorů ve zdivu nadzákladovém cihlami pálenými plochy přes 0,25 m2 do 1 m2 na maltu vápenocementovou</t>
  </si>
  <si>
    <t>https://podminky.urs.cz/item/CS_URS_2022_01/310238211</t>
  </si>
  <si>
    <t>"OP08 a OP09"0,80*1,20*0,17</t>
  </si>
  <si>
    <t>61</t>
  </si>
  <si>
    <t>Úprava povrchů vnitřních</t>
  </si>
  <si>
    <t>611315223</t>
  </si>
  <si>
    <t>Vápenná štuková omítka malých ploch přes 0,25 do 1 m2 na stropech</t>
  </si>
  <si>
    <t>kus</t>
  </si>
  <si>
    <t>-537254067</t>
  </si>
  <si>
    <t>Vápenná omítka jednotlivých malých ploch štuková na stropech, plochy jednotlivě přes 0,25 do 1 m2</t>
  </si>
  <si>
    <t>https://podminky.urs.cz/item/CS_URS_2022_01/611315223</t>
  </si>
  <si>
    <t>"OP02"1,00</t>
  </si>
  <si>
    <t>"OP08 a OP09"2,00</t>
  </si>
  <si>
    <t>611325421</t>
  </si>
  <si>
    <t>Oprava vnitřní vápenocementové štukové omítky stropů v rozsahu plochy do 10 %</t>
  </si>
  <si>
    <t>-951296184</t>
  </si>
  <si>
    <t>Oprava vápenocementové omítky vnitřních ploch štukové dvouvrstvé, tloušťky do 20 mm a tloušťky štuku do 3 mm stropů, v rozsahu opravované plochy do 10%</t>
  </si>
  <si>
    <t>https://podminky.urs.cz/item/CS_URS_2022_01/611325421</t>
  </si>
  <si>
    <t>612325421</t>
  </si>
  <si>
    <t>Oprava vnitřní vápenocementové štukové omítky stěn v rozsahu plochy do 10 %</t>
  </si>
  <si>
    <t>1862464448</t>
  </si>
  <si>
    <t>Oprava vápenocementové omítky vnitřních ploch štukové dvouvrstvé, tloušťky do 20 mm a tloušťky štuku do 3 mm stěn, v rozsahu opravované plochy do 10%</t>
  </si>
  <si>
    <t>https://podminky.urs.cz/item/CS_URS_2022_01/612325421</t>
  </si>
  <si>
    <t>96</t>
  </si>
  <si>
    <t>Bourání konstrukcí</t>
  </si>
  <si>
    <t>968062244</t>
  </si>
  <si>
    <t>Vybourání dřevěných rámů oken jednoduchých včetně křídel pl do 1 m2</t>
  </si>
  <si>
    <t>76942091</t>
  </si>
  <si>
    <t>Vybourání dřevěných rámů oken s křídly, dveřních zárubní, vrat, stěn, ostění nebo obkladů rámů oken s křídly jednoduchých, plochy do 1 m2</t>
  </si>
  <si>
    <t>https://podminky.urs.cz/item/CS_URS_2022_01/968062244</t>
  </si>
  <si>
    <t>"OP08 a OP09"0,80*1,20</t>
  </si>
  <si>
    <t>978011121</t>
  </si>
  <si>
    <t>Otlučení (osekání) vnitřní vápenné nebo vápenocementové omítky stropů v rozsahu přes 5 do 10 %</t>
  </si>
  <si>
    <t>1535058315</t>
  </si>
  <si>
    <t>Otlučení vápenných nebo vápenocementových omítek vnitřních ploch stropů, v rozsahu přes 5 do 10 %</t>
  </si>
  <si>
    <t>https://podminky.urs.cz/item/CS_URS_2022_01/978011121</t>
  </si>
  <si>
    <t>7</t>
  </si>
  <si>
    <t>978013121</t>
  </si>
  <si>
    <t>Otlučení (osekání) vnitřní vápenné nebo vápenocementové omítky stěn v rozsahu přes 5 do 10 %</t>
  </si>
  <si>
    <t>125953312</t>
  </si>
  <si>
    <t>Otlučení vápenných nebo vápenocementových omítek vnitřních ploch stěn s vyškrabáním spar, s očištěním zdiva, v rozsahu přes 5 do 10 %</t>
  </si>
  <si>
    <t>https://podminky.urs.cz/item/CS_URS_2022_01/978013121</t>
  </si>
  <si>
    <t>997013213</t>
  </si>
  <si>
    <t>Vnitrostaveništní doprava suti a vybouraných hmot pro budovy v přes 9 do 12 m ručně</t>
  </si>
  <si>
    <t>2013251534</t>
  </si>
  <si>
    <t>Vnitrostaveništní doprava suti a vybouraných hmot vodorovně do 50 m svisle ručně pro budovy a haly výšky přes 9 do 12 m</t>
  </si>
  <si>
    <t>https://podminky.urs.cz/item/CS_URS_2022_01/997013213</t>
  </si>
  <si>
    <t>998</t>
  </si>
  <si>
    <t>Přesun hmot</t>
  </si>
  <si>
    <t>9</t>
  </si>
  <si>
    <t>998018002</t>
  </si>
  <si>
    <t>Přesun hmot ruční pro budovy v přes 6 do 12 m</t>
  </si>
  <si>
    <t>1457452344</t>
  </si>
  <si>
    <t>Přesun hmot pro budovy občanské výstavby, bydlení, výrobu a služby ruční - bez užití mechanizace vodorovná dopravní vzdálenost do 100 m pro budovy s jakoukoliv nosnou konstrukcí výšky přes 6 do 12 m</t>
  </si>
  <si>
    <t>https://podminky.urs.cz/item/CS_URS_2022_01/998018002</t>
  </si>
  <si>
    <t>PSV</t>
  </si>
  <si>
    <t>Práce a dodávky PSV</t>
  </si>
  <si>
    <t>766</t>
  </si>
  <si>
    <t>Konstrukce truhlářské</t>
  </si>
  <si>
    <t>10</t>
  </si>
  <si>
    <t>766441811</t>
  </si>
  <si>
    <t>Demontáž parapetních desek dřevěných nebo plastových šířky do 300 mm délky do 1000 mm</t>
  </si>
  <si>
    <t>16</t>
  </si>
  <si>
    <t>-1582922820</t>
  </si>
  <si>
    <t>Demontáž parapetních desek dřevěných nebo plastových šířky do 300 mm, délky do 1000 mm</t>
  </si>
  <si>
    <t>https://podminky.urs.cz/item/CS_URS_2022_01/766441811</t>
  </si>
  <si>
    <t>"OP08 a OP09"2</t>
  </si>
  <si>
    <t>776</t>
  </si>
  <si>
    <t>Podlahy povlakové</t>
  </si>
  <si>
    <t>11</t>
  </si>
  <si>
    <t>776111116</t>
  </si>
  <si>
    <t>Odstranění zbytků lepidla z podkladu povlakových podlah broušením</t>
  </si>
  <si>
    <t>-1806373878</t>
  </si>
  <si>
    <t>Příprava podkladu broušení podlah stávajícího podkladu pro odstranění lepidla (po starých krytinách)</t>
  </si>
  <si>
    <t>https://podminky.urs.cz/item/CS_URS_2022_01/776111116</t>
  </si>
  <si>
    <t>"OP01"18,77</t>
  </si>
  <si>
    <t>12</t>
  </si>
  <si>
    <t>776111311</t>
  </si>
  <si>
    <t>Vysátí podkladu povlakových podlah</t>
  </si>
  <si>
    <t>1464504982</t>
  </si>
  <si>
    <t>Příprava podkladu vysátí podlah</t>
  </si>
  <si>
    <t>https://podminky.urs.cz/item/CS_URS_2022_01/776111311</t>
  </si>
  <si>
    <t>13</t>
  </si>
  <si>
    <t>776121112</t>
  </si>
  <si>
    <t>Vodou ředitelná penetrace savého podkladu povlakových podlah</t>
  </si>
  <si>
    <t>323025101</t>
  </si>
  <si>
    <t>Příprava podkladu penetrace vodou ředitelná podlah</t>
  </si>
  <si>
    <t>https://podminky.urs.cz/item/CS_URS_2022_01/776121112</t>
  </si>
  <si>
    <t>14</t>
  </si>
  <si>
    <t>776141111</t>
  </si>
  <si>
    <t>Vyrovnání podkladu povlakových podlah stěrkou pevnosti 20 MPa tl do 3 mm</t>
  </si>
  <si>
    <t>-315843572</t>
  </si>
  <si>
    <t>Příprava podkladu vyrovnání samonivelační stěrkou podlah min.pevnosti 20 MPa, tloušťky do 3 mm</t>
  </si>
  <si>
    <t>https://podminky.urs.cz/item/CS_URS_2022_01/776141111</t>
  </si>
  <si>
    <t>776201811</t>
  </si>
  <si>
    <t>Demontáž lepených povlakových podlah bez podložky ručně</t>
  </si>
  <si>
    <t>528423269</t>
  </si>
  <si>
    <t>Demontáž povlakových podlahovin lepených ručně bez podložky</t>
  </si>
  <si>
    <t>https://podminky.urs.cz/item/CS_URS_2022_01/776201811</t>
  </si>
  <si>
    <t>"OP02"25,43</t>
  </si>
  <si>
    <t>776231111</t>
  </si>
  <si>
    <t>Lepení lamel a čtverců z vinylu standardním lepidlem</t>
  </si>
  <si>
    <t>-1907911081</t>
  </si>
  <si>
    <t>Montáž podlahovin z vinylu lepením lamel nebo čtverců standardním lepidlem</t>
  </si>
  <si>
    <t>https://podminky.urs.cz/item/CS_URS_2022_01/776231111</t>
  </si>
  <si>
    <t>17</t>
  </si>
  <si>
    <t>M</t>
  </si>
  <si>
    <t>28411050</t>
  </si>
  <si>
    <t>dílce vinylové tl 2,0mm, nášlapná vrstva 0,40mm, úprava PUR, třída zátěže 23/32/41, otlak 0,05mm, R10, třída otěru T, hořlavost Bfl S1, bez ftalátů</t>
  </si>
  <si>
    <t>32</t>
  </si>
  <si>
    <t>92896365</t>
  </si>
  <si>
    <t>18,77*1,1 'Přepočtené koeficientem množství</t>
  </si>
  <si>
    <t>18</t>
  </si>
  <si>
    <t>776410811</t>
  </si>
  <si>
    <t>Odstranění soklíků a lišt pryžových nebo plastových</t>
  </si>
  <si>
    <t>m</t>
  </si>
  <si>
    <t>-1144390821</t>
  </si>
  <si>
    <t>Demontáž soklíků nebo lišt pryžových nebo plastových</t>
  </si>
  <si>
    <t>https://podminky.urs.cz/item/CS_URS_2022_01/776410811</t>
  </si>
  <si>
    <t>"OP02"17,95</t>
  </si>
  <si>
    <t>19</t>
  </si>
  <si>
    <t>776411111</t>
  </si>
  <si>
    <t>Montáž obvodových soklíků výšky do 80 mm</t>
  </si>
  <si>
    <t>-835261609</t>
  </si>
  <si>
    <t>Montáž soklíků lepením obvodových, výšky do 80 mm</t>
  </si>
  <si>
    <t>https://podminky.urs.cz/item/CS_URS_2022_01/776411111</t>
  </si>
  <si>
    <t>20</t>
  </si>
  <si>
    <t>28411007</t>
  </si>
  <si>
    <t>lišta soklová PVC 15x50mm</t>
  </si>
  <si>
    <t>2104231010</t>
  </si>
  <si>
    <t>17,95*1,02 'Přepočtené koeficientem množství</t>
  </si>
  <si>
    <t>776991121</t>
  </si>
  <si>
    <t>Základní čištění nově položených podlahovin vysátím a setřením vlhkým mopem</t>
  </si>
  <si>
    <t>730310402</t>
  </si>
  <si>
    <t>Ostatní práce údržba nových podlahovin po pokládce čištění základní</t>
  </si>
  <si>
    <t>https://podminky.urs.cz/item/CS_URS_2022_01/776991121</t>
  </si>
  <si>
    <t>22</t>
  </si>
  <si>
    <t>998776102</t>
  </si>
  <si>
    <t>Přesun hmot tonážní pro podlahy povlakové v objektech v přes 6 do 12 m</t>
  </si>
  <si>
    <t>247243852</t>
  </si>
  <si>
    <t>Přesun hmot pro podlahy povlakové stanovený z hmotnosti přesunovaného materiálu vodorovná dopravní vzdálenost do 50 m v objektech výšky přes 6 do 12 m</t>
  </si>
  <si>
    <t>https://podminky.urs.cz/item/CS_URS_2022_01/998776102</t>
  </si>
  <si>
    <t>23</t>
  </si>
  <si>
    <t>998776181</t>
  </si>
  <si>
    <t>Příplatek k přesunu hmot tonážní 776 prováděný bez použití mechanizace</t>
  </si>
  <si>
    <t>411700718</t>
  </si>
  <si>
    <t>Přesun hmot pro podlahy povlakové stanovený z hmotnosti přesunovaného materiálu Příplatek k cenám za přesun prováděný bez použití mechanizace pro jakoukoliv výšku objektu</t>
  </si>
  <si>
    <t>https://podminky.urs.cz/item/CS_URS_2022_01/998776181</t>
  </si>
  <si>
    <t>783</t>
  </si>
  <si>
    <t>Dokončovací práce - nátěry</t>
  </si>
  <si>
    <t>24</t>
  </si>
  <si>
    <t>783101203</t>
  </si>
  <si>
    <t>Jemné obroušení podkladu truhlářských konstrukcí před provedením nátěru</t>
  </si>
  <si>
    <t>1539074447</t>
  </si>
  <si>
    <t>Příprava podkladu truhlářských konstrukcí před provedením nátěru broušení smirkovým papírem nebo plátnem jemné</t>
  </si>
  <si>
    <t>https://podminky.urs.cz/item/CS_URS_2022_01/783101203</t>
  </si>
  <si>
    <t>25</t>
  </si>
  <si>
    <t>783101401</t>
  </si>
  <si>
    <t>Ometení podkladu truhlářských konstrukcí před provedením nátěru</t>
  </si>
  <si>
    <t>370801534</t>
  </si>
  <si>
    <t>Příprava podkladu truhlářských konstrukcí před provedením nátěru ometení</t>
  </si>
  <si>
    <t>https://podminky.urs.cz/item/CS_URS_2022_01/783101401</t>
  </si>
  <si>
    <t>"stávající dveře"</t>
  </si>
  <si>
    <t>5*0,85*2,025*2</t>
  </si>
  <si>
    <t>2*0,95*2,025*2</t>
  </si>
  <si>
    <t>2*0,75*2,025*2</t>
  </si>
  <si>
    <t>26</t>
  </si>
  <si>
    <t>783114101</t>
  </si>
  <si>
    <t>Základní jednonásobný syntetický nátěr truhlářských konstrukcí</t>
  </si>
  <si>
    <t>1147163420</t>
  </si>
  <si>
    <t>Základní nátěr truhlářských konstrukcí jednonásobný syntetický</t>
  </si>
  <si>
    <t>https://podminky.urs.cz/item/CS_URS_2022_01/783114101</t>
  </si>
  <si>
    <t>27</t>
  </si>
  <si>
    <t>783117101</t>
  </si>
  <si>
    <t>Krycí jednonásobný syntetický nátěr truhlářských konstrukcí</t>
  </si>
  <si>
    <t>-1931432167</t>
  </si>
  <si>
    <t>Krycí nátěr truhlářských konstrukcí jednonásobný syntetický</t>
  </si>
  <si>
    <t>https://podminky.urs.cz/item/CS_URS_2022_01/783117101</t>
  </si>
  <si>
    <t>28</t>
  </si>
  <si>
    <t>783301401</t>
  </si>
  <si>
    <t>Ometení zámečnických konstrukcí</t>
  </si>
  <si>
    <t>-556132347</t>
  </si>
  <si>
    <t>Příprava podkladu zámečnických konstrukcí před provedením nátěru ometení</t>
  </si>
  <si>
    <t>https://podminky.urs.cz/item/CS_URS_2022_01/783301401</t>
  </si>
  <si>
    <t>5*(0,80+2,00)*(0,10+2*0,05)</t>
  </si>
  <si>
    <t>2*(0,90+2,00)*(0,10+2*0,05)</t>
  </si>
  <si>
    <t>2*(0,70+2,00)*(0,10+2*0,05)</t>
  </si>
  <si>
    <t>29</t>
  </si>
  <si>
    <t>783306809</t>
  </si>
  <si>
    <t>Odstranění nátěru ze zámečnických konstrukcí okartáčováním</t>
  </si>
  <si>
    <t>46205596</t>
  </si>
  <si>
    <t>Odstranění nátěrů ze zámečnických konstrukcí okartáčováním</t>
  </si>
  <si>
    <t>https://podminky.urs.cz/item/CS_URS_2022_01/783306809</t>
  </si>
  <si>
    <t>30</t>
  </si>
  <si>
    <t>783314101</t>
  </si>
  <si>
    <t>Základní jednonásobný syntetický nátěr zámečnických konstrukcí</t>
  </si>
  <si>
    <t>-1481058668</t>
  </si>
  <si>
    <t>Základní nátěr zámečnických konstrukcí jednonásobný syntetický</t>
  </si>
  <si>
    <t>https://podminky.urs.cz/item/CS_URS_2022_01/783314101</t>
  </si>
  <si>
    <t>31</t>
  </si>
  <si>
    <t>783314201</t>
  </si>
  <si>
    <t>Základní antikorozní jednonásobný syntetický standardní nátěr zámečnických konstrukcí</t>
  </si>
  <si>
    <t>-1273210572</t>
  </si>
  <si>
    <t>Základní antikorozní nátěr zámečnických konstrukcí jednonásobný syntetický standardní</t>
  </si>
  <si>
    <t>https://podminky.urs.cz/item/CS_URS_2022_01/783314201</t>
  </si>
  <si>
    <t>783315101</t>
  </si>
  <si>
    <t>Mezinátěr jednonásobný syntetický standardní zámečnických konstrukcí</t>
  </si>
  <si>
    <t>-1015938311</t>
  </si>
  <si>
    <t>Mezinátěr zámečnických konstrukcí jednonásobný syntetický standardní</t>
  </si>
  <si>
    <t>https://podminky.urs.cz/item/CS_URS_2022_01/783315101</t>
  </si>
  <si>
    <t>33</t>
  </si>
  <si>
    <t>783317101</t>
  </si>
  <si>
    <t>Krycí jednonásobný syntetický standardní nátěr zámečnických konstrukcí</t>
  </si>
  <si>
    <t>1884392603</t>
  </si>
  <si>
    <t>Krycí nátěr (email) zámečnických konstrukcí jednonásobný syntetický standardní</t>
  </si>
  <si>
    <t>https://podminky.urs.cz/item/CS_URS_2022_01/783317101</t>
  </si>
  <si>
    <t>784</t>
  </si>
  <si>
    <t>Dokončovací práce - malby a tapety</t>
  </si>
  <si>
    <t>34</t>
  </si>
  <si>
    <t>784111001</t>
  </si>
  <si>
    <t>Oprášení (ometení ) podkladu v místnostech v do 3,80 m</t>
  </si>
  <si>
    <t>296538206</t>
  </si>
  <si>
    <t>Oprášení (ometení) podkladu v místnostech výšky do 3,80 m</t>
  </si>
  <si>
    <t>https://podminky.urs.cz/item/CS_URS_2022_01/784111001</t>
  </si>
  <si>
    <t>OM01+OM02</t>
  </si>
  <si>
    <t>35</t>
  </si>
  <si>
    <t>784121001</t>
  </si>
  <si>
    <t>Oškrabání malby v mísnostech v do 3,80 m</t>
  </si>
  <si>
    <t>1230220635</t>
  </si>
  <si>
    <t>Oškrabání malby v místnostech výšky do 3,80 m</t>
  </si>
  <si>
    <t>https://podminky.urs.cz/item/CS_URS_2022_01/784121001</t>
  </si>
  <si>
    <t>36</t>
  </si>
  <si>
    <t>784171101</t>
  </si>
  <si>
    <t>Zakrytí vnitřních podlah včetně pozdějšího odkrytí</t>
  </si>
  <si>
    <t>2067015522</t>
  </si>
  <si>
    <t>Zakrytí nemalovaných ploch (materiál ve specifikaci) včetně pozdějšího odkrytí podlah</t>
  </si>
  <si>
    <t>https://podminky.urs.cz/item/CS_URS_2022_01/784171101</t>
  </si>
  <si>
    <t>"ochrana stávajících podlah před poškozením při opravách"</t>
  </si>
  <si>
    <t>"OP01"24,43</t>
  </si>
  <si>
    <t>"OP03"2,53</t>
  </si>
  <si>
    <t>"OP04"1,24</t>
  </si>
  <si>
    <t>"OP05"1,24</t>
  </si>
  <si>
    <t>"OP06"14,42</t>
  </si>
  <si>
    <t>"OP07"6,82</t>
  </si>
  <si>
    <t>"OP08"32,72</t>
  </si>
  <si>
    <t>"OP09"20,48</t>
  </si>
  <si>
    <t>"OP11"16,58</t>
  </si>
  <si>
    <t>"OP13"11,13</t>
  </si>
  <si>
    <t>37</t>
  </si>
  <si>
    <t>28323151</t>
  </si>
  <si>
    <t>papír separační potažený PE fólií</t>
  </si>
  <si>
    <t>17488716</t>
  </si>
  <si>
    <t>131,59*1,05 'Přepočtené koeficientem množství</t>
  </si>
  <si>
    <t>38</t>
  </si>
  <si>
    <t>784181121</t>
  </si>
  <si>
    <t>Hloubková jednonásobná bezbarvá penetrace podkladu v místnostech v do 3,80 m</t>
  </si>
  <si>
    <t>-1736498800</t>
  </si>
  <si>
    <t>Penetrace podkladu jednonásobná hloubková akrylátová bezbarvá v místnostech výšky do 3,80 m</t>
  </si>
  <si>
    <t>https://podminky.urs.cz/item/CS_URS_2022_01/784181121</t>
  </si>
  <si>
    <t>39</t>
  </si>
  <si>
    <t>784211101</t>
  </si>
  <si>
    <t>Dvojnásobné bílé malby ze směsí za mokra výborně oděruvzdorných v místnostech v do 3,80 m</t>
  </si>
  <si>
    <t>50871369</t>
  </si>
  <si>
    <t>Malby z malířských směsí oděruvzdorných za mokra dvojnásobné, bílé za mokra oděruvzdorné výborně v místnostech výšky do 3,80 m</t>
  </si>
  <si>
    <t>https://podminky.urs.cz/item/CS_URS_2022_01/784211101</t>
  </si>
  <si>
    <t>786</t>
  </si>
  <si>
    <t>Dokončovací práce - čalounické úpravy</t>
  </si>
  <si>
    <t>40</t>
  </si>
  <si>
    <t>786624121</t>
  </si>
  <si>
    <t>Montáž lamelové žaluzie do oken zdvojených kovových otevíravých, sklápěcích a vyklápěcích</t>
  </si>
  <si>
    <t>203271755</t>
  </si>
  <si>
    <t>Montáž zastiňujících žaluzií lamelových do oken zdvojených otevíravých, sklápěcích nebo vyklápěcích kovových</t>
  </si>
  <si>
    <t>https://podminky.urs.cz/item/CS_URS_2022_01/786624121</t>
  </si>
  <si>
    <t>"OP02"3*2,10*1,50</t>
  </si>
  <si>
    <t>41</t>
  </si>
  <si>
    <t>55346200</t>
  </si>
  <si>
    <t>žaluzie horizontální interiérové</t>
  </si>
  <si>
    <t>1261997868</t>
  </si>
  <si>
    <t>42</t>
  </si>
  <si>
    <t>786-R.pol.01</t>
  </si>
  <si>
    <t xml:space="preserve">Demontáž zastiňujících žaluzií  lamelových do oken </t>
  </si>
  <si>
    <t>79432236</t>
  </si>
  <si>
    <t xml:space="preserve">Demontáž zastiňujících žaluzií lamelových do oken </t>
  </si>
  <si>
    <t>"m.č.101"3*2,10*1,50</t>
  </si>
  <si>
    <t>43</t>
  </si>
  <si>
    <t>998786102</t>
  </si>
  <si>
    <t>Přesun hmot tonážní pro stínění a čalounické úpravy v objektech v přes 6 do 12 m</t>
  </si>
  <si>
    <t>-1586078659</t>
  </si>
  <si>
    <t>Přesun hmot pro stínění a čalounické úpravy stanovený z hmotnosti přesunovaného materiálu vodorovná dopravní vzdálenost do 50 m v objektech výšky (hloubky) přes 6 do 12 m</t>
  </si>
  <si>
    <t>https://podminky.urs.cz/item/CS_URS_2022_01/998786102</t>
  </si>
  <si>
    <t>44</t>
  </si>
  <si>
    <t>998786181</t>
  </si>
  <si>
    <t>Příplatek k přesunu hmot tonážní 786 prováděný bez použití mechanizace</t>
  </si>
  <si>
    <t>1872763300</t>
  </si>
  <si>
    <t>Přesun hmot pro stínění a čalounické úpravy stanovený z hmotnosti přesunovaného materiálu Příplatek k cenám za přesun prováděný bez použití mechanizace pro jakoukoliv výšku objektu</t>
  </si>
  <si>
    <t>https://podminky.urs.cz/item/CS_URS_2022_01/998786181</t>
  </si>
  <si>
    <t>799</t>
  </si>
  <si>
    <t>Ostatní náklady</t>
  </si>
  <si>
    <t>45</t>
  </si>
  <si>
    <t>799-R.pol.01</t>
  </si>
  <si>
    <t>Sdělovací zařízení (rozhlas, informační tabule) a technologický obslužný pult (v DK) - zůstává na místě -  nutno ochránit před poškozením a odcizením</t>
  </si>
  <si>
    <t>406379461</t>
  </si>
  <si>
    <t>Sdělovací zařízení (rozhlas, informační tabule) a technologický obslužný pult (v DK) - zůstává na místě - nutno ochránit před poškozením a odcizením</t>
  </si>
  <si>
    <t>02 - Fasáda</t>
  </si>
  <si>
    <t xml:space="preserve">    4 - Vodorovné konstrukce</t>
  </si>
  <si>
    <t xml:space="preserve">    62 - Úprava povrchů vnějších</t>
  </si>
  <si>
    <t xml:space="preserve">    95 - Různé dokončovací konstrukce a práce pozemních staveb</t>
  </si>
  <si>
    <t xml:space="preserve">    94 - Lešení a stavební výtahy</t>
  </si>
  <si>
    <t xml:space="preserve">    725 - Zdravotechnika - zařizovací předměty</t>
  </si>
  <si>
    <t xml:space="preserve">    764 - Konstrukce klempířské</t>
  </si>
  <si>
    <t xml:space="preserve">    767 - Konstrukce zámečnické</t>
  </si>
  <si>
    <t xml:space="preserve">    772 - Podlahy z kamene</t>
  </si>
  <si>
    <t xml:space="preserve">    787 - Dokončovací práce - zasklívání</t>
  </si>
  <si>
    <t>2031834364</t>
  </si>
  <si>
    <t>0,75*1,10*0,40</t>
  </si>
  <si>
    <t>Vodorovné konstrukce</t>
  </si>
  <si>
    <t>434191423</t>
  </si>
  <si>
    <t>Osazení schodišťových stupňů kamenných pemrlovaných na desku</t>
  </si>
  <si>
    <t>-1147575227</t>
  </si>
  <si>
    <t>Osazování schodišťových stupňů kamenných s vyspárováním styčných spár, s provizorním dřevěným zábradlím a dočasným zakrytím stupnic prkny na desku, stupňů pemrlovaných nebo ostatních</t>
  </si>
  <si>
    <t>https://podminky.urs.cz/item/CS_URS_2022_01/434191423</t>
  </si>
  <si>
    <t>3*1,10</t>
  </si>
  <si>
    <t>58388024R.pol.</t>
  </si>
  <si>
    <t>stupeň schodišťový žulový snímaný s drážkou 150x300x1100mm výžlabková podstupnice- pemrlovaný</t>
  </si>
  <si>
    <t>-368268564</t>
  </si>
  <si>
    <t>stupeň schodišťový žulový snímaný s drážkou 150x300x1000mm výžlabková podstupnice- pemrlovaný</t>
  </si>
  <si>
    <t>619995001</t>
  </si>
  <si>
    <t>Začištění omítek kolem oken, dveří, podlah nebo obkladů</t>
  </si>
  <si>
    <t>-862817094</t>
  </si>
  <si>
    <t>Začištění omítek (s dodáním hmot) kolem oken, dveří, podlah, obkladů apod.</t>
  </si>
  <si>
    <t>https://podminky.urs.cz/item/CS_URS_2022_01/619995001</t>
  </si>
  <si>
    <t>(0,60+1,50)*2*1</t>
  </si>
  <si>
    <t>(0,60+1,00)*2*1</t>
  </si>
  <si>
    <t>(0,75+1,50)*2*1</t>
  </si>
  <si>
    <t>(1,50+1,50)*2*9</t>
  </si>
  <si>
    <t>(1,40+1,50)*2*2</t>
  </si>
  <si>
    <t>(2,10+1,50)*2*4</t>
  </si>
  <si>
    <t>"sklep"(0,60+0,40)*2*6</t>
  </si>
  <si>
    <t>612315223</t>
  </si>
  <si>
    <t>Vápenná štuková omítka malých ploch přes 0,25 do 1 m2 na stěnách</t>
  </si>
  <si>
    <t>1680656184</t>
  </si>
  <si>
    <t>Vápenná omítka jednotlivých malých ploch štuková na stěnách, plochy jednotlivě přes 0,25 do 1 m2</t>
  </si>
  <si>
    <t>https://podminky.urs.cz/item/CS_URS_2022_01/612315223</t>
  </si>
  <si>
    <t>"zaděný otvor 0,75*1,10"1</t>
  </si>
  <si>
    <t>62</t>
  </si>
  <si>
    <t>Úprava povrchů vnějších</t>
  </si>
  <si>
    <t>622325212</t>
  </si>
  <si>
    <t>Oprava vnější vápenné štukové omítky členitosti 1 stěn v rozsahu přes 10 do 30 %</t>
  </si>
  <si>
    <t>-1541204764</t>
  </si>
  <si>
    <t>Oprava vápenné omítky vnějších ploch stupně členitosti 1 štukové stěn, v rozsahu opravované plochy přes 10 do 30%</t>
  </si>
  <si>
    <t>https://podminky.urs.cz/item/CS_URS_2022_01/622325212</t>
  </si>
  <si>
    <t>622142001</t>
  </si>
  <si>
    <t>Potažení vnějších stěn sklovláknitým pletivem vtlačeným do tenkovrstvé hmoty</t>
  </si>
  <si>
    <t>-1463934604</t>
  </si>
  <si>
    <t>Potažení vnějších ploch pletivem v ploše nebo pruzích, na plném podkladu sklovláknitým vtlačením do tmelu stěn</t>
  </si>
  <si>
    <t>https://podminky.urs.cz/item/CS_URS_2022_01/622142001</t>
  </si>
  <si>
    <t>"sokl - přístavek "</t>
  </si>
  <si>
    <t>(0,60+0,70+2,65+7,05+4,30)*0,30</t>
  </si>
  <si>
    <t>622151021</t>
  </si>
  <si>
    <t>Penetrační akrylátový nátěr vnějších mozaikových tenkovrstvých omítek stěn</t>
  </si>
  <si>
    <t>-1621204641</t>
  </si>
  <si>
    <t>Penetrační nátěr vnějších pastovitých tenkovrstvých omítek mozaikových akrylátový stěn</t>
  </si>
  <si>
    <t>https://podminky.urs.cz/item/CS_URS_2022_01/622151021</t>
  </si>
  <si>
    <t>622511112</t>
  </si>
  <si>
    <t>Tenkovrstvá akrylátová mozaiková střednězrnná omítka vnějších stěn</t>
  </si>
  <si>
    <t>-550243558</t>
  </si>
  <si>
    <t>Omítka tenkovrstvá akrylátová vnějších ploch probarvená bez penetrace mozaiková střednězrnná stěn</t>
  </si>
  <si>
    <t>https://podminky.urs.cz/item/CS_URS_2022_01/622511112</t>
  </si>
  <si>
    <t>629995101</t>
  </si>
  <si>
    <t>Očištění vnějších ploch tlakovou vodou</t>
  </si>
  <si>
    <t>727423287</t>
  </si>
  <si>
    <t>Očištění vnějších ploch tlakovou vodou omytím</t>
  </si>
  <si>
    <t>https://podminky.urs.cz/item/CS_URS_2022_01/629995101</t>
  </si>
  <si>
    <t>Stěny"</t>
  </si>
  <si>
    <t>2*16,20*8,35</t>
  </si>
  <si>
    <t>2*5,95*1,66</t>
  </si>
  <si>
    <t>2*5,95*1,30/2</t>
  </si>
  <si>
    <t>2*12,20*8,35</t>
  </si>
  <si>
    <t>2*12,20*2,90/2</t>
  </si>
  <si>
    <t>2*4,70*2,70</t>
  </si>
  <si>
    <t>2*6,00*1,65/2</t>
  </si>
  <si>
    <t>"otvory"</t>
  </si>
  <si>
    <t>-0,60*1,00*2</t>
  </si>
  <si>
    <t>-0,60*1,50</t>
  </si>
  <si>
    <t>-0,75*1,50</t>
  </si>
  <si>
    <t>-1,40*1,40*2</t>
  </si>
  <si>
    <t>-1,50*1,50*18</t>
  </si>
  <si>
    <t>-2,10*1,50*5</t>
  </si>
  <si>
    <t>-1,56*2,45</t>
  </si>
  <si>
    <t>-1,05*2,45</t>
  </si>
  <si>
    <t>-1,36*2,45</t>
  </si>
  <si>
    <t>-1,10*2,45</t>
  </si>
  <si>
    <t>"ostění"</t>
  </si>
  <si>
    <t>2*(0,60+2*1,00)*0,25</t>
  </si>
  <si>
    <t>(0,60+2*1,50)*0,25</t>
  </si>
  <si>
    <t>(0,75+2*1,50)*0,25</t>
  </si>
  <si>
    <t>2*(1,40+2*1,40)*0,25</t>
  </si>
  <si>
    <t>18*(1,50+2*1,50)*0,25</t>
  </si>
  <si>
    <t>5*(2,10+2*1,50)*0,25</t>
  </si>
  <si>
    <t>(1,56+2*2,45)*0,25</t>
  </si>
  <si>
    <t>(1,05+2*2,45)*0,25</t>
  </si>
  <si>
    <t>(1,36+2*2,45)*0,25</t>
  </si>
  <si>
    <t>(1,10+2*2,45)*0,25</t>
  </si>
  <si>
    <t>629995215</t>
  </si>
  <si>
    <t>Očištění vnějších ploch otryskáním nesušeným křemičitým pískem kamenného měkkého povrchu</t>
  </si>
  <si>
    <t>1077729423</t>
  </si>
  <si>
    <t>Očištění vnějších ploch tryskáním křemičitým pískem nesušeným ( metodou torbo tryskání), povrchu kamenného přírodního měkkého</t>
  </si>
  <si>
    <t>https://podminky.urs.cz/item/CS_URS_2022_01/629995215</t>
  </si>
  <si>
    <t>2*16,20*1,10</t>
  </si>
  <si>
    <t>2*12,20*1,10</t>
  </si>
  <si>
    <t>-1,56*1,10</t>
  </si>
  <si>
    <t>-1,05*1,10</t>
  </si>
  <si>
    <t>-1,10*1,10</t>
  </si>
  <si>
    <t>(1,56+2*1,10)*0,25</t>
  </si>
  <si>
    <t>(1,05+2*1,10)*0,25</t>
  </si>
  <si>
    <t>(1,10+2*1,10)*0,25</t>
  </si>
  <si>
    <t>95</t>
  </si>
  <si>
    <t>Různé dokončovací konstrukce a práce pozemních staveb</t>
  </si>
  <si>
    <t>952-R.pol.05</t>
  </si>
  <si>
    <t>Demontáž cedulí a nástěnek, jejich uskladnění a zpětná montáž</t>
  </si>
  <si>
    <t>284632864</t>
  </si>
  <si>
    <t>952-R.pol.01</t>
  </si>
  <si>
    <t>Demontáž satelitů a antén, uskladnění a zpětná montáž</t>
  </si>
  <si>
    <t>335294364</t>
  </si>
  <si>
    <t>952-R.pol.02</t>
  </si>
  <si>
    <t>Demontáž poštovní schránky, uskladnění a zpětná montáž</t>
  </si>
  <si>
    <t>2141280222</t>
  </si>
  <si>
    <t>952-R.pol.03</t>
  </si>
  <si>
    <t>Demontáž hlásiče, uskladnění a zpětná montáž</t>
  </si>
  <si>
    <t>-1361143235</t>
  </si>
  <si>
    <t>952-R.pol.04</t>
  </si>
  <si>
    <t>Demontáž nefunkčních prvků, vč.jejich likvidace</t>
  </si>
  <si>
    <t>633489726</t>
  </si>
  <si>
    <t>952-R.pol.06</t>
  </si>
  <si>
    <t>Demontáž elektronické tabule  a zpětná montáž, provizorní umístění na místo určené investorem</t>
  </si>
  <si>
    <t>-1241973525</t>
  </si>
  <si>
    <t>Demontáž elektronické tabule a zpětná montáž, provizorní umístění na místo určené investorem</t>
  </si>
  <si>
    <t>952-R.pol.07</t>
  </si>
  <si>
    <t>Vybourání vyčnívají traverzy u vstupu do bytů a začištění</t>
  </si>
  <si>
    <t>-1832327747</t>
  </si>
  <si>
    <t>94</t>
  </si>
  <si>
    <t>Lešení a stavební výtahy</t>
  </si>
  <si>
    <t>941111122</t>
  </si>
  <si>
    <t>Montáž lešení řadového trubkového lehkého s podlahami zatížení do 200 kg/m2 š přes 0,9 do 1,2 m v přes 10 do 25 m</t>
  </si>
  <si>
    <t>-1293931175</t>
  </si>
  <si>
    <t>Montáž lešení řadového trubkového lehkého pracovního s podlahami s provozním zatížením tř. 3 do 200 kg/m2 šířky tř. W09 přes 0,9 do 1,2 m, výšky přes 10 do 25 m</t>
  </si>
  <si>
    <t>https://podminky.urs.cz/item/CS_URS_2022_01/941111122</t>
  </si>
  <si>
    <t>2*(12,20+2*1,20)*8,35</t>
  </si>
  <si>
    <t>941111222</t>
  </si>
  <si>
    <t>Příplatek k lešení řadovému trubkovému lehkému s podlahami š 1,2 m v 25 m za první a ZKD den použití</t>
  </si>
  <si>
    <t>2109295124</t>
  </si>
  <si>
    <t>Montáž lešení řadového trubkového lehkého pracovního s podlahami s provozním zatížením tř. 3 do 200 kg/m2 Příplatek za první a každý další den použití lešení k ceně -1122</t>
  </si>
  <si>
    <t>https://podminky.urs.cz/item/CS_URS_2022_01/941111222</t>
  </si>
  <si>
    <t>602,609*60 'Přepočtené koeficientem množství</t>
  </si>
  <si>
    <t>941111822</t>
  </si>
  <si>
    <t>Demontáž lešení řadového trubkového lehkého s podlahami zatížení do 200 kg/m2 š přes 0,9 do 1,2 m v přes 10 do 25 m</t>
  </si>
  <si>
    <t>1197735190</t>
  </si>
  <si>
    <t>Demontáž lešení řadového trubkového lehkého pracovního s podlahami s provozním zatížením tř. 3 do 200 kg/m2 šířky tř. W09 přes 0,9 do 1,2 m, výšky přes 10 do 25 m</t>
  </si>
  <si>
    <t>https://podminky.urs.cz/item/CS_URS_2022_01/941111822</t>
  </si>
  <si>
    <t>944111122</t>
  </si>
  <si>
    <t>Montáž ochranného zábradlí trubkového vnitřního na lešeňových konstrukcích dvoutyčového</t>
  </si>
  <si>
    <t>-1167543450</t>
  </si>
  <si>
    <t>https://podminky.urs.cz/item/CS_URS_2022_01/944111122</t>
  </si>
  <si>
    <t>602,609/0,50</t>
  </si>
  <si>
    <t>944111222</t>
  </si>
  <si>
    <t>Příplatek k ochrannému zábradlí trubkovému vnitřnímu dvoutyčovému za první a ZKD den použití</t>
  </si>
  <si>
    <t>-446224744</t>
  </si>
  <si>
    <t>Montáž ochranného zábradlí trubkového Příplatek za první a každý další den použití zábradlí k ceně -1122</t>
  </si>
  <si>
    <t>https://podminky.urs.cz/item/CS_URS_2022_01/944111222</t>
  </si>
  <si>
    <t>1205,218*60 'Přepočtené koeficientem množství</t>
  </si>
  <si>
    <t>944111822</t>
  </si>
  <si>
    <t>Demontáž ochranného zábradlí trubkového vnitřního na lešeňových konstrukcích dvoutyčového</t>
  </si>
  <si>
    <t>-27083350</t>
  </si>
  <si>
    <t>https://podminky.urs.cz/item/CS_URS_2022_01/944111822</t>
  </si>
  <si>
    <t>944511111</t>
  </si>
  <si>
    <t>Montáž ochranné sítě z textilie z umělých vláken</t>
  </si>
  <si>
    <t>-1055470704</t>
  </si>
  <si>
    <t>Montáž ochranné sítě zavěšené na konstrukci lešení z textilie z umělých vláken</t>
  </si>
  <si>
    <t>https://podminky.urs.cz/item/CS_URS_2022_01/944511111</t>
  </si>
  <si>
    <t>944511211</t>
  </si>
  <si>
    <t>Příplatek k ochranné síti za první a ZKD den použití</t>
  </si>
  <si>
    <t>1864555744</t>
  </si>
  <si>
    <t>Montáž ochranné sítě Příplatek za první a každý další den použití sítě k ceně -1111</t>
  </si>
  <si>
    <t>https://podminky.urs.cz/item/CS_URS_2022_01/944511211</t>
  </si>
  <si>
    <t>944511811</t>
  </si>
  <si>
    <t>Demontáž ochranné sítě z textilie z umělých vláken</t>
  </si>
  <si>
    <t>-878553654</t>
  </si>
  <si>
    <t>Demontáž ochranné sítě zavěšené na konstrukci lešení z textilie z umělých vláken</t>
  </si>
  <si>
    <t>https://podminky.urs.cz/item/CS_URS_2022_01/944511811</t>
  </si>
  <si>
    <t>962032230</t>
  </si>
  <si>
    <t>Bourání zdiva z cihel pálených nebo vápenopískových na MV nebo MVC do 1 m3</t>
  </si>
  <si>
    <t>1920985129</t>
  </si>
  <si>
    <t>Bourání zdiva nadzákladového z cihel nebo tvárnic z cihel pálených nebo vápenopískových, na maltu vápennou nebo vápenocementovou, objemu do 1 m3</t>
  </si>
  <si>
    <t>https://podminky.urs.cz/item/CS_URS_2022_01/962032230</t>
  </si>
  <si>
    <t>"v místě bouraného venkovního dřezu"0,60*2*0,80*0,30</t>
  </si>
  <si>
    <t>962081131</t>
  </si>
  <si>
    <t>Bourání příček ze skleněných tvárnic tl do 100 mm</t>
  </si>
  <si>
    <t>-1239297081</t>
  </si>
  <si>
    <t>Bourání zdiva příček nebo vybourání otvorů ze skleněných tvárnic, tl. do 100 mm</t>
  </si>
  <si>
    <t>https://podminky.urs.cz/item/CS_URS_2022_01/962081131</t>
  </si>
  <si>
    <t>1,40*1,40*2</t>
  </si>
  <si>
    <t>963023712</t>
  </si>
  <si>
    <t>Vybourání schodišťových stupňů ze zdi cihelné oboustranně</t>
  </si>
  <si>
    <t>-1063737911</t>
  </si>
  <si>
    <t>Vybourání schodišťových stupňů oblých, rovných nebo kosých ze zdi cihelné oboustranně</t>
  </si>
  <si>
    <t>https://podminky.urs.cz/item/CS_URS_2022_01/963023712</t>
  </si>
  <si>
    <t>968062374</t>
  </si>
  <si>
    <t>Vybourání dřevěných rámů oken zdvojených včetně křídel pl do 1 m2</t>
  </si>
  <si>
    <t>-1919829964</t>
  </si>
  <si>
    <t>Vybourání dřevěných rámů oken s křídly, dveřních zárubní, vrat, stěn, ostění nebo obkladů rámů oken s křídly zdvojených, plochy do 1 m2</t>
  </si>
  <si>
    <t>https://podminky.urs.cz/item/CS_URS_2022_01/968062374</t>
  </si>
  <si>
    <t>0,60*1,50</t>
  </si>
  <si>
    <t>0,60*1,00</t>
  </si>
  <si>
    <t>0,75*1,50</t>
  </si>
  <si>
    <t>0,75*1,10</t>
  </si>
  <si>
    <t>968062377</t>
  </si>
  <si>
    <t>Vybourání dřevěných rámů oken zdvojených včetně křídel pl přes 4 m2</t>
  </si>
  <si>
    <t>1953298162</t>
  </si>
  <si>
    <t>Vybourání dřevěných rámů oken s křídly, dveřních zárubní, vrat, stěn, ostění nebo obkladů rámů oken s křídly zdvojených, plochy přes 4 m2</t>
  </si>
  <si>
    <t>https://podminky.urs.cz/item/CS_URS_2022_01/968062377</t>
  </si>
  <si>
    <t>2,10*1,50*4</t>
  </si>
  <si>
    <t>968062376</t>
  </si>
  <si>
    <t>Vybourání dřevěných rámů oken zdvojených včetně křídel pl do 4 m2</t>
  </si>
  <si>
    <t>203787850</t>
  </si>
  <si>
    <t>Vybourání dřevěných rámů oken s křídly, dveřních zárubní, vrat, stěn, ostění nebo obkladů rámů oken s křídly zdvojených, plochy do 4 m2</t>
  </si>
  <si>
    <t>https://podminky.urs.cz/item/CS_URS_2022_01/968062376</t>
  </si>
  <si>
    <t>1,50*1,50*9</t>
  </si>
  <si>
    <t>968072456</t>
  </si>
  <si>
    <t>Vybourání kovových dveřních zárubní pl přes 2 m2</t>
  </si>
  <si>
    <t>1037527749</t>
  </si>
  <si>
    <t>Vybourání kovových rámů oken s křídly, dveřních zárubní, vrat, stěn, ostění nebo obkladů dveřních zárubní, plochy přes 2 m2</t>
  </si>
  <si>
    <t>https://podminky.urs.cz/item/CS_URS_2022_01/968072456</t>
  </si>
  <si>
    <t>1,36*2,45</t>
  </si>
  <si>
    <t>1,05*2,45</t>
  </si>
  <si>
    <t>1,56*2,45</t>
  </si>
  <si>
    <t>1,10*2,45</t>
  </si>
  <si>
    <t>968072244</t>
  </si>
  <si>
    <t>Vybourání kovových rámů oken jednoduchých včetně křídel pl do 1 m2</t>
  </si>
  <si>
    <t>-519134098</t>
  </si>
  <si>
    <t>Vybourání kovových rámů oken s křídly, dveřních zárubní, vrat, stěn, ostění nebo obkladů okenních rámů s křídly jednoduchých, plochy do 1 m2</t>
  </si>
  <si>
    <t>https://podminky.urs.cz/item/CS_URS_2022_01/968072244</t>
  </si>
  <si>
    <t>"sklep"0,60*0,40*6</t>
  </si>
  <si>
    <t>978015341</t>
  </si>
  <si>
    <t>Otlučení (osekání) vnější vápenné nebo vápenocementové omítky stupně členitosti 1 a 2 v rozsahu přes 20 do 30 %</t>
  </si>
  <si>
    <t>-109850338</t>
  </si>
  <si>
    <t>Otlučení vápenných nebo vápenocementových omítek vnějších ploch s vyškrabáním spar a s očištěním zdiva stupně členitosti 1 a 2, v rozsahu přes 10 do 30 %</t>
  </si>
  <si>
    <t>https://podminky.urs.cz/item/CS_URS_2022_01/978015341</t>
  </si>
  <si>
    <t>2*16,20*(8,35-1,10)</t>
  </si>
  <si>
    <t>2*12,20*(8,35-1,10)</t>
  </si>
  <si>
    <t>-1,56*(2,45-1,10)</t>
  </si>
  <si>
    <t>-1,05*(2,45-1,10)</t>
  </si>
  <si>
    <t>-1,36*(2,45-1,10)</t>
  </si>
  <si>
    <t>-1,10*(2,45-1,10)</t>
  </si>
  <si>
    <t>(1,56+2*(2,45-1,10))*0,25</t>
  </si>
  <si>
    <t>(1,05+2*(2,45-1,10))*0,25</t>
  </si>
  <si>
    <t>(1,36+2*(2,45-1,10))*0,25</t>
  </si>
  <si>
    <t>(1,10+2*(2,45-1,10))*0,25</t>
  </si>
  <si>
    <t>978059611</t>
  </si>
  <si>
    <t>Odsekání a odebrání obkladů stěn z vnějších obkládaček plochy do 1 m2</t>
  </si>
  <si>
    <t>1543442611</t>
  </si>
  <si>
    <t>Odsekání obkladů stěn včetně otlučení podkladní omítky až na zdivo z obkládaček vnějších, z jakýchkoliv materiálů, plochy do 1 m2</t>
  </si>
  <si>
    <t>https://podminky.urs.cz/item/CS_URS_2022_01/978059611</t>
  </si>
  <si>
    <t>"v místě bouraného venkovního dřezu"1,00</t>
  </si>
  <si>
    <t>1171633458</t>
  </si>
  <si>
    <t>1725760735</t>
  </si>
  <si>
    <t>725</t>
  </si>
  <si>
    <t>Zdravotechnika - zařizovací předměty</t>
  </si>
  <si>
    <t>725310823</t>
  </si>
  <si>
    <t>Demontáž dřez jednoduchý vestavěný v kuchyňských sestavách bez výtokových armatur</t>
  </si>
  <si>
    <t>soubor</t>
  </si>
  <si>
    <t>1387691983</t>
  </si>
  <si>
    <t>Demontáž dřezů jednodílných bez výtokových armatur vestavěných v kuchyňských sestavách - obezdění</t>
  </si>
  <si>
    <t>https://podminky.urs.cz/item/CS_URS_2022_01/725310823</t>
  </si>
  <si>
    <t>764</t>
  </si>
  <si>
    <t>Konstrukce klempířské</t>
  </si>
  <si>
    <t>764002851</t>
  </si>
  <si>
    <t>Demontáž oplechování parapetů do suti</t>
  </si>
  <si>
    <t>286308818</t>
  </si>
  <si>
    <t>Demontáž klempířských konstrukcí oplechování parapetů do suti</t>
  </si>
  <si>
    <t>https://podminky.urs.cz/item/CS_URS_2022_01/764002851</t>
  </si>
  <si>
    <t>"1.NP"</t>
  </si>
  <si>
    <t>2,15*4+0,65+1,45+1,55</t>
  </si>
  <si>
    <t>"2.NP"</t>
  </si>
  <si>
    <t>2,15+0,65+0,80+1,45+1,55*9</t>
  </si>
  <si>
    <t>"3.NP"</t>
  </si>
  <si>
    <t>1,55*3+0,65</t>
  </si>
  <si>
    <t>764002861</t>
  </si>
  <si>
    <t>Demontáž oplechování říms a ozdobných prvků do suti</t>
  </si>
  <si>
    <t>1820409471</t>
  </si>
  <si>
    <t>Demontáž klempířských konstrukcí oplechování říms do suti</t>
  </si>
  <si>
    <t>https://podminky.urs.cz/item/CS_URS_2022_01/764002861</t>
  </si>
  <si>
    <t>"z ulice"</t>
  </si>
  <si>
    <t>16,90-(1,50*2+1,10+1,40)</t>
  </si>
  <si>
    <t>16,90-(0,75+1,40+2*1,50)</t>
  </si>
  <si>
    <t>5,95-1,50</t>
  </si>
  <si>
    <t>"z parkoviště"</t>
  </si>
  <si>
    <t>12,20-(2,10+0,60)</t>
  </si>
  <si>
    <t>12,20-2,10</t>
  </si>
  <si>
    <t>12,20-1,50</t>
  </si>
  <si>
    <t>"z jihu"</t>
  </si>
  <si>
    <t>12,20</t>
  </si>
  <si>
    <t>12,20-1,50*2</t>
  </si>
  <si>
    <t>"z kolejiště"</t>
  </si>
  <si>
    <t>16,90-1,50*5</t>
  </si>
  <si>
    <t>764004863</t>
  </si>
  <si>
    <t>Demontáž svodu k dalšímu použití</t>
  </si>
  <si>
    <t>960204380</t>
  </si>
  <si>
    <t>Demontáž klempířských konstrukcí svodu k dalšímu použití</t>
  </si>
  <si>
    <t>https://podminky.urs.cz/item/CS_URS_2022_01/764004863</t>
  </si>
  <si>
    <t>(8,50+10,00)*2</t>
  </si>
  <si>
    <t>764216604</t>
  </si>
  <si>
    <t>Oplechování rovných parapetů mechanicky kotvené z Pz s povrchovou úpravou rš 330 mm</t>
  </si>
  <si>
    <t>1871488479</t>
  </si>
  <si>
    <t>Oplechování parapetů z pozinkovaného plechu s povrchovou úpravou rovných mechanicky kotvené, bez rohů rš 330 mm</t>
  </si>
  <si>
    <t>https://podminky.urs.cz/item/CS_URS_2022_01/764216604</t>
  </si>
  <si>
    <t>2,15*4+0,65+1,45+1,55*6</t>
  </si>
  <si>
    <t>764216665</t>
  </si>
  <si>
    <t>Příplatek za zvýšenou pracnost oplechování rohů rovných parapetů z PZ s povrch úpravou rš do 400 mm</t>
  </si>
  <si>
    <t>1425479212</t>
  </si>
  <si>
    <t>Oplechování parapetů z pozinkovaného plechu s povrchovou úpravou rovných celoplošně lepené, bez rohů Příplatek k cenám za zvýšenou pracnost při provedení rohu nebo koutu do rš 400 mm</t>
  </si>
  <si>
    <t>https://podminky.urs.cz/item/CS_URS_2022_01/764216665</t>
  </si>
  <si>
    <t>12*2</t>
  </si>
  <si>
    <t>13*2</t>
  </si>
  <si>
    <t>4*2</t>
  </si>
  <si>
    <t>46</t>
  </si>
  <si>
    <t>764508131</t>
  </si>
  <si>
    <t>Montáž kruhového svodu</t>
  </si>
  <si>
    <t>-138998876</t>
  </si>
  <si>
    <t>Montáž svodu kruhového, průměru svodu</t>
  </si>
  <si>
    <t>https://podminky.urs.cz/item/CS_URS_2022_01/764508131</t>
  </si>
  <si>
    <t>"zpětná montáž"(8,50+10,00)*2</t>
  </si>
  <si>
    <t>47</t>
  </si>
  <si>
    <t>764508132</t>
  </si>
  <si>
    <t>Montáž objímky kruhového svodu</t>
  </si>
  <si>
    <t>1355817617</t>
  </si>
  <si>
    <t>Montáž svodu kruhového, průměru objímek</t>
  </si>
  <si>
    <t>https://podminky.urs.cz/item/CS_URS_2022_01/764508132</t>
  </si>
  <si>
    <t>"doplnění poškozených objímek odhad"10</t>
  </si>
  <si>
    <t>48</t>
  </si>
  <si>
    <t>55350144</t>
  </si>
  <si>
    <t>objímka roury šroubovací trn Pz barvený 120mm</t>
  </si>
  <si>
    <t>1040998515</t>
  </si>
  <si>
    <t>49</t>
  </si>
  <si>
    <t>998764102</t>
  </si>
  <si>
    <t>Přesun hmot tonážní pro konstrukce klempířské v objektech v přes 6 do 12 m</t>
  </si>
  <si>
    <t>866288760</t>
  </si>
  <si>
    <t>Přesun hmot pro konstrukce klempířské stanovený z hmotnosti přesunovaného materiálu vodorovná dopravní vzdálenost do 50 m v objektech výšky přes 6 do 12 m</t>
  </si>
  <si>
    <t>https://podminky.urs.cz/item/CS_URS_2022_01/998764102</t>
  </si>
  <si>
    <t>50</t>
  </si>
  <si>
    <t>998764181</t>
  </si>
  <si>
    <t>Příplatek k přesunu hmot tonážní 764 prováděný bez použití mechanizace</t>
  </si>
  <si>
    <t>-1725857475</t>
  </si>
  <si>
    <t>Přesun hmot pro konstrukce klempířské stanovený z hmotnosti přesunovaného materiálu Příplatek k cenám za přesun prováděný bez použití mechanizace pro jakoukoliv výšku objektu</t>
  </si>
  <si>
    <t>https://podminky.urs.cz/item/CS_URS_2022_01/998764181</t>
  </si>
  <si>
    <t>51</t>
  </si>
  <si>
    <t>-1164088947</t>
  </si>
  <si>
    <t>52</t>
  </si>
  <si>
    <t>766441821</t>
  </si>
  <si>
    <t>Demontáž parapetních desek dřevěných nebo plastových šířky do 300 mm délky do 2000 mm</t>
  </si>
  <si>
    <t>162639533</t>
  </si>
  <si>
    <t>Demontáž parapetních desek dřevěných nebo plastových šířky do 300 mm, délky přes 1000 do 2000 mm</t>
  </si>
  <si>
    <t>https://podminky.urs.cz/item/CS_URS_2022_01/766441821</t>
  </si>
  <si>
    <t>53</t>
  </si>
  <si>
    <t>766441823</t>
  </si>
  <si>
    <t>Demontáž parapetních desek dřevěných nebo plastových šířky do 300 mm délky přes 2000 mm</t>
  </si>
  <si>
    <t>1456181573</t>
  </si>
  <si>
    <t>Demontáž parapetních desek dřevěných nebo plastových šířky do 300 mm, délky přes 2000 mm</t>
  </si>
  <si>
    <t>https://podminky.urs.cz/item/CS_URS_2022_01/766441823</t>
  </si>
  <si>
    <t>54</t>
  </si>
  <si>
    <t>766622131</t>
  </si>
  <si>
    <t>Montáž plastových oken plochy přes 1 m2 otevíravých v do 1,5 m s rámem do zdiva</t>
  </si>
  <si>
    <t>-647684581</t>
  </si>
  <si>
    <t>Montáž oken plastových včetně montáže rámu plochy přes 1 m2 otevíravých do zdiva, výšky do 1,5 m</t>
  </si>
  <si>
    <t>https://podminky.urs.cz/item/CS_URS_2022_01/766622131</t>
  </si>
  <si>
    <t>1,40*1,50*2</t>
  </si>
  <si>
    <t>55</t>
  </si>
  <si>
    <t>61140052</t>
  </si>
  <si>
    <t>okno plastové otevíravé/sklopné trojsklo přes plochu 1m2 do v 1,5m</t>
  </si>
  <si>
    <t>-1704965507</t>
  </si>
  <si>
    <t>56</t>
  </si>
  <si>
    <t>766622216</t>
  </si>
  <si>
    <t>Montáž plastových oken plochy do 1 m2 otevíravých s rámem do zdiva</t>
  </si>
  <si>
    <t>153504872</t>
  </si>
  <si>
    <t>Montáž oken plastových plochy do 1 m2 včetně montáže rámu otevíravých do zdiva</t>
  </si>
  <si>
    <t>https://podminky.urs.cz/item/CS_URS_2022_01/766622216</t>
  </si>
  <si>
    <t>"0,60*1,50"1</t>
  </si>
  <si>
    <t>"0,60*1,00"1</t>
  </si>
  <si>
    <t>"0,75*1,50"1</t>
  </si>
  <si>
    <t>57</t>
  </si>
  <si>
    <t>61140050</t>
  </si>
  <si>
    <t>okno plastové otevíravé/sklopné trojsklo do plochy 1m2</t>
  </si>
  <si>
    <t>-1580314871</t>
  </si>
  <si>
    <t>0,60*1,50*1</t>
  </si>
  <si>
    <t>0,60*1,00*1</t>
  </si>
  <si>
    <t>0,75*1,50*1</t>
  </si>
  <si>
    <t>58</t>
  </si>
  <si>
    <t>878236756</t>
  </si>
  <si>
    <t>"okna sklep"6</t>
  </si>
  <si>
    <t>59</t>
  </si>
  <si>
    <t>61140049</t>
  </si>
  <si>
    <t>okno plastové otevíravé/sklopné dvojsklo do plochy 1m2</t>
  </si>
  <si>
    <t>318185558</t>
  </si>
  <si>
    <t>6*0,24 'Přepočtené koeficientem množství</t>
  </si>
  <si>
    <t>60</t>
  </si>
  <si>
    <t>766660421</t>
  </si>
  <si>
    <t>Montáž vchodových dveří jednokřídlových s nadsvětlíkem do zdiva</t>
  </si>
  <si>
    <t>1515062696</t>
  </si>
  <si>
    <t>Montáž dveřních křídel dřevěných nebo plastových vchodových dveří včetně rámu do zdiva jednokřídlových s nadsvětlíkem</t>
  </si>
  <si>
    <t>https://podminky.urs.cz/item/CS_URS_2022_01/766660421</t>
  </si>
  <si>
    <t>"dveře k bytům"1</t>
  </si>
  <si>
    <t>61140516</t>
  </si>
  <si>
    <t>dveře jednokřídlé plastové bílé prosklené s nadsvětlíkem max rozměru otvoru 3,3m2 bezpečnostní třídy RC2</t>
  </si>
  <si>
    <t>-559436920</t>
  </si>
  <si>
    <t>1*2,695 'Přepočtené koeficientem množství</t>
  </si>
  <si>
    <t>-960616516</t>
  </si>
  <si>
    <t>"dveře 0P05"1</t>
  </si>
  <si>
    <t>63</t>
  </si>
  <si>
    <t>-245100036</t>
  </si>
  <si>
    <t>1*2,5725 'Přepočtené koeficientem množství</t>
  </si>
  <si>
    <t>64</t>
  </si>
  <si>
    <t>766660441</t>
  </si>
  <si>
    <t>Montáž vchodových dveří jednokřídlových s díly a nadsvětlíkem do zdiva</t>
  </si>
  <si>
    <t>1024035777</t>
  </si>
  <si>
    <t>Montáž dveřních křídel dřevěných nebo plastových vchodových dveří včetně rámu do zdiva jednokřídlových s díly a nadsvětlíkem</t>
  </si>
  <si>
    <t>https://podminky.urs.cz/item/CS_URS_2022_01/766660441</t>
  </si>
  <si>
    <t>"vstup 0P08"1</t>
  </si>
  <si>
    <t>65</t>
  </si>
  <si>
    <t>564169756</t>
  </si>
  <si>
    <t>1*3,822 'Přepočtené koeficientem množství</t>
  </si>
  <si>
    <t>66</t>
  </si>
  <si>
    <t>1116514271</t>
  </si>
  <si>
    <t>"vstup 0P02"1</t>
  </si>
  <si>
    <t>67</t>
  </si>
  <si>
    <t>143551652</t>
  </si>
  <si>
    <t>1*3,332 'Přepočtené koeficientem množství</t>
  </si>
  <si>
    <t>68</t>
  </si>
  <si>
    <t>766694111</t>
  </si>
  <si>
    <t>Montáž parapetních desek dřevěných nebo plastových š do 30 cm dl do 1,0 m</t>
  </si>
  <si>
    <t>-1367336429</t>
  </si>
  <si>
    <t>Montáž ostatních truhlářských konstrukcí parapetních desek dřevěných nebo plastových šířky do 300 mm, délky do 1000 mm</t>
  </si>
  <si>
    <t>https://podminky.urs.cz/item/CS_URS_2022_01/766694111</t>
  </si>
  <si>
    <t>69</t>
  </si>
  <si>
    <t>60794101</t>
  </si>
  <si>
    <t>parapet dřevotřískový vnitřní povrch laminátový š 200mm</t>
  </si>
  <si>
    <t>-329345888</t>
  </si>
  <si>
    <t>0,75+0,62*2</t>
  </si>
  <si>
    <t>70</t>
  </si>
  <si>
    <t>766694112</t>
  </si>
  <si>
    <t>Montáž parapetních desek dřevěných nebo plastových š do 30 cm dl přes 1,0 do 1,6 m</t>
  </si>
  <si>
    <t>-1671517431</t>
  </si>
  <si>
    <t>Montáž ostatních truhlářských konstrukcí parapetních desek dřevěných nebo plastových šířky do 300 mm, délky přes 1000 do 1600 mm</t>
  </si>
  <si>
    <t>https://podminky.urs.cz/item/CS_URS_2022_01/766694112</t>
  </si>
  <si>
    <t>2+9</t>
  </si>
  <si>
    <t>71</t>
  </si>
  <si>
    <t>-958448912</t>
  </si>
  <si>
    <t>1,40*2+1,50*9</t>
  </si>
  <si>
    <t>72</t>
  </si>
  <si>
    <t>60794003</t>
  </si>
  <si>
    <t>parapet dřevotřískový vnitřní povrch laminátový zažehlené hrany</t>
  </si>
  <si>
    <t>sada</t>
  </si>
  <si>
    <t>-1970932891</t>
  </si>
  <si>
    <t>3+11+4</t>
  </si>
  <si>
    <t>73</t>
  </si>
  <si>
    <t>766694113</t>
  </si>
  <si>
    <t>Montáž parapetních desek dřevěných nebo plastových š do 30 cm dl přes 1,6 do 2,6 m</t>
  </si>
  <si>
    <t>-2032744476</t>
  </si>
  <si>
    <t>Montáž ostatních truhlářských konstrukcí parapetních desek dřevěných nebo plastových šířky do 300 mm, délky přes 1600 do 2600 mm</t>
  </si>
  <si>
    <t>https://podminky.urs.cz/item/CS_URS_2022_01/766694113</t>
  </si>
  <si>
    <t>74</t>
  </si>
  <si>
    <t>-706153242</t>
  </si>
  <si>
    <t>4*2,1 'Přepočtené koeficientem množství</t>
  </si>
  <si>
    <t>75</t>
  </si>
  <si>
    <t>766-R.pol.01</t>
  </si>
  <si>
    <t>Hluková studie + příplatek hluk</t>
  </si>
  <si>
    <t>-343956497</t>
  </si>
  <si>
    <t>Hluková studie + příplatek hluk
Zpracování hlukové studie:
1) Okna k trati - zvýšené požadavky na akustický útlum ZTI III
2) Okna ostatní zvýšené požadavky na akustický útlum ZTI II</t>
  </si>
  <si>
    <t>76</t>
  </si>
  <si>
    <t>998766102</t>
  </si>
  <si>
    <t>Přesun hmot tonážní pro kce truhlářské v objektech v přes 6 do 12 m</t>
  </si>
  <si>
    <t>-922315453</t>
  </si>
  <si>
    <t>Přesun hmot pro konstrukce truhlářské stanovený z hmotnosti přesunovaného materiálu vodorovná dopravní vzdálenost do 50 m v objektech výšky přes 6 do 12 m</t>
  </si>
  <si>
    <t>https://podminky.urs.cz/item/CS_URS_2022_01/998766102</t>
  </si>
  <si>
    <t>77</t>
  </si>
  <si>
    <t>998766181</t>
  </si>
  <si>
    <t>Příplatek k přesunu hmot tonážní 766 prováděný bez použití mechanizace</t>
  </si>
  <si>
    <t>1698755044</t>
  </si>
  <si>
    <t>Přesun hmot pro konstrukce truhlářské stanovený z hmotnosti přesunovaného materiálu Příplatek k ceně za přesun prováděný bez použití mechanizace pro jakoukoliv výšku objektu</t>
  </si>
  <si>
    <t>https://podminky.urs.cz/item/CS_URS_2022_01/998766181</t>
  </si>
  <si>
    <t>767</t>
  </si>
  <si>
    <t>Konstrukce zámečnické</t>
  </si>
  <si>
    <t>78</t>
  </si>
  <si>
    <t>767661811</t>
  </si>
  <si>
    <t>Demontáž mříží pevných nebo otevíravých</t>
  </si>
  <si>
    <t>-1469333329</t>
  </si>
  <si>
    <t>https://podminky.urs.cz/item/CS_URS_2022_01/767661811</t>
  </si>
  <si>
    <t>1,50*1,50*5</t>
  </si>
  <si>
    <t>79</t>
  </si>
  <si>
    <t>767662110</t>
  </si>
  <si>
    <t>Montáž mříží pevných šroubovaných</t>
  </si>
  <si>
    <t>1333401839</t>
  </si>
  <si>
    <t>Montáž mříží pevných, připevněných šroubováním</t>
  </si>
  <si>
    <t>https://podminky.urs.cz/item/CS_URS_2022_01/767662110</t>
  </si>
  <si>
    <t>" okna sklep" 0,60*0,40*6</t>
  </si>
  <si>
    <t>80</t>
  </si>
  <si>
    <t>54912001</t>
  </si>
  <si>
    <t>mříž pro stavební otvory pevná</t>
  </si>
  <si>
    <t>1254050929</t>
  </si>
  <si>
    <t>81</t>
  </si>
  <si>
    <t>998767102</t>
  </si>
  <si>
    <t>Přesun hmot tonážní pro zámečnické konstrukce v objektech v přes 6 do 12 m</t>
  </si>
  <si>
    <t>1524771209</t>
  </si>
  <si>
    <t>Přesun hmot pro zámečnické konstrukce stanovený z hmotnosti přesunovaného materiálu vodorovná dopravní vzdálenost do 50 m v objektech výšky přes 6 do 12 m</t>
  </si>
  <si>
    <t>https://podminky.urs.cz/item/CS_URS_2022_01/998767102</t>
  </si>
  <si>
    <t>82</t>
  </si>
  <si>
    <t>998767181</t>
  </si>
  <si>
    <t>Příplatek k přesunu hmot tonážní 767 prováděný bez použití mechanizace</t>
  </si>
  <si>
    <t>-270318701</t>
  </si>
  <si>
    <t>Přesun hmot pro zámečnické konstrukce stanovený z hmotnosti přesunovaného materiálu Příplatek k cenám za přesun prováděný bez použití mechanizace pro jakoukoliv výšku objektu</t>
  </si>
  <si>
    <t>https://podminky.urs.cz/item/CS_URS_2022_01/998767181</t>
  </si>
  <si>
    <t>772</t>
  </si>
  <si>
    <t>Podlahy z kamene</t>
  </si>
  <si>
    <t>83</t>
  </si>
  <si>
    <t>772524921</t>
  </si>
  <si>
    <t>Oprava spárování kamenné dlažby aktivovanou maltou spára hl do 50 mm do 9 ks/m2</t>
  </si>
  <si>
    <t>899786336</t>
  </si>
  <si>
    <t>Oprava spárování kamenné dlažby včetně vyškrábání a vymytí spar hloubky do 50 mm aktivovanou maltou do 9 ks/m2</t>
  </si>
  <si>
    <t>https://podminky.urs.cz/item/CS_URS_2022_01/772524921</t>
  </si>
  <si>
    <t>"podobná pložka"</t>
  </si>
  <si>
    <t>Stěny - sokl"</t>
  </si>
  <si>
    <t>84</t>
  </si>
  <si>
    <t>772-R.pol.01</t>
  </si>
  <si>
    <t>-768210164</t>
  </si>
  <si>
    <t>Ošetření kamene - odsolení</t>
  </si>
  <si>
    <t>85</t>
  </si>
  <si>
    <t>998772102</t>
  </si>
  <si>
    <t>Přesun hmot tonážní pro podlahy z kamene v objektech v přes 6 do 12 m</t>
  </si>
  <si>
    <t>1043312213</t>
  </si>
  <si>
    <t>Přesun hmot pro kamenné dlažby, obklady schodišťových stupňů a soklů stanovený z hmotnosti přesunovaného materiálu vodorovná dopravní vzdálenost do 50 m v objektech výšky přes 6 do 12 m</t>
  </si>
  <si>
    <t>https://podminky.urs.cz/item/CS_URS_2022_01/998772102</t>
  </si>
  <si>
    <t>86</t>
  </si>
  <si>
    <t>998772181</t>
  </si>
  <si>
    <t>Příplatek k přesunu hmot tonážní 772 prováděný bez použití mechanizace</t>
  </si>
  <si>
    <t>-2106041600</t>
  </si>
  <si>
    <t>Přesun hmot pro kamenné dlažby, obklady schodišťových stupňů a soklů stanovený z hmotnosti přesunovaného materiálu Příplatek k cenám za přesun prováděný bez použití mechanizace pro jakoukoliv výšku objektu</t>
  </si>
  <si>
    <t>https://podminky.urs.cz/item/CS_URS_2022_01/998772181</t>
  </si>
  <si>
    <t>87</t>
  </si>
  <si>
    <t>783801401</t>
  </si>
  <si>
    <t>Ometení omítek před provedením nátěru</t>
  </si>
  <si>
    <t>1464830798</t>
  </si>
  <si>
    <t>Příprava podkladu omítek před provedením nátěru ometení</t>
  </si>
  <si>
    <t>https://podminky.urs.cz/item/CS_URS_2022_01/783801401</t>
  </si>
  <si>
    <t>"fasáda sjednocující nátěr"475,540</t>
  </si>
  <si>
    <t>88</t>
  </si>
  <si>
    <t>783823133</t>
  </si>
  <si>
    <t>Penetrační silikátový nátěr hladkých, tenkovrstvých zrnitých nebo štukových omítek</t>
  </si>
  <si>
    <t>1854740539</t>
  </si>
  <si>
    <t>Penetrační nátěr omítek hladkých omítek hladkých, zrnitých tenkovrstvých nebo štukových stupně členitosti 1 a 2 silikátový</t>
  </si>
  <si>
    <t>https://podminky.urs.cz/item/CS_URS_2022_01/783823133</t>
  </si>
  <si>
    <t>89</t>
  </si>
  <si>
    <t>783827423</t>
  </si>
  <si>
    <t>Krycí dvojnásobný silikátový nátěr omítek stupně členitosti 1 a 2</t>
  </si>
  <si>
    <t>669778730</t>
  </si>
  <si>
    <t>Krycí (ochranný ) nátěr omítek dvojnásobný hladkých omítek hladkých, zrnitých tenkovrstvých nebo štukových stupně členitosti 1 a 2 silikátový</t>
  </si>
  <si>
    <t>https://podminky.urs.cz/item/CS_URS_2022_01/783827423</t>
  </si>
  <si>
    <t>90</t>
  </si>
  <si>
    <t>783846523</t>
  </si>
  <si>
    <t>Antigraffiti nátěr trvalý do 100 cyklů odstranění graffiti omítek hladkých, zrnitých, štukových</t>
  </si>
  <si>
    <t>500574191</t>
  </si>
  <si>
    <t>Antigraffiti preventivní nátěr omítek hladkých omítek hladkých, zrnitých tenkovrstvých nebo štukových trvalý pro opakované odstraňování graffiti v počtu do 100 cyklů</t>
  </si>
  <si>
    <t>https://podminky.urs.cz/item/CS_URS_2022_01/783846523</t>
  </si>
  <si>
    <t>2*16,20*2,00</t>
  </si>
  <si>
    <t>2*12,20*2,00</t>
  </si>
  <si>
    <t>2*4,80*2,00</t>
  </si>
  <si>
    <t>91</t>
  </si>
  <si>
    <t>-1630787839</t>
  </si>
  <si>
    <t>"malba kolem vyměněných oken"</t>
  </si>
  <si>
    <t>Mezisoučet</t>
  </si>
  <si>
    <t>106,30</t>
  </si>
  <si>
    <t>92</t>
  </si>
  <si>
    <t>1503779141</t>
  </si>
  <si>
    <t>93</t>
  </si>
  <si>
    <t>-1042612355</t>
  </si>
  <si>
    <t>787</t>
  </si>
  <si>
    <t>Dokončovací práce - zasklívání</t>
  </si>
  <si>
    <t>787911111</t>
  </si>
  <si>
    <t>Montáž bezpečnostní fólie na sklo</t>
  </si>
  <si>
    <t>1449014898</t>
  </si>
  <si>
    <t>Zasklívání – ostatní práce montáž fólie na sklo bezpečnostní</t>
  </si>
  <si>
    <t>https://podminky.urs.cz/item/CS_URS_2022_01/787911111</t>
  </si>
  <si>
    <t>"OP01"2,10*1,50*1</t>
  </si>
  <si>
    <t>"OP02"2,10*1,50*3</t>
  </si>
  <si>
    <t>"vstup.dveře"1,36*2,45</t>
  </si>
  <si>
    <t>"OP05 - vstup.dveře"1,05*2,45</t>
  </si>
  <si>
    <t>"OP08"1,50*1,50*2</t>
  </si>
  <si>
    <t>"vstup.dveře"1,56*2,45</t>
  </si>
  <si>
    <t>"OP09"1,50*1,50*2</t>
  </si>
  <si>
    <t>"OP11"1,50*1,50*1</t>
  </si>
  <si>
    <t>"OP13"1,40*1,40</t>
  </si>
  <si>
    <t>63479017</t>
  </si>
  <si>
    <t>fólie na sklo ochranné 89%</t>
  </si>
  <si>
    <t>-2008644645</t>
  </si>
  <si>
    <t>36,437*1,03 'Přepočtené koeficientem množství</t>
  </si>
  <si>
    <t>998787102</t>
  </si>
  <si>
    <t>Přesun hmot tonážní pro zasklívání v objektech v přes 6 do 12 m</t>
  </si>
  <si>
    <t>2137274250</t>
  </si>
  <si>
    <t>Přesun hmot pro zasklívání stanovený z hmotnosti přesunovaného materiálu vodorovná dopravní vzdálenost do 50 m v objektech výšky přes 6 do 12 m</t>
  </si>
  <si>
    <t>https://podminky.urs.cz/item/CS_URS_2022_01/998787102</t>
  </si>
  <si>
    <t>97</t>
  </si>
  <si>
    <t>998787181</t>
  </si>
  <si>
    <t>Příplatek k přesunu hmot tonážní 787 prováděný bez použití mechanizace</t>
  </si>
  <si>
    <t>289747500</t>
  </si>
  <si>
    <t>Přesun hmot pro zasklívání stanovený z hmotnosti přesunovaného materiálu Příplatek k cenám za přesun prováděný bez použití mechanizace pro jakoukoliv výšku objektu</t>
  </si>
  <si>
    <t>https://podminky.urs.cz/item/CS_URS_2022_01/998787181</t>
  </si>
  <si>
    <t>F0001</t>
  </si>
  <si>
    <t>Plocha střechy</t>
  </si>
  <si>
    <t>335,598</t>
  </si>
  <si>
    <t>03 - Střecha a krov</t>
  </si>
  <si>
    <t xml:space="preserve">    712 - Povlakové krytiny</t>
  </si>
  <si>
    <t xml:space="preserve">    762 - Konstrukce tesařské</t>
  </si>
  <si>
    <t xml:space="preserve">    765 - Krytina skládaná</t>
  </si>
  <si>
    <t>622635091</t>
  </si>
  <si>
    <t>Oprava spárování komínového zdiva MC v rozsahu přes 40 do 50 %</t>
  </si>
  <si>
    <t>-138631212</t>
  </si>
  <si>
    <t>Oprava spárování cihelného zdiva cementovou maltou včetně vysekání a vyčištění spár komínového nad střechou, v rozsahu opravované plochy přes 40 do 50 %</t>
  </si>
  <si>
    <t>https://podminky.urs.cz/item/CS_URS_2022_01/622635091</t>
  </si>
  <si>
    <t>4,15*0,90</t>
  </si>
  <si>
    <t>3,30*1,00</t>
  </si>
  <si>
    <t>951-R.pol.01</t>
  </si>
  <si>
    <t>Demontáž antény a likvidace</t>
  </si>
  <si>
    <t>1617957454</t>
  </si>
  <si>
    <t>297112124</t>
  </si>
  <si>
    <t>2104464327</t>
  </si>
  <si>
    <t>712</t>
  </si>
  <si>
    <t>Povlakové krytiny</t>
  </si>
  <si>
    <t>712363357</t>
  </si>
  <si>
    <t>Povlakové krytiny střech do 10° z tvarovaných poplastovaných lišt délky 2 m okapnice široká rš 250 mm</t>
  </si>
  <si>
    <t>-739201316</t>
  </si>
  <si>
    <t>Povlakové krytiny střech plochých do 10° z tvarovaných poplastovaných lišt pro mPVC okapnice rš 250 mm</t>
  </si>
  <si>
    <t>https://podminky.urs.cz/item/CS_URS_2022_01/712363357</t>
  </si>
  <si>
    <t>2*14,10</t>
  </si>
  <si>
    <t>2*11,00</t>
  </si>
  <si>
    <t>712363359</t>
  </si>
  <si>
    <t>Povlakové krytiny střech do 10° z tvarovaných poplastovaných lišt délky 2 m závětrná lišta rš 300 mm</t>
  </si>
  <si>
    <t>-1588451912</t>
  </si>
  <si>
    <t>Povlakové krytiny střech plochých do 10° z tvarovaných poplastovaných lišt pro mPVC závětrná lišta rš 300 mm</t>
  </si>
  <si>
    <t>https://podminky.urs.cz/item/CS_URS_2022_01/712363359</t>
  </si>
  <si>
    <t>2*4,40+2*6,95</t>
  </si>
  <si>
    <t>712363369</t>
  </si>
  <si>
    <t>Povlakové krytiny střech do 10° z tvarovaných poplastovaných lišt délky 2 m příklopná lišta rš 100 mm</t>
  </si>
  <si>
    <t>-1652306973</t>
  </si>
  <si>
    <t>Povlakové krytiny střech plochých do 10° z tvarovaných poplastovaných lišt pro mPVC příklopná lišta rš 100 mm</t>
  </si>
  <si>
    <t>https://podminky.urs.cz/item/CS_URS_2022_01/712363369</t>
  </si>
  <si>
    <t>"přístavek"7,05</t>
  </si>
  <si>
    <t>712431111</t>
  </si>
  <si>
    <t>Provedení povlakové krytiny střech přes 10° do 30° podkladní vrstvy pásy na sucho samolepící</t>
  </si>
  <si>
    <t>-379723637</t>
  </si>
  <si>
    <t>https://podminky.urs.cz/item/CS_URS_2022_01/712431111</t>
  </si>
  <si>
    <t>DEK.1421010105</t>
  </si>
  <si>
    <t>TOPDEK AL BARRIER (role/7,5m2)</t>
  </si>
  <si>
    <t>1104921849</t>
  </si>
  <si>
    <t>335,598*1,1655 'Přepočtené koeficientem množství</t>
  </si>
  <si>
    <t>712461701</t>
  </si>
  <si>
    <t>Provedení povlakové krytiny střech přes 10° do 30° fólií položenou volně</t>
  </si>
  <si>
    <t>-233102043</t>
  </si>
  <si>
    <t>https://podminky.urs.cz/item/CS_URS_2022_01/712461701</t>
  </si>
  <si>
    <t>28322012</t>
  </si>
  <si>
    <t>fólie hydroizolační střešní mPVC mechanicky kotvená tl 1,5mm šedá</t>
  </si>
  <si>
    <t>-396889314</t>
  </si>
  <si>
    <t>712999001</t>
  </si>
  <si>
    <t>Montáž dekorační lišty z PVC vytvářející imitaci falcového spoje</t>
  </si>
  <si>
    <t>1164134059</t>
  </si>
  <si>
    <t>https://podminky.urs.cz/item/CS_URS_2022_01/712999001</t>
  </si>
  <si>
    <t>28343061</t>
  </si>
  <si>
    <t>profil dekorační vytvářející imitaci falcového spoje z PVC barevný dl 3m</t>
  </si>
  <si>
    <t>806911280</t>
  </si>
  <si>
    <t>335,598*1,1 'Přepočtené koeficientem množství</t>
  </si>
  <si>
    <t>998712102</t>
  </si>
  <si>
    <t>Přesun hmot tonážní tonážní pro krytiny povlakové v objektech v přes 6 do 12 m</t>
  </si>
  <si>
    <t>-459523571</t>
  </si>
  <si>
    <t>Přesun hmot pro povlakové krytiny stanovený z hmotnosti přesunovaného materiálu vodorovná dopravní vzdálenost do 50 m v objektech výšky přes 6 do 12 m</t>
  </si>
  <si>
    <t>https://podminky.urs.cz/item/CS_URS_2022_01/998712102</t>
  </si>
  <si>
    <t>998712181</t>
  </si>
  <si>
    <t>Příplatek k přesunu hmot tonážní 712 prováděný bez použití mechanizace</t>
  </si>
  <si>
    <t>972014618</t>
  </si>
  <si>
    <t>Přesun hmot pro povlakové krytiny stanovený z hmotnosti přesunovaného materiálu Příplatek k cenám za přesun prováděný bez použití mechanizace pro jakoukoliv výšku objektu</t>
  </si>
  <si>
    <t>https://podminky.urs.cz/item/CS_URS_2022_01/998712181</t>
  </si>
  <si>
    <t>762</t>
  </si>
  <si>
    <t>Konstrukce tesařské</t>
  </si>
  <si>
    <t>762083122</t>
  </si>
  <si>
    <t>Impregnace řeziva proti dřevokaznému hmyzu, houbám a plísním máčením třída ohrožení 3 a 4</t>
  </si>
  <si>
    <t>416396743</t>
  </si>
  <si>
    <t>Impregnace řeziva máčením proti dřevokaznému hmyzu, houbám a plísním, třída ohrožení 3 a 4 (dřevo v exteriéru)</t>
  </si>
  <si>
    <t>https://podminky.urs.cz/item/CS_URS_2022_01/762083122</t>
  </si>
  <si>
    <t>"imptegnace celé plochy"F0001*0,032</t>
  </si>
  <si>
    <t>"cca 30% výměna"</t>
  </si>
  <si>
    <t>"120/150" 126,00*0,12*0,15</t>
  </si>
  <si>
    <t>762332132</t>
  </si>
  <si>
    <t>Montáž vázaných kcí krovů pravidelných z hraněného řeziva průřezové pl přes 120 do 224 cm2</t>
  </si>
  <si>
    <t>1657454655</t>
  </si>
  <si>
    <t>Montáž vázaných konstrukcí krovů střech pultových, sedlových, valbových, stanových čtvercového nebo obdélníkového půdorysu z řeziva hraněného průřezové plochy přes 120 do 224 cm2</t>
  </si>
  <si>
    <t>https://podminky.urs.cz/item/CS_URS_2022_01/762332132</t>
  </si>
  <si>
    <t>"cca 30% výměna krokví "126,00</t>
  </si>
  <si>
    <t>60512130</t>
  </si>
  <si>
    <t>hranol stavební řezivo průřezu do 224cm2 do dl 6m</t>
  </si>
  <si>
    <t>-1148463331</t>
  </si>
  <si>
    <t>2,268*1,1 'Přepočtené koeficientem množství</t>
  </si>
  <si>
    <t>762335812</t>
  </si>
  <si>
    <t>Demontáž krokví rovnoběžných s okapem průřezové pl přes 120 do 224 cm2 na dřevěný podklad</t>
  </si>
  <si>
    <t>-298678693</t>
  </si>
  <si>
    <t>Demontáž vázaných konstrukcí krovů sklonu do 60° krokví rovnoběžných s okapem (vlašských) na dřevěný podklad, průřezové plochy přes 120 do 224 cm2</t>
  </si>
  <si>
    <t>https://podminky.urs.cz/item/CS_URS_2022_01/762335812</t>
  </si>
  <si>
    <t>"cca 30% výměna krokví"126,00</t>
  </si>
  <si>
    <t>762341210</t>
  </si>
  <si>
    <t>Montáž bednění střech rovných a šikmých sklonu do 60° z hrubých prken na sraz tl do 32 mm</t>
  </si>
  <si>
    <t>-1782360445</t>
  </si>
  <si>
    <t>Montáž bednění střech rovných a šikmých sklonu do 60° s vyřezáním otvorů z prken hrubých na sraz tl. do 32 mm</t>
  </si>
  <si>
    <t>https://podminky.urs.cz/item/CS_URS_2022_01/762341210</t>
  </si>
  <si>
    <t>"výměna z 30%"</t>
  </si>
  <si>
    <t>F0001*0,30</t>
  </si>
  <si>
    <t>60515111</t>
  </si>
  <si>
    <t>řezivo jehličnaté boční prkno 20-30mm</t>
  </si>
  <si>
    <t>-54515738</t>
  </si>
  <si>
    <t>100,679*0,0352 'Přepočtené koeficientem množství</t>
  </si>
  <si>
    <t>762345811</t>
  </si>
  <si>
    <t>DeMontáž bednění střech k dalšímu použití z prken tl do 32 mm</t>
  </si>
  <si>
    <t>-671690000</t>
  </si>
  <si>
    <t>Demontáž bednění a laťování k dalšímu použití sklonu do 60° se všemi nadstřešními konstrukcemi bednění střech rovných, obloukových z prken hrubých, hoblovaných tl. do 32 mm</t>
  </si>
  <si>
    <t>https://podminky.urs.cz/item/CS_URS_2022_01/762345811</t>
  </si>
  <si>
    <t>762395000</t>
  </si>
  <si>
    <t>Spojovací prostředky krovů, bednění, laťování, nadstřešních konstrukcí</t>
  </si>
  <si>
    <t>458950913</t>
  </si>
  <si>
    <t>Spojovací prostředky krovů, bednění a laťování, nadstřešních konstrukcí svory, prkna, hřebíky, pásová ocel, vruty</t>
  </si>
  <si>
    <t>https://podminky.urs.cz/item/CS_URS_2022_01/762395000</t>
  </si>
  <si>
    <t>2,495+3,544</t>
  </si>
  <si>
    <t>762841230</t>
  </si>
  <si>
    <t>Montáž podbíjení stropů a střech vodorovných z hoblovaných prken na pero a drážku</t>
  </si>
  <si>
    <t>-1429453683</t>
  </si>
  <si>
    <t>https://podminky.urs.cz/item/CS_URS_2022_01/762841230</t>
  </si>
  <si>
    <t>7,05</t>
  </si>
  <si>
    <t>57,25*(0,65+0,20)</t>
  </si>
  <si>
    <t>4*0,65*0,20</t>
  </si>
  <si>
    <t>61191172</t>
  </si>
  <si>
    <t>palubky obkladové smrk profil klasický 15x121mm jakost A/B</t>
  </si>
  <si>
    <t>-1823421697</t>
  </si>
  <si>
    <t>106,433*1,1 'Přepočtené koeficientem množství</t>
  </si>
  <si>
    <t>762841811</t>
  </si>
  <si>
    <t>Demontáž podbíjení obkladů stropů a střech sklonu do 60° z hrubých prken tl do 35 mm</t>
  </si>
  <si>
    <t>1071152038</t>
  </si>
  <si>
    <t>Demontáž podbíjení obkladů stropů a střech sklonu do 60° z hrubých prken tl. do 35 mm bez omítky</t>
  </si>
  <si>
    <t>https://podminky.urs.cz/item/CS_URS_2022_01/762841811</t>
  </si>
  <si>
    <t>762895000</t>
  </si>
  <si>
    <t>Spojovací prostředky pro montáž záklopu, stropnice a podbíjení</t>
  </si>
  <si>
    <t>-1333295849</t>
  </si>
  <si>
    <t>Spojovací prostředky záklopu stropů, stropnic, podbíjení hřebíky, svory</t>
  </si>
  <si>
    <t>https://podminky.urs.cz/item/CS_URS_2022_01/762895000</t>
  </si>
  <si>
    <t>106,433*0,015</t>
  </si>
  <si>
    <t>998762102</t>
  </si>
  <si>
    <t>Přesun hmot tonážní pro kce tesařské v objektech v přes 6 do 12 m</t>
  </si>
  <si>
    <t>-1685460255</t>
  </si>
  <si>
    <t>Přesun hmot pro konstrukce tesařské stanovený z hmotnosti přesunovaného materiálu vodorovná dopravní vzdálenost do 50 m v objektech výšky přes 6 do 12 m</t>
  </si>
  <si>
    <t>https://podminky.urs.cz/item/CS_URS_2022_01/998762102</t>
  </si>
  <si>
    <t>998762181</t>
  </si>
  <si>
    <t>Příplatek k přesunu hmot tonážní 762 prováděný bez použití mechanizace</t>
  </si>
  <si>
    <t>-573320680</t>
  </si>
  <si>
    <t>Přesun hmot pro konstrukce tesařské stanovený z hmotnosti přesunovaného materiálu Příplatek k cenám za přesun prováděný bez použití mechanizace pro jakoukoliv výšku objektu</t>
  </si>
  <si>
    <t>https://podminky.urs.cz/item/CS_URS_2022_01/998762181</t>
  </si>
  <si>
    <t>764001841</t>
  </si>
  <si>
    <t>Demontáž krytiny ze šablon do suti</t>
  </si>
  <si>
    <t>-1318136834</t>
  </si>
  <si>
    <t>Demontáž klempířských konstrukcí krytiny ze šablon do suti</t>
  </si>
  <si>
    <t>https://podminky.urs.cz/item/CS_URS_2022_01/764001841</t>
  </si>
  <si>
    <t>764001881</t>
  </si>
  <si>
    <t>Demontáž nároží z hřebenáčů do suti</t>
  </si>
  <si>
    <t>1386023167</t>
  </si>
  <si>
    <t>Demontáž klempířských konstrukcí oplechování nároží z hřebenáčů do suti</t>
  </si>
  <si>
    <t>https://podminky.urs.cz/item/CS_URS_2022_01/764001881</t>
  </si>
  <si>
    <t>14,10+11,00</t>
  </si>
  <si>
    <t>764002801</t>
  </si>
  <si>
    <t>Demontáž závětrné lišty do suti</t>
  </si>
  <si>
    <t>809832734</t>
  </si>
  <si>
    <t>Demontáž klempířských konstrukcí závětrné lišty do suti</t>
  </si>
  <si>
    <t>https://podminky.urs.cz/item/CS_URS_2022_01/764002801</t>
  </si>
  <si>
    <t>764002871</t>
  </si>
  <si>
    <t>Demontáž lemování zdí do suti</t>
  </si>
  <si>
    <t>1702911529</t>
  </si>
  <si>
    <t>Demontáž klempířských konstrukcí lemování zdí do suti</t>
  </si>
  <si>
    <t>https://podminky.urs.cz/item/CS_URS_2022_01/764002871</t>
  </si>
  <si>
    <t>"lemování komínů"</t>
  </si>
  <si>
    <t>3,90</t>
  </si>
  <si>
    <t>5,40</t>
  </si>
  <si>
    <t>4,30</t>
  </si>
  <si>
    <t>1,90</t>
  </si>
  <si>
    <t>764004803</t>
  </si>
  <si>
    <t>Demontáž podokapního žlabu k dalšímu použití</t>
  </si>
  <si>
    <t>1004694534</t>
  </si>
  <si>
    <t>Demontáž klempířských konstrukcí žlabu podokapního k dalšímu použití</t>
  </si>
  <si>
    <t>https://podminky.urs.cz/item/CS_URS_2022_01/764004803</t>
  </si>
  <si>
    <t>764201115</t>
  </si>
  <si>
    <t>Montáž oplechování nevětraného hřebene s hřebenovým plechem</t>
  </si>
  <si>
    <t>1595839591</t>
  </si>
  <si>
    <t>Montáž oplechování střešních prvků hřebene nevětraného s použitím hřebenového plechu</t>
  </si>
  <si>
    <t>https://podminky.urs.cz/item/CS_URS_2022_01/764201115</t>
  </si>
  <si>
    <t>"podkladní plech pod hřebenem"14,10+11,00</t>
  </si>
  <si>
    <t>55344477</t>
  </si>
  <si>
    <t>plech podkladní Pz tl 0,55mm rš 200mm</t>
  </si>
  <si>
    <t>-1137561</t>
  </si>
  <si>
    <t>25,1*1,05 'Přepočtené koeficientem množství</t>
  </si>
  <si>
    <t>764203152</t>
  </si>
  <si>
    <t>Montáž střešního výlezu pro krytinu skládanou nebo plechovou</t>
  </si>
  <si>
    <t>1764158270</t>
  </si>
  <si>
    <t>Montáž oplechování střešních prvků střešního výlezu střechy s krytinou skládanou nebo plechovou</t>
  </si>
  <si>
    <t>https://podminky.urs.cz/item/CS_URS_2022_01/764203152</t>
  </si>
  <si>
    <t>55350421</t>
  </si>
  <si>
    <t>vikýř univerzální pro profilované krytiny Pz s polyesterovou úpravou 60x60cm</t>
  </si>
  <si>
    <t>-1542450743</t>
  </si>
  <si>
    <t>764213652</t>
  </si>
  <si>
    <t>Střešní výlez pro krytinu skládanou nebo plechovou z Pz s povrchovou úpravou</t>
  </si>
  <si>
    <t>-599998857</t>
  </si>
  <si>
    <t>Oplechování střešních prvků z pozinkovaného plechu s povrchovou úpravou střešní výlez rozměru 600 x 600 mm, střechy s krytinou skládanou nebo plechovou</t>
  </si>
  <si>
    <t>https://podminky.urs.cz/item/CS_URS_2022_01/764213652</t>
  </si>
  <si>
    <t>764311615</t>
  </si>
  <si>
    <t>Lemování rovných zdí střech s krytinou skládanou z Pz s povrchovou úpravou rš 400 mm</t>
  </si>
  <si>
    <t>-17212993</t>
  </si>
  <si>
    <t>Lemování zdí z pozinkovaného plechu s povrchovou úpravou boční nebo horní rovné, střech s krytinou skládanou mimo prejzovou rš 400 mm</t>
  </si>
  <si>
    <t>https://podminky.urs.cz/item/CS_URS_2022_01/764311615</t>
  </si>
  <si>
    <t>1905720184</t>
  </si>
  <si>
    <t>-1865663711</t>
  </si>
  <si>
    <t>765</t>
  </si>
  <si>
    <t>Krytina skládaná</t>
  </si>
  <si>
    <t>765155001</t>
  </si>
  <si>
    <t>Montáž střešních doplňků krytiny bitumenové ze šindelů speciálních pl do 0,2 m2</t>
  </si>
  <si>
    <t>-2049683340</t>
  </si>
  <si>
    <t>Montáž střešních doplňků krytiny bitumenové ze šindelů speciálních tvarů větracích hlavic, ventilačních prostupů apod., plochy jednotlivě do 0,2 m2</t>
  </si>
  <si>
    <t>https://podminky.urs.cz/item/CS_URS_2022_01/765155001</t>
  </si>
  <si>
    <t>62852002</t>
  </si>
  <si>
    <t>komínek střešní odvětrávací pro bitumenovou krytinu</t>
  </si>
  <si>
    <t>974529416</t>
  </si>
  <si>
    <t>765155031</t>
  </si>
  <si>
    <t>Montáž střešních doplňků krytiny bitumenové ze šindelů protisněhový držák</t>
  </si>
  <si>
    <t>177124273</t>
  </si>
  <si>
    <t>Montáž střešních doplňků krytiny bitumenové ze šindelů protisněhové zábrany držáku</t>
  </si>
  <si>
    <t>https://podminky.urs.cz/item/CS_URS_2022_01/765155031</t>
  </si>
  <si>
    <t>2*14,00</t>
  </si>
  <si>
    <t>62866421</t>
  </si>
  <si>
    <t>držák sněhové zábrany krytiny z asfaltového šindele</t>
  </si>
  <si>
    <t>-1643265781</t>
  </si>
  <si>
    <t>765155032</t>
  </si>
  <si>
    <t>Montáž střešních doplňků krytiny bitumenové ze šindelů protisněhová mříž</t>
  </si>
  <si>
    <t>-1101581842</t>
  </si>
  <si>
    <t>Montáž střešních doplňků krytiny bitumenové ze šindelů protisněhové zábrany mříže</t>
  </si>
  <si>
    <t>https://podminky.urs.cz/item/CS_URS_2022_01/765155032</t>
  </si>
  <si>
    <t>62866422</t>
  </si>
  <si>
    <t>zábrana sněhová krytiny z asfaltového šindele</t>
  </si>
  <si>
    <t>-367973108</t>
  </si>
  <si>
    <t>765192811</t>
  </si>
  <si>
    <t>Demontáž střešního výlezu jakkékoliv plochy</t>
  </si>
  <si>
    <t>-2055546760</t>
  </si>
  <si>
    <t>Demontáž střešního výlezu jakékoliv plochy</t>
  </si>
  <si>
    <t>https://podminky.urs.cz/item/CS_URS_2022_01/765192811</t>
  </si>
  <si>
    <t>998765102</t>
  </si>
  <si>
    <t>Přesun hmot tonážní pro krytiny skládané v objektech v přes 6 do 12 m</t>
  </si>
  <si>
    <t>750032638</t>
  </si>
  <si>
    <t>Přesun hmot pro krytiny skládané stanovený z hmotnosti přesunovaného materiálu vodorovná dopravní vzdálenost do 50 m na objektech výšky přes 6 do 12 m</t>
  </si>
  <si>
    <t>https://podminky.urs.cz/item/CS_URS_2022_01/998765102</t>
  </si>
  <si>
    <t>998765181</t>
  </si>
  <si>
    <t>Příplatek k přesunu hmot tonážní 765 prováděný bez použití mechanizace</t>
  </si>
  <si>
    <t>-654335012</t>
  </si>
  <si>
    <t>Přesun hmot pro krytiny skládané stanovený z hmotnosti přesunovaného materiálu Příplatek k cenám za přesun prováděný bez použití mechanizace pro jakoukoliv výšku objektu</t>
  </si>
  <si>
    <t>https://podminky.urs.cz/item/CS_URS_2022_01/998765181</t>
  </si>
  <si>
    <t>767851104</t>
  </si>
  <si>
    <t>Montáž lávek komínových - kompletní celé lávky</t>
  </si>
  <si>
    <t>780597754</t>
  </si>
  <si>
    <t>Montáž komínových lávek kompletní celé lávky</t>
  </si>
  <si>
    <t>https://podminky.urs.cz/item/CS_URS_2022_01/767851104</t>
  </si>
  <si>
    <t>8,50+3,50</t>
  </si>
  <si>
    <t>55344686</t>
  </si>
  <si>
    <t>lávka komínová 250x3000mm</t>
  </si>
  <si>
    <t>1393382975</t>
  </si>
  <si>
    <t>55344684</t>
  </si>
  <si>
    <t>lávka komínová 250x2000mm</t>
  </si>
  <si>
    <t>-1655132742</t>
  </si>
  <si>
    <t>55344680</t>
  </si>
  <si>
    <t>lávka komínová 250x1000mm</t>
  </si>
  <si>
    <t>-189737764</t>
  </si>
  <si>
    <t>55344688</t>
  </si>
  <si>
    <t>šroub k lávce komínová sada 4 kusy</t>
  </si>
  <si>
    <t>-70609832</t>
  </si>
  <si>
    <t>55344690</t>
  </si>
  <si>
    <t>spojka lávky komínové sada 2 kusy</t>
  </si>
  <si>
    <t>-1757310570</t>
  </si>
  <si>
    <t>767851803</t>
  </si>
  <si>
    <t>Demontáž komínových lávek - celé komínové lávky</t>
  </si>
  <si>
    <t>-1862122097</t>
  </si>
  <si>
    <t>Demontáž komínových lávek kompletní celé lávky</t>
  </si>
  <si>
    <t>https://podminky.urs.cz/item/CS_URS_2022_01/767851803</t>
  </si>
  <si>
    <t>212893230</t>
  </si>
  <si>
    <t>-628025457</t>
  </si>
  <si>
    <t>783101403</t>
  </si>
  <si>
    <t>Oprášení podkladu truhlářských konstrukcí před provedením nátěru</t>
  </si>
  <si>
    <t>1352900714</t>
  </si>
  <si>
    <t>Příprava podkladu truhlářských konstrukcí před provedením nátěru oprášení</t>
  </si>
  <si>
    <t>https://podminky.urs.cz/item/CS_URS_2022_01/783101403</t>
  </si>
  <si>
    <t>"podbití střechy"</t>
  </si>
  <si>
    <t>783168101</t>
  </si>
  <si>
    <t>Lazurovací jednonásobný olejový nátěr truhlářských konstrukcí</t>
  </si>
  <si>
    <t>-1075683327</t>
  </si>
  <si>
    <t>Lazurovací nátěr truhlářských konstrukcí jednonásobný olejový - 2x</t>
  </si>
  <si>
    <t>https://podminky.urs.cz/item/CS_URS_2022_01/783168101</t>
  </si>
  <si>
    <t>106,433*2 'Přepočtené koeficientem množství</t>
  </si>
  <si>
    <t>05 - Zdravotechnika</t>
  </si>
  <si>
    <t>Jaroslav Bilský</t>
  </si>
  <si>
    <t xml:space="preserve">    721 - Zdravotechnika - vnitřní kanalizace</t>
  </si>
  <si>
    <t xml:space="preserve">    722 - Zdravotechnika - vnitřní vodovod</t>
  </si>
  <si>
    <t>HZS - Hodinové zúčtovací sazby</t>
  </si>
  <si>
    <t>1495432036</t>
  </si>
  <si>
    <t>721</t>
  </si>
  <si>
    <t>Zdravotechnika - vnitřní kanalizace</t>
  </si>
  <si>
    <t>721174043</t>
  </si>
  <si>
    <t>Potrubí kanalizační z PP připojovací DN 50</t>
  </si>
  <si>
    <t>315895238</t>
  </si>
  <si>
    <t>Potrubí z trub polypropylenových připojovací DN 50</t>
  </si>
  <si>
    <t>https://podminky.urs.cz/item/CS_URS_2022_01/721174043</t>
  </si>
  <si>
    <t>28615572</t>
  </si>
  <si>
    <t>odbočka HTEA úhel 87° DN 110/50</t>
  </si>
  <si>
    <t>542303870</t>
  </si>
  <si>
    <t>721194105</t>
  </si>
  <si>
    <t>Vyvedení a upevnění odpadních výpustek DN 50</t>
  </si>
  <si>
    <t>-1096203236</t>
  </si>
  <si>
    <t>Vyměření přípojek na potrubí vyvedení a upevnění odpadních výpustek DN 50</t>
  </si>
  <si>
    <t>https://podminky.urs.cz/item/CS_URS_2022_01/721194105</t>
  </si>
  <si>
    <t>721290111</t>
  </si>
  <si>
    <t>Zkouška těsnosti potrubí kanalizace vodou DN do 125</t>
  </si>
  <si>
    <t>-221341169</t>
  </si>
  <si>
    <t>Zkouška těsnosti kanalizace v objektech vodou do DN 125</t>
  </si>
  <si>
    <t>https://podminky.urs.cz/item/CS_URS_2022_01/721290111</t>
  </si>
  <si>
    <t>998721102</t>
  </si>
  <si>
    <t>Přesun hmot tonážní pro vnitřní kanalizace v objektech v přes 6 do 12 m</t>
  </si>
  <si>
    <t>-766747858</t>
  </si>
  <si>
    <t>Přesun hmot pro vnitřní kanalizace stanovený z hmotnosti přesunovaného materiálu vodorovná dopravní vzdálenost do 50 m v objektech výšky přes 6 do 12 m</t>
  </si>
  <si>
    <t>https://podminky.urs.cz/item/CS_URS_2022_01/998721102</t>
  </si>
  <si>
    <t>998721181</t>
  </si>
  <si>
    <t>Příplatek k přesunu hmot tonážní 721 prováděný bez použití mechanizace</t>
  </si>
  <si>
    <t>645566190</t>
  </si>
  <si>
    <t>Přesun hmot pro vnitřní kanalizace stanovený z hmotnosti přesunovaného materiálu Příplatek k ceně za přesun prováděný bez použití mechanizace pro jakoukoliv výšku objektu</t>
  </si>
  <si>
    <t>https://podminky.urs.cz/item/CS_URS_2022_01/998721181</t>
  </si>
  <si>
    <t>722</t>
  </si>
  <si>
    <t>Zdravotechnika - vnitřní vodovod</t>
  </si>
  <si>
    <t>722130802</t>
  </si>
  <si>
    <t>Demontáž potrubí ocelové pozinkované závitové DN přes 25 do 40</t>
  </si>
  <si>
    <t>-1099672903</t>
  </si>
  <si>
    <t>Demontáž potrubí z ocelových trubek pozinkovaných závitových přes 25 do DN 40</t>
  </si>
  <si>
    <t>https://podminky.urs.cz/item/CS_URS_2022_01/722130802</t>
  </si>
  <si>
    <t>722130994</t>
  </si>
  <si>
    <t>Potrubí pozinkované závitové vsazení odbočky do potrubí oboustranná svěrná spojka DN 40 / G 5/4</t>
  </si>
  <si>
    <t>2001078311</t>
  </si>
  <si>
    <t>Opravy vodovodního potrubí z ocelových trubek pozinkovaných závitových vsazení odbočky do potrubí oboustrannými svěrnými spojkami DN potrubí / G odbočky DN 40 / G 5/4</t>
  </si>
  <si>
    <t>https://podminky.urs.cz/item/CS_URS_2022_01/722130994</t>
  </si>
  <si>
    <t>722175002</t>
  </si>
  <si>
    <t>Potrubí vodovodní plastové PP-RCT svar polyfúze D 20x2,8 mm</t>
  </si>
  <si>
    <t>-1466005689</t>
  </si>
  <si>
    <t>Potrubí z plastových trubek z polypropylenu PP-RCT svařovaných polyfúzně D 20 x 2,8</t>
  </si>
  <si>
    <t>https://podminky.urs.cz/item/CS_URS_2022_01/722175002</t>
  </si>
  <si>
    <t>722175005</t>
  </si>
  <si>
    <t>Potrubí vodovodní plastové PP-RCT svar polyfúze D 40x5,5 mm</t>
  </si>
  <si>
    <t>-1639950409</t>
  </si>
  <si>
    <t>Potrubí z plastových trubek z polypropylenu PP-RCT svařovaných polyfúzně D 40 x 5,5</t>
  </si>
  <si>
    <t>https://podminky.urs.cz/item/CS_URS_2022_01/722175005</t>
  </si>
  <si>
    <t>722181231</t>
  </si>
  <si>
    <t>Ochrana vodovodního potrubí přilepenými termoizolačními trubicemi z PE tl přes 9 do 13 mm DN do 22 mm</t>
  </si>
  <si>
    <t>-380547941</t>
  </si>
  <si>
    <t>Ochrana potrubí termoizolačními trubicemi z pěnového polyetylenu PE přilepenými v příčných a podélných spojích, tloušťky izolace přes 9 do 13 mm, vnitřního průměru izolace DN do 22 mm</t>
  </si>
  <si>
    <t>https://podminky.urs.cz/item/CS_URS_2022_01/722181231</t>
  </si>
  <si>
    <t>722181242</t>
  </si>
  <si>
    <t>Ochrana vodovodního potrubí přilepenými termoizolačními trubicemi z PE tl přes 13 do 20 mm DN přes 22 do 45 mm</t>
  </si>
  <si>
    <t>1726596891</t>
  </si>
  <si>
    <t>Ochrana potrubí termoizolačními trubicemi z pěnového polyetylenu PE přilepenými v příčných a podélných spojích, tloušťky izolace přes 13 do 20 mm, vnitřního průměru izolace DN přes 22 do 45 mm</t>
  </si>
  <si>
    <t>https://podminky.urs.cz/item/CS_URS_2022_01/722181242</t>
  </si>
  <si>
    <t>722190401</t>
  </si>
  <si>
    <t>Vyvedení a upevnění výpustku DN do 25</t>
  </si>
  <si>
    <t>198542165</t>
  </si>
  <si>
    <t>Zřízení přípojek na potrubí vyvedení a upevnění výpustek do DN 25</t>
  </si>
  <si>
    <t>https://podminky.urs.cz/item/CS_URS_2022_01/722190401</t>
  </si>
  <si>
    <t>"DN 15"3</t>
  </si>
  <si>
    <t>722220931</t>
  </si>
  <si>
    <t>Přetěsnění ucpávky ventilu závitového do G 6/4</t>
  </si>
  <si>
    <t>581617753</t>
  </si>
  <si>
    <t>Opravy závitových armatur přetěsnění ucpávky ventilu do G 6/4</t>
  </si>
  <si>
    <t>https://podminky.urs.cz/item/CS_URS_2022_01/722220931</t>
  </si>
  <si>
    <t>722230101</t>
  </si>
  <si>
    <t>Ventil přímý G 1/2" se dvěma závity</t>
  </si>
  <si>
    <t>969943344</t>
  </si>
  <si>
    <t>Armatury se dvěma závity ventily přímé G 1/2"</t>
  </si>
  <si>
    <t>https://podminky.urs.cz/item/CS_URS_2022_01/722230101</t>
  </si>
  <si>
    <t>722230104</t>
  </si>
  <si>
    <t>Ventil přímý G 5/4" se dvěma závity</t>
  </si>
  <si>
    <t>-391410843</t>
  </si>
  <si>
    <t>Armatury se dvěma závity ventily přímé G 5/4"</t>
  </si>
  <si>
    <t>https://podminky.urs.cz/item/CS_URS_2022_01/722230104</t>
  </si>
  <si>
    <t>722230112</t>
  </si>
  <si>
    <t>Ventil přímý G 3/4" s odvodněním a dvěma závity</t>
  </si>
  <si>
    <t>-1105019862</t>
  </si>
  <si>
    <t>Armatury se dvěma závity ventily přímé s odvodňovacím ventilem G 3/4"</t>
  </si>
  <si>
    <t>https://podminky.urs.cz/item/CS_URS_2022_01/722230112</t>
  </si>
  <si>
    <t>722239101</t>
  </si>
  <si>
    <t>Montáž armatur vodovodních se dvěma závity G 1/2"</t>
  </si>
  <si>
    <t>-1590804134</t>
  </si>
  <si>
    <t>Armatury se dvěma závity montáž vodovodních armatur se dvěma závity ostatních typů G 1/2"</t>
  </si>
  <si>
    <t>https://podminky.urs.cz/item/CS_URS_2022_01/722239101</t>
  </si>
  <si>
    <t>42250720</t>
  </si>
  <si>
    <t>ventil pojistný nízkozdvižný pružinový čepový P10 287 616 DN 15</t>
  </si>
  <si>
    <t>559859474</t>
  </si>
  <si>
    <t>722290215</t>
  </si>
  <si>
    <t>Zkouška těsnosti vodovodního potrubí hrdlového nebo přírubového DN do 100</t>
  </si>
  <si>
    <t>947297882</t>
  </si>
  <si>
    <t>Zkoušky, proplach a desinfekce vodovodního potrubí zkoušky těsnosti vodovodního potrubí hrdlového nebo přírubového do DN 100</t>
  </si>
  <si>
    <t>https://podminky.urs.cz/item/CS_URS_2022_01/722290215</t>
  </si>
  <si>
    <t>722290234</t>
  </si>
  <si>
    <t>Proplach a dezinfekce vodovodního potrubí DN do 80</t>
  </si>
  <si>
    <t>-167269417</t>
  </si>
  <si>
    <t>Zkoušky, proplach a desinfekce vodovodního potrubí proplach a desinfekce vodovodního potrubí do DN 80</t>
  </si>
  <si>
    <t>https://podminky.urs.cz/item/CS_URS_2022_01/722290234</t>
  </si>
  <si>
    <t>722290822</t>
  </si>
  <si>
    <t>Přemístění vnitrostaveništní demontovaných hmot pro vnitřní vodovod v objektech v přes 6 do 12 m</t>
  </si>
  <si>
    <t>-713468082</t>
  </si>
  <si>
    <t>Vnitrostaveništní přemístění vybouraných (demontovaných) hmot vnitřní vodovod vodorovně do 100 m v objektech výšky přes 6 do 12 m</t>
  </si>
  <si>
    <t>https://podminky.urs.cz/item/CS_URS_2022_01/722290822</t>
  </si>
  <si>
    <t>998722102</t>
  </si>
  <si>
    <t>Přesun hmot tonážní pro vnitřní vodovod v objektech v přes 6 do 12 m</t>
  </si>
  <si>
    <t>-702088132</t>
  </si>
  <si>
    <t>Přesun hmot pro vnitřní vodovod stanovený z hmotnosti přesunovaného materiálu vodorovná dopravní vzdálenost do 50 m v objektech výšky přes 6 do 12 m</t>
  </si>
  <si>
    <t>https://podminky.urs.cz/item/CS_URS_2022_01/998722102</t>
  </si>
  <si>
    <t>998722181</t>
  </si>
  <si>
    <t>Příplatek k přesunu hmot tonážní 722 prováděný bez použití mechanizace</t>
  </si>
  <si>
    <t>1039322808</t>
  </si>
  <si>
    <t>Přesun hmot pro vnitřní vodovod stanovený z hmotnosti přesunovaného materiálu Příplatek k ceně za přesun prováděný bez použití mechanizace pro jakoukoliv výšku objektu</t>
  </si>
  <si>
    <t>https://podminky.urs.cz/item/CS_URS_2022_01/998722181</t>
  </si>
  <si>
    <t>725210821</t>
  </si>
  <si>
    <t>Demontáž umyvadel bez výtokových armatur</t>
  </si>
  <si>
    <t>-981816095</t>
  </si>
  <si>
    <t>Demontáž umyvadel bez výtokových armatur umyvadel</t>
  </si>
  <si>
    <t>https://podminky.urs.cz/item/CS_URS_2022_01/725210821</t>
  </si>
  <si>
    <t>725219102</t>
  </si>
  <si>
    <t>Montáž umyvadla připevněného na šrouby do zdiva</t>
  </si>
  <si>
    <t>1162249395</t>
  </si>
  <si>
    <t>Umyvadla montáž umyvadel ostatních typů na šrouby</t>
  </si>
  <si>
    <t>https://podminky.urs.cz/item/CS_URS_2022_01/725219102</t>
  </si>
  <si>
    <t>64211005</t>
  </si>
  <si>
    <t>umyvadlo keramické závěsné bílé 550x420mm</t>
  </si>
  <si>
    <t>-1155847096</t>
  </si>
  <si>
    <t>725240811</t>
  </si>
  <si>
    <t>Demontáž kabin sprchových bez výtokových armatur</t>
  </si>
  <si>
    <t>-136038148</t>
  </si>
  <si>
    <t>Demontáž sprchových kabin a vaniček bez výtokových armatur kabin</t>
  </si>
  <si>
    <t>https://podminky.urs.cz/item/CS_URS_2022_01/725240811</t>
  </si>
  <si>
    <t>725240812</t>
  </si>
  <si>
    <t>Demontáž vaniček sprchových bez výtokových armatur</t>
  </si>
  <si>
    <t>-1744707785</t>
  </si>
  <si>
    <t>Demontáž sprchových kabin a vaniček bez výtokových armatur vaniček</t>
  </si>
  <si>
    <t>https://podminky.urs.cz/item/CS_URS_2022_01/725240812</t>
  </si>
  <si>
    <t>725241531</t>
  </si>
  <si>
    <t>Vanička sprchová keramická čtvrtkruhová 800x800 mm</t>
  </si>
  <si>
    <t>-1237969102</t>
  </si>
  <si>
    <t>Sprchové vaničky keramické čtvrtkruhové 800x800 mm</t>
  </si>
  <si>
    <t>https://podminky.urs.cz/item/CS_URS_2022_01/725241531</t>
  </si>
  <si>
    <t>725244812</t>
  </si>
  <si>
    <t>Zástěna sprchová rohová rámová se skleněnou výplní tl. 4 a 5 mm dveře posuvné dvoudílné na čtvrtkruhovou vaničku 800x800 mm</t>
  </si>
  <si>
    <t>1433384645</t>
  </si>
  <si>
    <t>Sprchové dveře a zástěny zástěny sprchové rohové čtvrtkruhové rámové se skleněnou výplní tl. 4 a 5 mm dveře posuvné dvoudílné, vstup z oblouku, na vaničku 800x800 mm</t>
  </si>
  <si>
    <t>https://podminky.urs.cz/item/CS_URS_2022_01/725244812</t>
  </si>
  <si>
    <t>725590812</t>
  </si>
  <si>
    <t>Přemístění vnitrostaveništní demontovaných zařizovacích předmětů v objektech v přes 6 do 12 m</t>
  </si>
  <si>
    <t>-2113401491</t>
  </si>
  <si>
    <t>Vnitrostaveništní přemístění vybouraných (demontovaných) hmot zařizovacích předmětů vodorovně do 100 m v objektech výšky přes 6 do 12 m</t>
  </si>
  <si>
    <t>https://podminky.urs.cz/item/CS_URS_2022_01/725590812</t>
  </si>
  <si>
    <t>725820801</t>
  </si>
  <si>
    <t>Demontáž baterie nástěnné do G 3 / 4</t>
  </si>
  <si>
    <t>-558592780</t>
  </si>
  <si>
    <t>Demontáž baterií nástěnných do G 3/4</t>
  </si>
  <si>
    <t>https://podminky.urs.cz/item/CS_URS_2022_01/725820801</t>
  </si>
  <si>
    <t>725829121</t>
  </si>
  <si>
    <t>Montáž baterie umyvadlové nástěnné pákové a klasické ostatní typ</t>
  </si>
  <si>
    <t>452898202</t>
  </si>
  <si>
    <t>Baterie umyvadlové montáž ostatních typů nástěnných pákových nebo klasických</t>
  </si>
  <si>
    <t>https://podminky.urs.cz/item/CS_URS_2022_01/725829121</t>
  </si>
  <si>
    <t>55145611</t>
  </si>
  <si>
    <t>baterie umyvadlová nástěnná páková s otočným ramínkem s prodlouženou pákou 150mm chrom (lékařská)</t>
  </si>
  <si>
    <t>-547599102</t>
  </si>
  <si>
    <t>725829131</t>
  </si>
  <si>
    <t>Montáž baterie umyvadlové stojánkové G 1/2" ostatní typ</t>
  </si>
  <si>
    <t>206526814</t>
  </si>
  <si>
    <t>Baterie umyvadlové montáž ostatních typů stojánkových G 1/2"</t>
  </si>
  <si>
    <t>https://podminky.urs.cz/item/CS_URS_2022_01/725829131</t>
  </si>
  <si>
    <t>55144006</t>
  </si>
  <si>
    <t>baterie umyvadlová stojánková páková nízkotlaká otáčivé ústí</t>
  </si>
  <si>
    <t>2075009507</t>
  </si>
  <si>
    <t>725849412</t>
  </si>
  <si>
    <t>Montáž baterie sprchové nástěnné s pevnou výškou sprchy</t>
  </si>
  <si>
    <t>1324652444</t>
  </si>
  <si>
    <t>Baterie sprchové montáž nástěnných baterií s pevnou výškou sprchy</t>
  </si>
  <si>
    <t>https://podminky.urs.cz/item/CS_URS_2022_01/725849412</t>
  </si>
  <si>
    <t>55145590</t>
  </si>
  <si>
    <t>baterie sprchová páková včetně sprchové soupravy 150mm chrom</t>
  </si>
  <si>
    <t>-1347672292</t>
  </si>
  <si>
    <t>725851325</t>
  </si>
  <si>
    <t>Ventil odpadní umyvadlový bez přepadu G 5/4"</t>
  </si>
  <si>
    <t>-1247051826</t>
  </si>
  <si>
    <t>Ventily odpadní pro zařizovací předměty umyvadlové bez přepadu G 5/4"</t>
  </si>
  <si>
    <t>https://podminky.urs.cz/item/CS_URS_2022_01/725851325</t>
  </si>
  <si>
    <t>725860811</t>
  </si>
  <si>
    <t>Demontáž uzávěrů zápachu jednoduchých</t>
  </si>
  <si>
    <t>2085436614</t>
  </si>
  <si>
    <t>Demontáž zápachových uzávěrek pro zařizovací předměty jednoduchých</t>
  </si>
  <si>
    <t>https://podminky.urs.cz/item/CS_URS_2022_01/725860811</t>
  </si>
  <si>
    <t>725865312</t>
  </si>
  <si>
    <t>Zápachová uzávěrka sprchových van DN 40/50 s kulovým kloubem na odtoku a odpadním ventilem</t>
  </si>
  <si>
    <t>278499942</t>
  </si>
  <si>
    <t>Zápachové uzávěrky zařizovacích předmětů pro vany sprchových koutů s kulovým kloubem na odtoku DN 40/50 a odpadním ventilem</t>
  </si>
  <si>
    <t>https://podminky.urs.cz/item/CS_URS_2022_01/725865312</t>
  </si>
  <si>
    <t>998725102</t>
  </si>
  <si>
    <t>Přesun hmot tonážní pro zařizovací předměty v objektech v přes 6 do 12 m</t>
  </si>
  <si>
    <t>-1772880577</t>
  </si>
  <si>
    <t>Přesun hmot pro zařizovací předměty stanovený z hmotnosti přesunovaného materiálu vodorovná dopravní vzdálenost do 50 m v objektech výšky přes 6 do 12 m</t>
  </si>
  <si>
    <t>https://podminky.urs.cz/item/CS_URS_2022_01/998725102</t>
  </si>
  <si>
    <t>998725181</t>
  </si>
  <si>
    <t>Příplatek k přesunu hmot tonážní 725 prováděný bez použití mechanizace</t>
  </si>
  <si>
    <t>1868578978</t>
  </si>
  <si>
    <t>Přesun hmot pro zařizovací předměty stanovený z hmotnosti přesunovaného materiálu Příplatek k cenám za přesun prováděný bez použití mechanizace pro jakoukoliv výšku objektu</t>
  </si>
  <si>
    <t>https://podminky.urs.cz/item/CS_URS_2022_01/998725181</t>
  </si>
  <si>
    <t>HZS</t>
  </si>
  <si>
    <t>Hodinové zúčtovací sazby</t>
  </si>
  <si>
    <t>HZS2491</t>
  </si>
  <si>
    <t>Hodinová zúčtovací sazba dělník zednických výpomocí</t>
  </si>
  <si>
    <t>hod</t>
  </si>
  <si>
    <t>512</t>
  </si>
  <si>
    <t>1805725464</t>
  </si>
  <si>
    <t>Hodinové zúčtovací sazby profesí PSV zednické výpomoci a pomocné práce PSV dělník zednických výpomocí</t>
  </si>
  <si>
    <t>https://podminky.urs.cz/item/CS_URS_2022_01/HZS2491</t>
  </si>
  <si>
    <t>06 - Elektroinstalace</t>
  </si>
  <si>
    <t>Václav Procházka</t>
  </si>
  <si>
    <t xml:space="preserve">    741 - Elektroinstalace - silnoproud</t>
  </si>
  <si>
    <t xml:space="preserve">      341 - Kabely a vodiče</t>
  </si>
  <si>
    <t xml:space="preserve">      357 - Rozvaděče, rozvodnice, skříně</t>
  </si>
  <si>
    <t>1695022821</t>
  </si>
  <si>
    <t>741</t>
  </si>
  <si>
    <t>Elektroinstalace - silnoproud</t>
  </si>
  <si>
    <t>998741102</t>
  </si>
  <si>
    <t>Přesun hmot tonážní pro silnoproud v objektech v přes 6 do 12 m</t>
  </si>
  <si>
    <t>649203240</t>
  </si>
  <si>
    <t>Přesun hmot pro silnoproud stanovený z hmotnosti přesunovaného materiálu vodorovná dopravní vzdálenost do 50 m v objektech výšky přes 6 do 12 m</t>
  </si>
  <si>
    <t>https://podminky.urs.cz/item/CS_URS_2022_01/998741102</t>
  </si>
  <si>
    <t>998741181</t>
  </si>
  <si>
    <t>Příplatek k přesunu hmot tonážní 741 prováděný bez použití mechanizace</t>
  </si>
  <si>
    <t>1085997270</t>
  </si>
  <si>
    <t>Přesun hmot pro silnoproud stanovený z hmotnosti přesunovaného materiálu Příplatek k ceně za přesun prováděný bez použití mechanizace pro jakoukoliv výšku objektu</t>
  </si>
  <si>
    <t>https://podminky.urs.cz/item/CS_URS_2022_01/998741181</t>
  </si>
  <si>
    <t>341</t>
  </si>
  <si>
    <t>Kabely a vodiče</t>
  </si>
  <si>
    <t>741122625</t>
  </si>
  <si>
    <t>Montáž kabel Cu plný kulatý žíla 4x35 mm2 uložený pevně (např. CYKY)</t>
  </si>
  <si>
    <t>-698090968</t>
  </si>
  <si>
    <t>Montáž kabelů měděných bez ukončení uložených pevně plných kulatých nebo bezhalogenových (např. CYKY) počtu a průřezu žil 4x35 mm2</t>
  </si>
  <si>
    <t>https://podminky.urs.cz/item/CS_URS_2022_01/741122625</t>
  </si>
  <si>
    <t>34111620</t>
  </si>
  <si>
    <t>kabel silový jádro Cu izolace PVC plášť PVC 0,6/1kV (1-CYKY) 4x35mm2</t>
  </si>
  <si>
    <t>-1030651949</t>
  </si>
  <si>
    <t>20*1,15 'Přepočtené koeficientem množství</t>
  </si>
  <si>
    <t>741123313</t>
  </si>
  <si>
    <t>Montáž kabel Al plný nebo laněný kulatý žíla 4x35 až 50 mm2 uložený pevně (např. AYKY)</t>
  </si>
  <si>
    <t>Montáž kabelů hliníkových bez ukončení uložených pevně plných nebo laněných kulatých (např. AYKY) počtu a průřezu žil 4x35 až 50 mm2</t>
  </si>
  <si>
    <t>https://podminky.urs.cz/item/CS_URS_2022_01/741123313</t>
  </si>
  <si>
    <t>34113122</t>
  </si>
  <si>
    <t>kabel silový jádro Al izolace PVC plášť PVC 0,6/1kV (1-AYKY) 4x35mm2</t>
  </si>
  <si>
    <t>741122233</t>
  </si>
  <si>
    <t>Montáž kabel Cu plný kulatý žíla 5x10 mm2 uložený volně (např. CYKY)</t>
  </si>
  <si>
    <t>Montáž kabelů měděných bez ukončení uložených volně nebo v liště plných kulatých (např. CYKY) počtu a průřezu žil 5x10 mm2</t>
  </si>
  <si>
    <t>https://podminky.urs.cz/item/CS_URS_2022_01/741122233</t>
  </si>
  <si>
    <t>34113034</t>
  </si>
  <si>
    <t>kabel instalační jádro Cu plné izolace PVC plášť PVC 450/750V (CYKY) 5x10mm2</t>
  </si>
  <si>
    <t>741127805</t>
  </si>
  <si>
    <t>Demontáž kabel Al plný nebo laněný kulatý žíla 3x50+35 mm2, 4x35 až 50 mm2 uložený pevně</t>
  </si>
  <si>
    <t>Demontáž kabelů hliníkových uložených pevně plných nebo laněných kulatých počtu a průřezu žil 3x50+35 mm2, 4x35 až 50 mm2</t>
  </si>
  <si>
    <t>https://podminky.urs.cz/item/CS_URS_2022_01/741127805</t>
  </si>
  <si>
    <t>741127805.1</t>
  </si>
  <si>
    <t>Demontáž kabel Cu plný kulatý žíla 2x1,5 až 6 mm2, 3x1,5 až 10 mm2, 4x1,5 až 10 mm2, 5x1,5 až 6 mm2, 7x1,5 až 4 mm2, 12x1,5 mm2 uložený pevně</t>
  </si>
  <si>
    <t>https://podminky.urs.cz/item/CS_URS_2022_01/741127805.1</t>
  </si>
  <si>
    <t>357</t>
  </si>
  <si>
    <t>Rozvaděče, rozvodnice, skříně</t>
  </si>
  <si>
    <t>741210405</t>
  </si>
  <si>
    <t>Montáž rozváděč nebo krabice nevýbušná do 50 kg</t>
  </si>
  <si>
    <t>Montáž rozváděčů nebo krabic nevýbušných bez zapojení vodičů hmotnosti do 50 kg</t>
  </si>
  <si>
    <t>https://podminky.urs.cz/item/CS_URS_2022_01/741210405</t>
  </si>
  <si>
    <t>357 - R - 006</t>
  </si>
  <si>
    <t>Plastový rozváděč s dveřmi, 543x450x140 mm (š/v/h), IP55</t>
  </si>
  <si>
    <t>Cena výrobce</t>
  </si>
  <si>
    <t>741320163</t>
  </si>
  <si>
    <t>Montáž jističů třípólových nn do 25 A s krytem se zapojením vodičů</t>
  </si>
  <si>
    <t>Montáž jističů se zapojením vodičů třípólových nn do 25 A s krytem</t>
  </si>
  <si>
    <t>https://podminky.urs.cz/item/CS_URS_2022_01/741320163</t>
  </si>
  <si>
    <t>35822171</t>
  </si>
  <si>
    <t>jistič 3-pólový 25 A vypínací charakteristika B vypínací schopnost 6 kA</t>
  </si>
  <si>
    <t>741322021</t>
  </si>
  <si>
    <t>Montáž svodiče bleskových proudů nn typ 1 čtyřpólových impulzní proud do 35 kA se zapojením vodičů</t>
  </si>
  <si>
    <t>Montáž přepěťových ochran nn se zapojením vodičů svodiče bleskových proudů – typ 1 čtyřpólových, pro impulsní proud do 35 kA</t>
  </si>
  <si>
    <t>https://podminky.urs.cz/item/CS_URS_2022_01/741322021</t>
  </si>
  <si>
    <t>35889540</t>
  </si>
  <si>
    <t>svodič přepětí - ochrana 3.stupně odnímatelné provedení, 230 V, signalizace, na DIN lištu</t>
  </si>
  <si>
    <t>741320103</t>
  </si>
  <si>
    <t>Montáž jističů jednopólových nn do 25 A s krytem se zapojením vodičů</t>
  </si>
  <si>
    <t>Montáž jističů se zapojením vodičů jednopólových nn do 25 A s krytem</t>
  </si>
  <si>
    <t>https://podminky.urs.cz/item/CS_URS_2022_01/741320103</t>
  </si>
  <si>
    <t>35822115</t>
  </si>
  <si>
    <t>jistič 1-pólový 10 A vypínací charakteristika B vypínací schopnost 6 kA</t>
  </si>
  <si>
    <t>35822115.1</t>
  </si>
  <si>
    <t>jistič 1-pólový 16 A vypínací charakteristika B vypínací schopnost 6 kA</t>
  </si>
  <si>
    <t>741321032</t>
  </si>
  <si>
    <t>Montáž proudových chráničů čtyřpólových nn do 25 A s krytem se zapojením vodičů</t>
  </si>
  <si>
    <t>Montáž proudových chráničů se zapojením vodičů čtyřpólových nn do 25 A s krytem</t>
  </si>
  <si>
    <t>https://podminky.urs.cz/item/CS_URS_2022_01/741321032</t>
  </si>
  <si>
    <t>35889206</t>
  </si>
  <si>
    <t>chránič proudový 4pólový 25A pracovního proudu 0,03A</t>
  </si>
  <si>
    <t>741 - R - 007</t>
  </si>
  <si>
    <t>Demontáž rozváděče nebo krabice nevýbušná do 100 kg, včetně odpojení kabelů</t>
  </si>
  <si>
    <t>https://podminky.urs.cz/item/CS_URS_2022_01/741 - R - 007</t>
  </si>
  <si>
    <t>741210406</t>
  </si>
  <si>
    <t>Montáž rozváděč nebo krabice nevýbušná do 100 kg</t>
  </si>
  <si>
    <t>Montáž rozváděčů nebo krabic nevýbušných bez zapojení vodičů hmotnosti do 100 kg</t>
  </si>
  <si>
    <t>https://podminky.urs.cz/item/CS_URS_2022_01/741210406</t>
  </si>
  <si>
    <t>357 - R - 008</t>
  </si>
  <si>
    <t>Plastový rozváděč s dveřmi, 806x1377x250 mm (š/v/h), IP55, včetně výzbroje</t>
  </si>
  <si>
    <t>Vlastní</t>
  </si>
  <si>
    <t>741 - R - 009</t>
  </si>
  <si>
    <t>https://podminky.urs.cz/item/CS_URS_2022_01/741 - R - 009</t>
  </si>
  <si>
    <t>357 - R - 010</t>
  </si>
  <si>
    <t>Plechový rozváděč s dveřmi, 586x1577x250 mm (š/v/h), IP55, včetně výzbroje (3x 25B/3, 1x 50B/3, 1x 6B/1)</t>
  </si>
  <si>
    <t xml:space="preserve">Plechový rozváděč s dveřmi, 586x1577x250 mm (š/v/h), IP55, včetně výzbroje (3x 25B/3, 1x 50B/3, 1x 6B/1)
</t>
  </si>
  <si>
    <t>HZS2231</t>
  </si>
  <si>
    <t>Hodinová zúčtovací sazba elektrikář</t>
  </si>
  <si>
    <t>h</t>
  </si>
  <si>
    <t>https://podminky.urs.cz/item/CS_URS_2022_01/HZS2231</t>
  </si>
  <si>
    <t>HZS - R - 003</t>
  </si>
  <si>
    <t>Výchozí revizní zpráva upravené elektroinstalace</t>
  </si>
  <si>
    <t>kpl</t>
  </si>
  <si>
    <t>vlastní</t>
  </si>
  <si>
    <t>HZS - R - 005</t>
  </si>
  <si>
    <t>Projektová dokumentace pro provádění stavby</t>
  </si>
  <si>
    <t>07 - Elektoinstalace - hromosvod</t>
  </si>
  <si>
    <t xml:space="preserve">      354 - Zemnící materiál</t>
  </si>
  <si>
    <t>354</t>
  </si>
  <si>
    <t>Zemnící materiál</t>
  </si>
  <si>
    <t>741 - R - 011</t>
  </si>
  <si>
    <t>Kompletní oprava hromosvodné soustavy, demontáž stávajícího a instalace opraveného</t>
  </si>
  <si>
    <t>35441077</t>
  </si>
  <si>
    <t>drát D 8mm AlMgSi</t>
  </si>
  <si>
    <t>kg</t>
  </si>
  <si>
    <t>35431014</t>
  </si>
  <si>
    <t>svorka uzemnění AlMgSi zkušební, 81 mm</t>
  </si>
  <si>
    <t>35441070</t>
  </si>
  <si>
    <t>tyč jímací s rovným koncem 2000mm FeZn</t>
  </si>
  <si>
    <t>35441070.1</t>
  </si>
  <si>
    <t>tyč jímací s rovným koncem 1000mm FeZn</t>
  </si>
  <si>
    <t>35442268</t>
  </si>
  <si>
    <t>držák jímací tyče na krov horní, Fezn, 350 mm</t>
  </si>
  <si>
    <t>35442193</t>
  </si>
  <si>
    <t>držák oddáleného hromosvodu  FeZn k jímací tyči s kloubem</t>
  </si>
  <si>
    <t>35441672</t>
  </si>
  <si>
    <t>podpěra vedení hromosvodu do zdiva - 150mm, Cu</t>
  </si>
  <si>
    <t>35441680</t>
  </si>
  <si>
    <t>podpěra vedení hromosvodu na hřebenáče - 120-200/60-100mm, Cu</t>
  </si>
  <si>
    <t>-1100935783</t>
  </si>
  <si>
    <t>-2089409576</t>
  </si>
  <si>
    <t>HZS - R - 004</t>
  </si>
  <si>
    <t>Výchozí revizní zpráva opraveného hromosvodu</t>
  </si>
  <si>
    <t>08 - Vytápění</t>
  </si>
  <si>
    <t>Petr Kliment</t>
  </si>
  <si>
    <t xml:space="preserve">    713 - Izolace tepelné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</si>
  <si>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</si>
  <si>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</si>
  <si>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</si>
  <si>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</si>
  <si>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>-1413592575</t>
  </si>
  <si>
    <t>713</t>
  </si>
  <si>
    <t>Izolace tepelné</t>
  </si>
  <si>
    <t>713463131</t>
  </si>
  <si>
    <t>Montáž izolace tepelné potrubí potrubními pouzdry bez úpravy slepenými 1x tl izolace do 25 mm</t>
  </si>
  <si>
    <t>-1009808414</t>
  </si>
  <si>
    <t>Montáž izolace tepelné potrubí a ohybů tvarovkami nebo deskami potrubními pouzdry bez povrchové úpravy (izolační materiál ve specifikaci) přilepenými v příčných a podélných spojích izolace potrubí jednovrstvá, tloušťky izolace do 25 mm</t>
  </si>
  <si>
    <t>https://podminky.urs.cz/item/CS_URS_2022_01/713463131</t>
  </si>
  <si>
    <t>63154531</t>
  </si>
  <si>
    <t>pouzdro izolační potrubní z minerální vlny s Al fólií max. 250/100°C 28/30mm</t>
  </si>
  <si>
    <t>1997915766</t>
  </si>
  <si>
    <t>14*1,02 'Přepočtené koeficientem množství</t>
  </si>
  <si>
    <t>713463132</t>
  </si>
  <si>
    <t>Montáž izolace tepelné potrubí potrubními pouzdry bez úpravy slepenými 1x tl izolace přes 25 do 50 mm</t>
  </si>
  <si>
    <t>-2078455990</t>
  </si>
  <si>
    <t>Montáž izolace tepelné potrubí a ohybů tvarovkami nebo deskami potrubními pouzdry bez povrchové úpravy (izolační materiál ve specifikaci) přilepenými v příčných a podélných spojích izolace potrubí jednovrstvá, tloušťky izolace přes 25 do 50 mm</t>
  </si>
  <si>
    <t>https://podminky.urs.cz/item/CS_URS_2022_01/713463132</t>
  </si>
  <si>
    <t>63154532</t>
  </si>
  <si>
    <t>pouzdro izolační potrubní z minerální vlny s Al fólií max. 250/100°C 35/30mm</t>
  </si>
  <si>
    <t>249570814</t>
  </si>
  <si>
    <t>20*1,02 'Přepočtené koeficientem množství</t>
  </si>
  <si>
    <t>998713102</t>
  </si>
  <si>
    <t>Přesun hmot tonážní pro izolace tepelné v objektech v přes 6 do 12 m</t>
  </si>
  <si>
    <t>-17594882</t>
  </si>
  <si>
    <t>Přesun hmot pro izolace tepelné stanovený z hmotnosti přesunovaného materiálu vodorovná dopravní vzdálenost do 50 m v objektech výšky přes 6 m do 12 m</t>
  </si>
  <si>
    <t>https://podminky.urs.cz/item/CS_URS_2022_01/998713102</t>
  </si>
  <si>
    <t>998713181</t>
  </si>
  <si>
    <t>Příplatek k přesunu hmot tonážní 713 prováděný bez použití mechanizace</t>
  </si>
  <si>
    <t>1904238161</t>
  </si>
  <si>
    <t>Přesun hmot pro izolace tepelné stanovený z hmotnosti přesunovaného materiálu Příplatek k cenám za přesun prováděný bez použití mechanizace pro jakoukoliv výšku objektu</t>
  </si>
  <si>
    <t>https://podminky.urs.cz/item/CS_URS_2022_01/998713181</t>
  </si>
  <si>
    <t>731</t>
  </si>
  <si>
    <t>Ústřední vytápění - kotelny</t>
  </si>
  <si>
    <t>731200825</t>
  </si>
  <si>
    <t>Demontáž kotle ocelového na plynná nebo kapalná paliva výkon přes 25 do 40 kW</t>
  </si>
  <si>
    <t>-1699690227</t>
  </si>
  <si>
    <t>Demontáž kotlů ocelových na kapalná nebo plynná paliva, o výkonu přes 25 do 40 kW</t>
  </si>
  <si>
    <t>https://podminky.urs.cz/item/CS_URS_2022_01/731200825</t>
  </si>
  <si>
    <t>731244494</t>
  </si>
  <si>
    <t>Montáž kotle ocelového závěsného na plyn kondenzačního o výkonu přes 28 do 50 kW</t>
  </si>
  <si>
    <t>1727164770</t>
  </si>
  <si>
    <t>Kotle ocelové teplovodní plynové závěsné kondenzační montáž kotlů kondenzačních ostatních typů o výkonu přes 28 do 50 kW</t>
  </si>
  <si>
    <t>https://podminky.urs.cz/item/CS_URS_2022_01/731244494</t>
  </si>
  <si>
    <t>48417436</t>
  </si>
  <si>
    <t>kotel ocelový plynový kondenzační závěsný pro vytápění 13-45kW</t>
  </si>
  <si>
    <t>-1401252681</t>
  </si>
  <si>
    <t>551R.pol.01</t>
  </si>
  <si>
    <t>209039460</t>
  </si>
  <si>
    <t>Ekvitermní regulátor</t>
  </si>
  <si>
    <t>731341140</t>
  </si>
  <si>
    <t>Hadice napouštěcí pryžové D 20/28</t>
  </si>
  <si>
    <t>-1665738055</t>
  </si>
  <si>
    <t>Hadice napouštěcí pryžové Ø 20/28</t>
  </si>
  <si>
    <t>https://podminky.urs.cz/item/CS_URS_2022_01/731341140</t>
  </si>
  <si>
    <t>731810302</t>
  </si>
  <si>
    <t>Nucený odtah spalin soustředným potrubím pro kondenzační kotel vodorovný 80/125 ke komínové šachtě</t>
  </si>
  <si>
    <t>-572399373</t>
  </si>
  <si>
    <t>Nucené odtahy spalin od kondenzačních kotlů soustředným potrubím vedeným vodorovně ke komínové šachtě, průměru 80/125 mm</t>
  </si>
  <si>
    <t>https://podminky.urs.cz/item/CS_URS_2022_01/731810302</t>
  </si>
  <si>
    <t>731810441</t>
  </si>
  <si>
    <t>Prodloužení odděleného potrubí pro kondenzační kotel průměru 80 mm</t>
  </si>
  <si>
    <t>1027661582</t>
  </si>
  <si>
    <t>Nucené odtahy spalin od kondenzačních kotlů prodloužení odděleného potrubí, průměru 80 mm</t>
  </si>
  <si>
    <t>https://podminky.urs.cz/item/CS_URS_2022_01/731810441</t>
  </si>
  <si>
    <t>731890802</t>
  </si>
  <si>
    <t>Přemístění demontovaných kotelen umístěných ve výšce nebo hloubce objektu přes 6 do 12 m</t>
  </si>
  <si>
    <t>-1485209629</t>
  </si>
  <si>
    <t>Vnitrostaveništní přemístění vybouraných (demontovaných) hmot kotelen vodorovně do 100 m umístěných ve výšce (hloubce) přes 6 do 12 m</t>
  </si>
  <si>
    <t>https://podminky.urs.cz/item/CS_URS_2022_01/731890802</t>
  </si>
  <si>
    <t>998731102</t>
  </si>
  <si>
    <t>Přesun hmot tonážní pro kotelny v objektech v přes 6 do 12 m</t>
  </si>
  <si>
    <t>-2042722654</t>
  </si>
  <si>
    <t>Přesun hmot pro kotelny stanovený z hmotnosti přesunovaného materiálu vodorovná dopravní vzdálenost do 50 m v objektech výšky přes 6 do 12 m</t>
  </si>
  <si>
    <t>https://podminky.urs.cz/item/CS_URS_2022_01/998731102</t>
  </si>
  <si>
    <t>998731181</t>
  </si>
  <si>
    <t>Příplatek k přesunu hmot tonážní 731 prováděný bez použití mechanizace</t>
  </si>
  <si>
    <t>-1475887525</t>
  </si>
  <si>
    <t>Přesun hmot pro kotelny stanovený z hmotnosti přesunovaného materiálu Příplatek k cenám za přesun prováděný bez použití mechanizace pro jakoukoliv výšku objektu</t>
  </si>
  <si>
    <t>https://podminky.urs.cz/item/CS_URS_2022_01/998731181</t>
  </si>
  <si>
    <t>732</t>
  </si>
  <si>
    <t>Ústřední vytápění - strojovny</t>
  </si>
  <si>
    <t>732110811</t>
  </si>
  <si>
    <t>Demontáž rozdělovače nebo sběrače DN přes 50 do 100</t>
  </si>
  <si>
    <t>-1933784880</t>
  </si>
  <si>
    <t>Demontáž těles rozdělovačů a sběračů do DN 100</t>
  </si>
  <si>
    <t>https://podminky.urs.cz/item/CS_URS_2022_01/732110811</t>
  </si>
  <si>
    <t>732199100</t>
  </si>
  <si>
    <t>Montáž orientačních štítků</t>
  </si>
  <si>
    <t>1689420471</t>
  </si>
  <si>
    <t>Montáž štítků orientačních</t>
  </si>
  <si>
    <t>https://podminky.urs.cz/item/CS_URS_2022_01/732199100</t>
  </si>
  <si>
    <t>35442110</t>
  </si>
  <si>
    <t xml:space="preserve">štítek plastový </t>
  </si>
  <si>
    <t>1635111617</t>
  </si>
  <si>
    <t>732320812</t>
  </si>
  <si>
    <t>Demontáž nádrže beztlaké nebo tlakové odpojení od rozvodů potrubí obsah do 100 l</t>
  </si>
  <si>
    <t>-230713619</t>
  </si>
  <si>
    <t>Demontáž nádrží beztlakých nebo tlakových odpojení od rozvodů potrubí nádrže o obsahu do 100 l</t>
  </si>
  <si>
    <t>https://podminky.urs.cz/item/CS_URS_2022_01/732320812</t>
  </si>
  <si>
    <t>732331615</t>
  </si>
  <si>
    <t>Nádoba tlaková expanzní pro topnou a chladicí soustavu s membránou závitové připojení PN 0,6 o objemu 35 l</t>
  </si>
  <si>
    <t>-1700004082</t>
  </si>
  <si>
    <t>Nádoby expanzní tlakové pro topné a chladicí soustavy s membránou bez pojistného ventilu se závitovým připojením PN 0,6 o objemu 35 l</t>
  </si>
  <si>
    <t>https://podminky.urs.cz/item/CS_URS_2022_01/732331615</t>
  </si>
  <si>
    <t>732331777</t>
  </si>
  <si>
    <t>Příslušenství k expanzním nádobám bezpečnostní uzávěr G 3/4 k měření tlaku</t>
  </si>
  <si>
    <t>-1741919161</t>
  </si>
  <si>
    <t>Nádoby expanzní tlakové příslušenství k expanzním nádobám bezpečnostní uzávěr k měření tlaku G 3/4</t>
  </si>
  <si>
    <t>https://podminky.urs.cz/item/CS_URS_2022_01/732331777</t>
  </si>
  <si>
    <t>732420811</t>
  </si>
  <si>
    <t>Demontáž čerpadla oběhového spirálního DN 25</t>
  </si>
  <si>
    <t>-1916835024</t>
  </si>
  <si>
    <t>Demontáž čerpadel oběhových spirálních (do potrubí) DN 25</t>
  </si>
  <si>
    <t>https://podminky.urs.cz/item/CS_URS_2022_01/732420811</t>
  </si>
  <si>
    <t>732890802</t>
  </si>
  <si>
    <t>Přesun demontovaných strojoven vodorovně 100 m v objektech v přes 6 do 12 m</t>
  </si>
  <si>
    <t>792878626</t>
  </si>
  <si>
    <t>Vnitrostaveništní přemístění vybouraných (demontovaných) hmot strojoven vodorovně do 100 m v objektech výšky přes 6 do 12 m</t>
  </si>
  <si>
    <t>https://podminky.urs.cz/item/CS_URS_2022_01/732890802</t>
  </si>
  <si>
    <t>998732102</t>
  </si>
  <si>
    <t>Přesun hmot tonážní pro strojovny v objektech v přes 6 do 12 m</t>
  </si>
  <si>
    <t>-830099124</t>
  </si>
  <si>
    <t>Přesun hmot pro strojovny stanovený z hmotnosti přesunovaného materiálu vodorovná dopravní vzdálenost do 50 m v objektech výšky přes 6 do 12 m</t>
  </si>
  <si>
    <t>https://podminky.urs.cz/item/CS_URS_2022_01/998732102</t>
  </si>
  <si>
    <t>998732181</t>
  </si>
  <si>
    <t>Příplatek k přesunu hmot tonážní 732 prováděný bez použití mechanizace</t>
  </si>
  <si>
    <t>1157102210</t>
  </si>
  <si>
    <t>Přesun hmot pro strojovny stanovený z hmotnosti přesunovaného materiálu Příplatek k cenám za přesun prováděný bez použití mechanizace pro jakoukoliv výšku objektu</t>
  </si>
  <si>
    <t>https://podminky.urs.cz/item/CS_URS_2022_01/998732181</t>
  </si>
  <si>
    <t>733</t>
  </si>
  <si>
    <t>Ústřední vytápění - rozvodné potrubí</t>
  </si>
  <si>
    <t>733110806</t>
  </si>
  <si>
    <t>Demontáž potrubí ocelového závitového DN přes 15 do 32</t>
  </si>
  <si>
    <t>-70110981</t>
  </si>
  <si>
    <t>Demontáž potrubí z trubek ocelových závitových DN přes 15 do 32</t>
  </si>
  <si>
    <t>https://podminky.urs.cz/item/CS_URS_2022_01/733110806</t>
  </si>
  <si>
    <t>733111104</t>
  </si>
  <si>
    <t>Potrubí ocelové závitové černé bezešvé běžné nízkotlaké DN 20</t>
  </si>
  <si>
    <t>891129352</t>
  </si>
  <si>
    <t>Potrubí z trubek ocelových závitových černých spojovaných svařováním bezešvých běžných nízkotlakých PN 16 do 115°C DN 20</t>
  </si>
  <si>
    <t>https://podminky.urs.cz/item/CS_URS_2022_01/733111104</t>
  </si>
  <si>
    <t>733111105</t>
  </si>
  <si>
    <t>Potrubí ocelové závitové černé bezešvé běžné nízkotlaké DN 25</t>
  </si>
  <si>
    <t>-1596278577</t>
  </si>
  <si>
    <t>Potrubí z trubek ocelových závitových černých spojovaných svařováním bezešvých běžných nízkotlakých PN 16 do 115°C DN 25</t>
  </si>
  <si>
    <t>https://podminky.urs.cz/item/CS_URS_2022_01/733111105</t>
  </si>
  <si>
    <t>733111106</t>
  </si>
  <si>
    <t>Potrubí ocelové závitové černé bezešvé běžné nízkotlaké DN 32</t>
  </si>
  <si>
    <t>-996261708</t>
  </si>
  <si>
    <t>Potrubí z trubek ocelových závitových černých spojovaných svařováním bezešvých běžných nízkotlakých PN 16 do 115°C DN 32</t>
  </si>
  <si>
    <t>https://podminky.urs.cz/item/CS_URS_2022_01/733111106</t>
  </si>
  <si>
    <t>733190107</t>
  </si>
  <si>
    <t>Zkouška těsnosti potrubí ocelové závitové DN do 40</t>
  </si>
  <si>
    <t>-1670730453</t>
  </si>
  <si>
    <t>Zkoušky těsnosti potrubí, manžety prostupové z trubek ocelových zkoušky těsnosti potrubí (za provozu) z trubek ocelových závitových DN do 40</t>
  </si>
  <si>
    <t>https://podminky.urs.cz/item/CS_URS_2022_01/733190107</t>
  </si>
  <si>
    <t>733890803</t>
  </si>
  <si>
    <t>Přemístění potrubí demontovaného vodorovně do 100 m v objektech v přes 6 do 24 m</t>
  </si>
  <si>
    <t>-1891854191</t>
  </si>
  <si>
    <t>Vnitrostaveništní přemístění vybouraných (demontovaných) hmot rozvodů potrubí vodorovně do 100 m v objektech výšky přes 6 do 24 m</t>
  </si>
  <si>
    <t>https://podminky.urs.cz/item/CS_URS_2022_01/733890803</t>
  </si>
  <si>
    <t>998733102</t>
  </si>
  <si>
    <t>Přesun hmot tonážní pro rozvody potrubí v objektech v přes 6 do 12 m</t>
  </si>
  <si>
    <t>1137342822</t>
  </si>
  <si>
    <t>Přesun hmot pro rozvody potrubí stanovený z hmotnosti přesunovaného materiálu vodorovná dopravní vzdálenost do 50 m v objektech výšky přes 6 do 12 m</t>
  </si>
  <si>
    <t>https://podminky.urs.cz/item/CS_URS_2022_01/998733102</t>
  </si>
  <si>
    <t>998733181</t>
  </si>
  <si>
    <t>Příplatek k přesunu hmot tonážní 733 prováděný bez použití mechanizace</t>
  </si>
  <si>
    <t>-1452324771</t>
  </si>
  <si>
    <t>Přesun hmot pro rozvody potrubí stanovený z hmotnosti přesunovaného materiálu Příplatek k cenám za přesun prováděný bez použití mechanizace pro jakoukoliv výšku objektu</t>
  </si>
  <si>
    <t>https://podminky.urs.cz/item/CS_URS_2022_01/998733181</t>
  </si>
  <si>
    <t>734</t>
  </si>
  <si>
    <t>Ústřední vytápění - armatury</t>
  </si>
  <si>
    <t>734211120</t>
  </si>
  <si>
    <t>Ventil závitový odvzdušňovací G 1/2 PN 14 do 120°C automatický</t>
  </si>
  <si>
    <t>-704547959</t>
  </si>
  <si>
    <t>Ventily odvzdušňovací závitové automatické PN 14 do 120°C G 1/2</t>
  </si>
  <si>
    <t>https://podminky.urs.cz/item/CS_URS_2022_01/734211120</t>
  </si>
  <si>
    <t>734291123</t>
  </si>
  <si>
    <t>Kohout plnící a vypouštěcí G 1/2 PN 10 do 90°C závitový</t>
  </si>
  <si>
    <t>-104243252</t>
  </si>
  <si>
    <t>Ostatní armatury kohouty plnicí a vypouštěcí PN 10 do 90°C G 1/2</t>
  </si>
  <si>
    <t>https://podminky.urs.cz/item/CS_URS_2022_01/734291123</t>
  </si>
  <si>
    <t>734291241</t>
  </si>
  <si>
    <t>Filtr závitový přímý G 3/8 PN 16 do 130°C s vnitřními závity</t>
  </si>
  <si>
    <t>1782368611</t>
  </si>
  <si>
    <t>Ostatní armatury filtry závitové PN 16 do 130°C přímé s vnitřními závity G 3/8</t>
  </si>
  <si>
    <t>https://podminky.urs.cz/item/CS_URS_2022_01/734291241</t>
  </si>
  <si>
    <t>734292713</t>
  </si>
  <si>
    <t>Kohout kulový přímý G 1/2 PN 42 do 185°C vnitřní závit</t>
  </si>
  <si>
    <t>1527931118</t>
  </si>
  <si>
    <t>Ostatní armatury kulové kohouty PN 42 do 185°C přímé vnitřní závit G 1/2</t>
  </si>
  <si>
    <t>https://podminky.urs.cz/item/CS_URS_2022_01/734292713</t>
  </si>
  <si>
    <t>734292715</t>
  </si>
  <si>
    <t>Kohout kulový přímý G 1 PN 42 do 185°C vnitřní závit</t>
  </si>
  <si>
    <t>187247623</t>
  </si>
  <si>
    <t>Ostatní armatury kulové kohouty PN 42 do 185°C přímé vnitřní závit G 1</t>
  </si>
  <si>
    <t>https://podminky.urs.cz/item/CS_URS_2022_01/734292715</t>
  </si>
  <si>
    <t>734-R.pol.01</t>
  </si>
  <si>
    <t>Pomocný materiál  - kompenzátory na potrubí,vč.kolen,fitinek,redukcí ,odboček.</t>
  </si>
  <si>
    <t>-1090251343</t>
  </si>
  <si>
    <t>Pomocný materiál - kompenzátory na potrubí,vč.kolen,fitinek,redukcí ,odboček.</t>
  </si>
  <si>
    <t>998734102</t>
  </si>
  <si>
    <t>Přesun hmot tonážní pro armatury v objektech v přes 6 do 12 m</t>
  </si>
  <si>
    <t>1618529782</t>
  </si>
  <si>
    <t>Přesun hmot pro armatury stanovený z hmotnosti přesunovaného materiálu vodorovná dopravní vzdálenost do 50 m v objektech výšky přes 6 do 12 m</t>
  </si>
  <si>
    <t>https://podminky.urs.cz/item/CS_URS_2022_01/998734102</t>
  </si>
  <si>
    <t>998734181</t>
  </si>
  <si>
    <t>Příplatek k přesunu hmot tonážní 734 prováděný bez použití mechanizace</t>
  </si>
  <si>
    <t>-216317249</t>
  </si>
  <si>
    <t>Přesun hmot pro armatury stanovený z hmotnosti přesunovaného materiálu Příplatek k cenám za přesun prováděný bez použití mechanizace pro jakoukoliv výšku objektu</t>
  </si>
  <si>
    <t>https://podminky.urs.cz/item/CS_URS_2022_01/998734181</t>
  </si>
  <si>
    <t>-1757593581</t>
  </si>
  <si>
    <t>09 - Plyn</t>
  </si>
  <si>
    <t xml:space="preserve">    723 - Zdravotechnika - vnitřní plynovod</t>
  </si>
  <si>
    <t>-1422818564</t>
  </si>
  <si>
    <t>723</t>
  </si>
  <si>
    <t>Zdravotechnika - vnitřní plynovod</t>
  </si>
  <si>
    <t>723111203</t>
  </si>
  <si>
    <t>Potrubí ocelové závitové černé bezešvé svařované běžné DN 20</t>
  </si>
  <si>
    <t>813685735</t>
  </si>
  <si>
    <t>Potrubí z ocelových trubek závitových černých spojovaných svařováním, bezešvých běžných DN 20</t>
  </si>
  <si>
    <t>https://podminky.urs.cz/item/CS_URS_2022_01/723111203</t>
  </si>
  <si>
    <t>723111204</t>
  </si>
  <si>
    <t>Potrubí ocelové závitové černé bezešvé svařované běžné DN 25</t>
  </si>
  <si>
    <t>-1198638914</t>
  </si>
  <si>
    <t>Potrubí z ocelových trubek závitových černých spojovaných svařováním, bezešvých běžných DN 25</t>
  </si>
  <si>
    <t>https://podminky.urs.cz/item/CS_URS_2022_01/723111204</t>
  </si>
  <si>
    <t>723120804</t>
  </si>
  <si>
    <t>Demontáž potrubí ocelové závitové svařované DN do 25</t>
  </si>
  <si>
    <t>-276771935</t>
  </si>
  <si>
    <t>Demontáž potrubí svařovaného z ocelových trubek závitových do DN 25</t>
  </si>
  <si>
    <t>https://podminky.urs.cz/item/CS_URS_2022_01/723120804</t>
  </si>
  <si>
    <t>723230103</t>
  </si>
  <si>
    <t>Kulový uzávěr přímý PN 5 G 3/4" FF s protipožární armaturou a 2x vnitřním závitem</t>
  </si>
  <si>
    <t>-1640394708</t>
  </si>
  <si>
    <t>Armatury se dvěma závity s protipožární armaturou PN 5 kulové uzávěry přímé závity vnitřní G 3/4" FF</t>
  </si>
  <si>
    <t>https://podminky.urs.cz/item/CS_URS_2022_01/723230103</t>
  </si>
  <si>
    <t>723290822</t>
  </si>
  <si>
    <t>Přemístění vnitrostaveništní demontovaných hmot pro vnitřní plynovod v objektech v přes 6 do 12 m</t>
  </si>
  <si>
    <t>1431953549</t>
  </si>
  <si>
    <t>Vnitrostaveništní přemítění vybouraných (demontovaných) hmot vnitřní plynovod vodorovně do 100 m v objektech výšky přes 6 do 12 m</t>
  </si>
  <si>
    <t>https://podminky.urs.cz/item/CS_URS_2022_01/723290822</t>
  </si>
  <si>
    <t>998723102</t>
  </si>
  <si>
    <t>Přesun hmot tonážní pro vnitřní plynovod v objektech v přes 6 do 12 m</t>
  </si>
  <si>
    <t>-1185207826</t>
  </si>
  <si>
    <t>Přesun hmot pro vnitřní plynovod stanovený z hmotnosti přesunovaného materiálu vodorovná dopravní vzdálenost do 50 m v objektech výšky přes 6 do 12 m</t>
  </si>
  <si>
    <t>https://podminky.urs.cz/item/CS_URS_2022_01/998723102</t>
  </si>
  <si>
    <t>998723181</t>
  </si>
  <si>
    <t>Příplatek k přesunu hmot tonážní 723 prováděný bez použití mechanizace</t>
  </si>
  <si>
    <t>1479909581</t>
  </si>
  <si>
    <t>Přesun hmot pro vnitřní plynovod stanovený z hmotnosti přesunovaného materiálu Příplatek k ceně za přesun prováděný bez použití mechanizace pro jakoukoliv výšku objektu</t>
  </si>
  <si>
    <t>https://podminky.urs.cz/item/CS_URS_2022_01/998723181</t>
  </si>
  <si>
    <t>HZS2222</t>
  </si>
  <si>
    <t>Hodinová zúčtovací sazba topenář odborný</t>
  </si>
  <si>
    <t>-1526526642</t>
  </si>
  <si>
    <t>Hodinové zúčtovací sazby profesí PSV provádění stavebních instalací topenář odborný</t>
  </si>
  <si>
    <t>https://podminky.urs.cz/item/CS_URS_2022_01/HZS2222</t>
  </si>
  <si>
    <t>"Topná a funkční zkoušky " 24,00</t>
  </si>
  <si>
    <t>SO 40-73-01 - Veřejné WC</t>
  </si>
  <si>
    <t>01 - Stavební  část</t>
  </si>
  <si>
    <t xml:space="preserve">    799 - Ostatní</t>
  </si>
  <si>
    <t>611131121</t>
  </si>
  <si>
    <t>Penetrační disperzní nátěr vnitřních stropů nanášený ručně</t>
  </si>
  <si>
    <t>-1002483462</t>
  </si>
  <si>
    <t>Podkladní a spojovací vrstva vnitřních omítaných ploch penetrace disperzní nanášená ručně stropů</t>
  </si>
  <si>
    <t>https://podminky.urs.cz/item/CS_URS_2022_01/611131121</t>
  </si>
  <si>
    <t>611142001</t>
  </si>
  <si>
    <t>Potažení vnitřních stropů sklovláknitým pletivem vtlačeným do tenkovrstvé hmoty  - 2x</t>
  </si>
  <si>
    <t>464810754</t>
  </si>
  <si>
    <t>Potažení vnitřních ploch pletivem v ploše nebo pruzích, na plném podkladu sklovláknitým vtlačením do tmelu stropů</t>
  </si>
  <si>
    <t>https://podminky.urs.cz/item/CS_URS_2022_01/611142001</t>
  </si>
  <si>
    <t>57,96*2 'Přepočtené koeficientem množství</t>
  </si>
  <si>
    <t>611311131</t>
  </si>
  <si>
    <t>Potažení vnitřních rovných stropů vápenným štukem tloušťky do 3 mm</t>
  </si>
  <si>
    <t>-1932058375</t>
  </si>
  <si>
    <t>Potažení vnitřních ploch vápenným štukem tloušťky do 3 mm vodorovných konstrukcí stropů rovných</t>
  </si>
  <si>
    <t>https://podminky.urs.cz/item/CS_URS_2022_01/611311131</t>
  </si>
  <si>
    <t>612131121</t>
  </si>
  <si>
    <t>Penetrační disperzní nátěr vnitřních stěn nanášený ručně</t>
  </si>
  <si>
    <t>-1545100177</t>
  </si>
  <si>
    <t>Podkladní a spojovací vrstva vnitřních omítaných ploch penetrace disperzní nanášená ručně stěn</t>
  </si>
  <si>
    <t>https://podminky.urs.cz/item/CS_URS_2022_01/612131121</t>
  </si>
  <si>
    <t>612142001</t>
  </si>
  <si>
    <t>Potažení vnitřních stěn sklovláknitým pletivem vtlačeným do tenkovrstvé hmoty</t>
  </si>
  <si>
    <t>408773539</t>
  </si>
  <si>
    <t>Potažení vnitřních ploch pletivem v ploše nebo pruzích, na plném podkladu sklovláknitým vtlačením do tmelu stěn</t>
  </si>
  <si>
    <t>https://podminky.urs.cz/item/CS_URS_2022_01/612142001</t>
  </si>
  <si>
    <t>94,452*2 'Přepočtené koeficientem množství</t>
  </si>
  <si>
    <t>612311131</t>
  </si>
  <si>
    <t>Potažení vnitřních stěn vápenným štukem tloušťky do 3 mm</t>
  </si>
  <si>
    <t>395823197</t>
  </si>
  <si>
    <t>Potažení vnitřních ploch vápenným štukem tloušťky do 3 mm svislých konstrukcí stěn</t>
  </si>
  <si>
    <t>https://podminky.urs.cz/item/CS_URS_2022_01/612311131</t>
  </si>
  <si>
    <t>949101111</t>
  </si>
  <si>
    <t>Lešení pomocné pro objekty pozemních staveb s lešeňovou podlahou v do 1,9 m zatížení do 150 kg/m2</t>
  </si>
  <si>
    <t>-1477833509</t>
  </si>
  <si>
    <t>Lešení pomocné pracovní pro objekty pozemních staveb pro zatížení do 150 kg/m2, o výšce lešeňové podlahy do 1,9 m</t>
  </si>
  <si>
    <t>https://podminky.urs.cz/item/CS_URS_2022_01/949101111</t>
  </si>
  <si>
    <t>"vnitřní"57,96</t>
  </si>
  <si>
    <t>952901111</t>
  </si>
  <si>
    <t>Vyčištění budov bytové a občanské výstavby při výšce podlaží do 4 m</t>
  </si>
  <si>
    <t>-1653234548</t>
  </si>
  <si>
    <t>Vyčištění budov nebo objektů před předáním do užívání budov bytové nebo občanské výstavby, světlé výšky podlaží do 4 m</t>
  </si>
  <si>
    <t>https://podminky.urs.cz/item/CS_URS_2022_01/952901111</t>
  </si>
  <si>
    <t>"stropy OP01 až OP06"</t>
  </si>
  <si>
    <t>9,15+8,24+9,74+2,25+1,41+1,41</t>
  </si>
  <si>
    <t>"stropy OP07 až OP09"</t>
  </si>
  <si>
    <t>1,87+1,88+4,07</t>
  </si>
  <si>
    <t>"stropy OP09b až OP13"</t>
  </si>
  <si>
    <t>1,06+1,06+1,06+6,47</t>
  </si>
  <si>
    <t>"stropy OP 14"</t>
  </si>
  <si>
    <t>8,29</t>
  </si>
  <si>
    <t>978011191</t>
  </si>
  <si>
    <t>Otlučení (osekání) vnitřní vápenné nebo vápenocementové omítky stropů v rozsahu přes 50 do 100 %</t>
  </si>
  <si>
    <t>-1032012276</t>
  </si>
  <si>
    <t>Otlučení vápenných nebo vápenocementových omítek vnitřních ploch stropů, v rozsahu přes 50 do 100 %</t>
  </si>
  <si>
    <t>https://podminky.urs.cz/item/CS_URS_2022_01/978011191</t>
  </si>
  <si>
    <t>978013191</t>
  </si>
  <si>
    <t>Otlučení (osekání) vnitřní vápenné nebo vápenocementové omítky stěn v rozsahu přes 50 do 100 %</t>
  </si>
  <si>
    <t>335689306</t>
  </si>
  <si>
    <t>Otlučení vápenných nebo vápenocementových omítek vnitřních ploch stěn s vyškrabáním spar, s očištěním zdiva, v rozsahu přes 50 do 100 %</t>
  </si>
  <si>
    <t>https://podminky.urs.cz/item/CS_URS_2022_01/978013191</t>
  </si>
  <si>
    <t>"Stěny OP01"</t>
  </si>
  <si>
    <t>12,32*2,62</t>
  </si>
  <si>
    <t>"stěny OP02 až OP06"</t>
  </si>
  <si>
    <t>(11,84+15,84+6,00+4,88+4,88)*0,62</t>
  </si>
  <si>
    <t>"stěny OP07 až OP09"</t>
  </si>
  <si>
    <t>(5,66+5,68+8,10)*0,62</t>
  </si>
  <si>
    <t>"stěny OP09b až OP13"</t>
  </si>
  <si>
    <t>(4,16+4,16+4,16+12,98)*0,62</t>
  </si>
  <si>
    <t>"stěny OP 14"</t>
  </si>
  <si>
    <t>11,94*0,62</t>
  </si>
  <si>
    <t>997013211</t>
  </si>
  <si>
    <t>Vnitrostaveništní doprava suti a vybouraných hmot pro budovy v do 6 m ručně</t>
  </si>
  <si>
    <t>-326896535</t>
  </si>
  <si>
    <t>Vnitrostaveništní doprava suti a vybouraných hmot vodorovně do 50 m svisle ručně pro budovy a haly výšky do 6 m</t>
  </si>
  <si>
    <t>https://podminky.urs.cz/item/CS_URS_2022_01/997013211</t>
  </si>
  <si>
    <t>998018001</t>
  </si>
  <si>
    <t>Přesun hmot ruční pro budovy v do 6 m</t>
  </si>
  <si>
    <t>2094265693</t>
  </si>
  <si>
    <t>Přesun hmot pro budovy občanské výstavby, bydlení, výrobu a služby ruční - bez užití mechanizace vodorovná dopravní vzdálenost do 100 m pro budovy s jakoukoliv nosnou konstrukcí výšky do 6 m</t>
  </si>
  <si>
    <t>https://podminky.urs.cz/item/CS_URS_2022_01/998018001</t>
  </si>
  <si>
    <t>-204778831</t>
  </si>
  <si>
    <t>-1992973985</t>
  </si>
  <si>
    <t>8*0,75*2,025*2</t>
  </si>
  <si>
    <t>112151657</t>
  </si>
  <si>
    <t>-1971880237</t>
  </si>
  <si>
    <t>1210062949</t>
  </si>
  <si>
    <t>8*(0,70+2,00)*(0,10+2*0,05)</t>
  </si>
  <si>
    <t>-1021285197</t>
  </si>
  <si>
    <t>-95284105</t>
  </si>
  <si>
    <t>-477366108</t>
  </si>
  <si>
    <t>1302718975</t>
  </si>
  <si>
    <t>-1733582159</t>
  </si>
  <si>
    <t>1423172134</t>
  </si>
  <si>
    <t>680385127</t>
  </si>
  <si>
    <t>28323157</t>
  </si>
  <si>
    <t>fólie pro malířské potřeby zakrývací tl 14µ 4x5m</t>
  </si>
  <si>
    <t>-2042692197</t>
  </si>
  <si>
    <t>57,96*1,05 'Přepočtené koeficientem množství</t>
  </si>
  <si>
    <t>784171111</t>
  </si>
  <si>
    <t>Zakrytí vnitřních ploch stěn v místnostech v do 3,80 m</t>
  </si>
  <si>
    <t>1950084947</t>
  </si>
  <si>
    <t>Zakrytí nemalovaných ploch (materiál ve specifikaci) včetně pozdějšího odkrytí svislých ploch např. stěn, oken, dveří v místnostech výšky do 3,80</t>
  </si>
  <si>
    <t>https://podminky.urs.cz/item/CS_URS_2022_01/784171111</t>
  </si>
  <si>
    <t>"okna"</t>
  </si>
  <si>
    <t>3*1,10*0,75</t>
  </si>
  <si>
    <t>3*0,70*1,10</t>
  </si>
  <si>
    <t>2*0,615*0,615</t>
  </si>
  <si>
    <t>1,15*1,35</t>
  </si>
  <si>
    <t>58124842</t>
  </si>
  <si>
    <t>fólie pro malířské potřeby zakrývací tl 7µ 4x5m</t>
  </si>
  <si>
    <t>668345103</t>
  </si>
  <si>
    <t>7,094*1,05 'Přepočtené koeficientem množství</t>
  </si>
  <si>
    <t>-683720963</t>
  </si>
  <si>
    <t>-1894086183</t>
  </si>
  <si>
    <t>Ostatní</t>
  </si>
  <si>
    <t>799- R.pol.01</t>
  </si>
  <si>
    <t>1802302670</t>
  </si>
  <si>
    <t>Mincovník na dveře WC (ADZ přístupový terminál, antivandal provedení - mince, karta, euroklíč) - D+M</t>
  </si>
  <si>
    <t xml:space="preserve">Hodinová zúčtovací sazba dělník zednických výpomocí </t>
  </si>
  <si>
    <t>104498770</t>
  </si>
  <si>
    <t>"pomocné práce pro osazení mincovníkl"6,00</t>
  </si>
  <si>
    <t xml:space="preserve">    1 - Zemní práce</t>
  </si>
  <si>
    <t xml:space="preserve">    781 - Dokončovací práce - obklady</t>
  </si>
  <si>
    <t>Zemní práce</t>
  </si>
  <si>
    <t>131111333</t>
  </si>
  <si>
    <t>Vrtání jamek pro plotové sloupky D přes 200 do 300 mm ručně s motorovým vrtákem</t>
  </si>
  <si>
    <t>1159398275</t>
  </si>
  <si>
    <t>Vrtání jamek ručním motorovým vrtákem průměru přes 200 do 300 mm</t>
  </si>
  <si>
    <t>https://podminky.urs.cz/item/CS_URS_2022_01/131111333</t>
  </si>
  <si>
    <t>"základ pro sloupky vrat - zemina bude určena k zasypání po vybourání základu"3*1,10</t>
  </si>
  <si>
    <t>174111101</t>
  </si>
  <si>
    <t>Zásyp jam, šachet rýh nebo kolem objektů sypaninou se zhutněním ručně</t>
  </si>
  <si>
    <t>-1042906920</t>
  </si>
  <si>
    <t>Zásyp sypaninou z jakékoliv horniny ručně s uložením výkopku ve vrstvách se zhutněním jam, šachet, rýh nebo kolem objektů v těchto vykopávkách</t>
  </si>
  <si>
    <t>https://podminky.urs.cz/item/CS_URS_2022_01/174111101</t>
  </si>
  <si>
    <t>3*3,14*0,15*0,15*1,10</t>
  </si>
  <si>
    <t>338171121</t>
  </si>
  <si>
    <t>Osazování sloupků a vzpěr plotových ocelových v do 2,60 m se zalitím MC</t>
  </si>
  <si>
    <t>-289402675</t>
  </si>
  <si>
    <t>Montáž sloupků a vzpěr plotových ocelových trubkových nebo profilovaných výšky do 2,60 m se zalitím cementovou maltou do vynechaných otvorů</t>
  </si>
  <si>
    <t>https://podminky.urs.cz/item/CS_URS_2022_01/338171121</t>
  </si>
  <si>
    <t>"sloupek k vratům" 3,00</t>
  </si>
  <si>
    <t>14011048</t>
  </si>
  <si>
    <t>trubka ocelová bezešvá hladká jakost 11 353 70x10mm</t>
  </si>
  <si>
    <t>2099462286</t>
  </si>
  <si>
    <t>3*2,6 'Přepočtené koeficientem množství</t>
  </si>
  <si>
    <t>-1829390790</t>
  </si>
  <si>
    <t>(1,10+0,75)*2*3</t>
  </si>
  <si>
    <t>(0,70+1,10)*2*3</t>
  </si>
  <si>
    <t>0,615*4*2</t>
  </si>
  <si>
    <t>(1,15+1,35)*2</t>
  </si>
  <si>
    <t>(0,90*2,05)*5</t>
  </si>
  <si>
    <t>2,10*3</t>
  </si>
  <si>
    <t>328210052</t>
  </si>
  <si>
    <t>2086518529</t>
  </si>
  <si>
    <t>-1943058163</t>
  </si>
  <si>
    <t>"fasáda"(13,05+2*1,20+10,25+3,95*2)*1,20</t>
  </si>
  <si>
    <t>968062354</t>
  </si>
  <si>
    <t>Vybourání dřevěných rámů oken dvojitých včetně křídel pl do 1 m2</t>
  </si>
  <si>
    <t>-1826233880</t>
  </si>
  <si>
    <t>Vybourání dřevěných rámů oken s křídly, dveřních zárubní, vrat, stěn, ostění nebo obkladů rámů oken s křídly dvojitých, plochy do 1 m2</t>
  </si>
  <si>
    <t>https://podminky.urs.cz/item/CS_URS_2022_01/968062354</t>
  </si>
  <si>
    <t>1,00*0,75*3</t>
  </si>
  <si>
    <t>0,70*1,10*3</t>
  </si>
  <si>
    <t>0,615*0,615*2</t>
  </si>
  <si>
    <t>961044111</t>
  </si>
  <si>
    <t>Bourání základů z betonu prostého</t>
  </si>
  <si>
    <t>-700865734</t>
  </si>
  <si>
    <t>Bourání základů z betonu prostého</t>
  </si>
  <si>
    <t>https://podminky.urs.cz/item/CS_URS_2022_01/961044111</t>
  </si>
  <si>
    <t>"sokl u vrat základ" 1,50*0,30*0,60</t>
  </si>
  <si>
    <t>962042320</t>
  </si>
  <si>
    <t>Bourání zdiva nadzákladového z betonu prostého do 1 m3</t>
  </si>
  <si>
    <t>-309506720</t>
  </si>
  <si>
    <t>Bourání zdiva z betonu prostého nadzákladového objemu do 1 m3</t>
  </si>
  <si>
    <t>https://podminky.urs.cz/item/CS_URS_2022_01/962042320</t>
  </si>
  <si>
    <t>"sokl u vrat" 1,50*0,30*0,30</t>
  </si>
  <si>
    <t>968062355</t>
  </si>
  <si>
    <t>Vybourání dřevěných rámů oken dvojitých včetně křídel pl do 2 m2</t>
  </si>
  <si>
    <t>1314862976</t>
  </si>
  <si>
    <t>Vybourání dřevěných rámů oken s křídly, dveřních zárubní, vrat, stěn, ostění nebo obkladů rámů oken s křídly dvojitých, plochy do 2 m2</t>
  </si>
  <si>
    <t>https://podminky.urs.cz/item/CS_URS_2022_01/968062355</t>
  </si>
  <si>
    <t>968062455</t>
  </si>
  <si>
    <t>Vybourání dřevěných dveřních zárubní pl do 2 m2</t>
  </si>
  <si>
    <t>1710528884</t>
  </si>
  <si>
    <t>Vybourání dřevěných rámů oken s křídly, dveřních zárubní, vrat, stěn, ostění nebo obkladů dveřních zárubní, plochy do 2 m2</t>
  </si>
  <si>
    <t>https://podminky.urs.cz/item/CS_URS_2022_01/968062455</t>
  </si>
  <si>
    <t>0,90*2,00</t>
  </si>
  <si>
    <t>968062558</t>
  </si>
  <si>
    <t>Vybourání dřevěných vrat pl do 5 m2</t>
  </si>
  <si>
    <t>889398896</t>
  </si>
  <si>
    <t>Vybourání dřevěných rámů oken s křídly, dveřních zárubní, vrat, stěn, ostění nebo obkladů vrat, plochy do 5 m2</t>
  </si>
  <si>
    <t>https://podminky.urs.cz/item/CS_URS_2022_01/968062558</t>
  </si>
  <si>
    <t>2,10*2,10</t>
  </si>
  <si>
    <t>968062559</t>
  </si>
  <si>
    <t>Vybourání dřevěných vrat pl přes 5 m2</t>
  </si>
  <si>
    <t>2111321221</t>
  </si>
  <si>
    <t>Vybourání dřevěných rámů oken s křídly, dveřních zárubní, vrat, stěn, ostění nebo obkladů vrat, plochy přes 5 m2</t>
  </si>
  <si>
    <t>https://podminky.urs.cz/item/CS_URS_2022_01/968062559</t>
  </si>
  <si>
    <t>3,50*1,80</t>
  </si>
  <si>
    <t>968072455</t>
  </si>
  <si>
    <t>Vybourání kovových dveřních zárubní pl do 2 m2</t>
  </si>
  <si>
    <t>-1858628467</t>
  </si>
  <si>
    <t>Vybourání kovových rámů oken s křídly, dveřních zárubní, vrat, stěn, ostění nebo obkladů dveřních zárubní, plochy do 2 m2</t>
  </si>
  <si>
    <t>https://podminky.urs.cz/item/CS_URS_2022_01/968072455</t>
  </si>
  <si>
    <t>0,90*2,00*4</t>
  </si>
  <si>
    <t>-1269193192</t>
  </si>
  <si>
    <t>"stěny"(3,50+5,15+5,10+10,25+13,05+9,70+4,45+0,45)*(2,70+0,20)</t>
  </si>
  <si>
    <t>(4,70*2+0,45)*0,70</t>
  </si>
  <si>
    <t>"podhled"(3,50+5,15+5,10+10,25+13,05+9,70)*0,50</t>
  </si>
  <si>
    <t>"Otvory"</t>
  </si>
  <si>
    <t>-5*0,90*2,00</t>
  </si>
  <si>
    <t>-2,10*2,10</t>
  </si>
  <si>
    <t>-1,10*0,75*3</t>
  </si>
  <si>
    <t>-0,70*1,10*3</t>
  </si>
  <si>
    <t>-1,15*1,35</t>
  </si>
  <si>
    <t>-0,615*0,615*2</t>
  </si>
  <si>
    <t>(1,10+2*0,75)*0,20*3</t>
  </si>
  <si>
    <t>(0,70+2*1,10)*0,20*3</t>
  </si>
  <si>
    <t>(1,15+2*1,35)*0,20</t>
  </si>
  <si>
    <t>0,615*3*0,20*2</t>
  </si>
  <si>
    <t>2,10*3*0,15</t>
  </si>
  <si>
    <t>(0,20+2,02*2)*0,20*5</t>
  </si>
  <si>
    <t>1813660090</t>
  </si>
  <si>
    <t>26108440</t>
  </si>
  <si>
    <t>342103095</t>
  </si>
  <si>
    <t>1,20</t>
  </si>
  <si>
    <t>3*0,75</t>
  </si>
  <si>
    <t>3*1,15</t>
  </si>
  <si>
    <t>2*0,65</t>
  </si>
  <si>
    <t>-1768884650</t>
  </si>
  <si>
    <t>1,35</t>
  </si>
  <si>
    <t>841198838</t>
  </si>
  <si>
    <t>(1+3+3+2)*2</t>
  </si>
  <si>
    <t>764518403</t>
  </si>
  <si>
    <t>Hranatý svod včetně objímek, kolen, odskoků z Pz plechu o straně 120 mm</t>
  </si>
  <si>
    <t>1634652244</t>
  </si>
  <si>
    <t>Svod z pozinkovaného plechu včetně objímek, kolen a odskoků hranatý, o straně 120 mm</t>
  </si>
  <si>
    <t>https://podminky.urs.cz/item/CS_URS_2022_01/764518403</t>
  </si>
  <si>
    <t>"výměna 20%"5*3,20*0,20</t>
  </si>
  <si>
    <t>998764101</t>
  </si>
  <si>
    <t>Přesun hmot tonážní pro konstrukce klempířské v objektech v do 6 m</t>
  </si>
  <si>
    <t>826501961</t>
  </si>
  <si>
    <t>Přesun hmot pro konstrukce klempířské stanovený z hmotnosti přesunovaného materiálu vodorovná dopravní vzdálenost do 50 m v objektech výšky do 6 m</t>
  </si>
  <si>
    <t>https://podminky.urs.cz/item/CS_URS_2022_01/998764101</t>
  </si>
  <si>
    <t>-1835298921</t>
  </si>
  <si>
    <t>1022978612</t>
  </si>
  <si>
    <t>61140051</t>
  </si>
  <si>
    <t>okno plastové otevíravé/sklopné dvojsklo přes plochu 1m2 do v 1,5m</t>
  </si>
  <si>
    <t>-457040002</t>
  </si>
  <si>
    <t>-1727890945</t>
  </si>
  <si>
    <t>1,10*0,75*3</t>
  </si>
  <si>
    <t>234395400</t>
  </si>
  <si>
    <t>766660411</t>
  </si>
  <si>
    <t>Montáž vchodových dveří jednokřídlových bez nadsvětlíku do zdiva</t>
  </si>
  <si>
    <t>-1928013347</t>
  </si>
  <si>
    <t>Montáž dveřních křídel dřevěných nebo plastových vchodových dveří včetně rámu do zdiva jednokřídlových bez nadsvětlíku</t>
  </si>
  <si>
    <t>https://podminky.urs.cz/item/CS_URS_2022_01/766660411</t>
  </si>
  <si>
    <t>611R.pol.01</t>
  </si>
  <si>
    <t>dveře jednokřídlé plastové plné vchodové  900/2000  - s mřížkou</t>
  </si>
  <si>
    <t>-171028924</t>
  </si>
  <si>
    <t>765746393</t>
  </si>
  <si>
    <t>125239707</t>
  </si>
  <si>
    <t>-1714954708</t>
  </si>
  <si>
    <t>-1719667400</t>
  </si>
  <si>
    <t>-505461866</t>
  </si>
  <si>
    <t>998766101</t>
  </si>
  <si>
    <t>Přesun hmot tonážní pro kce truhlářské v objektech v do 6 m</t>
  </si>
  <si>
    <t>1456235644</t>
  </si>
  <si>
    <t>Přesun hmot pro konstrukce truhlářské stanovený z hmotnosti přesunovaného materiálu vodorovná dopravní vzdálenost do 50 m v objektech výšky do 6 m</t>
  </si>
  <si>
    <t>https://podminky.urs.cz/item/CS_URS_2022_01/998766101</t>
  </si>
  <si>
    <t>408108462</t>
  </si>
  <si>
    <t>767651210</t>
  </si>
  <si>
    <t>Montáž vrat garážových otvíravých do ocelové zárubně pl do 6 m2</t>
  </si>
  <si>
    <t>15704160</t>
  </si>
  <si>
    <t>Montáž vrat garážových nebo průmyslových otvíravých do ocelové zárubně z dílů, plochy do 6 m2</t>
  </si>
  <si>
    <t>https://podminky.urs.cz/item/CS_URS_2022_01/767651210</t>
  </si>
  <si>
    <t>553R.pol.1</t>
  </si>
  <si>
    <t>vrata garážová - rozměr 2100/2100mm</t>
  </si>
  <si>
    <t>-1851925906</t>
  </si>
  <si>
    <t>767651220</t>
  </si>
  <si>
    <t>Montáž vrat garážových otvíravých do ocelové zárubně pl přes 6 do 9 m2</t>
  </si>
  <si>
    <t>1892385034</t>
  </si>
  <si>
    <t>Montáž vrat garážových nebo průmyslových otvíravých do ocelové zárubně z dílů, plochy přes 6 do 9 m2</t>
  </si>
  <si>
    <t>https://podminky.urs.cz/item/CS_URS_2022_01/767651220</t>
  </si>
  <si>
    <t>553R.pol.2</t>
  </si>
  <si>
    <t>vrata ocelová  otevíravá 3500/1800mm - atyp, (vč.povrchové úpravy  i  sloupků)</t>
  </si>
  <si>
    <t>1677942293</t>
  </si>
  <si>
    <t>998767101</t>
  </si>
  <si>
    <t>Přesun hmot tonážní pro zámečnické konstrukce v objektech v do 6 m</t>
  </si>
  <si>
    <t>-1259061275</t>
  </si>
  <si>
    <t>Přesun hmot pro zámečnické konstrukce stanovený z hmotnosti přesunovaného materiálu vodorovná dopravní vzdálenost do 50 m v objektech výšky do 6 m</t>
  </si>
  <si>
    <t>https://podminky.urs.cz/item/CS_URS_2022_01/998767101</t>
  </si>
  <si>
    <t>-33273232</t>
  </si>
  <si>
    <t>781</t>
  </si>
  <si>
    <t>Dokončovací práce - obklady</t>
  </si>
  <si>
    <t>781473810</t>
  </si>
  <si>
    <t>Demontáž obkladů z obkladaček keramických lepených</t>
  </si>
  <si>
    <t>1053151124</t>
  </si>
  <si>
    <t>Demontáž obkladů z dlaždic keramických lepených</t>
  </si>
  <si>
    <t>https://podminky.urs.cz/item/CS_URS_2022_01/781473810</t>
  </si>
  <si>
    <t>"otlučení parapetů"</t>
  </si>
  <si>
    <t>8,20*0,15</t>
  </si>
  <si>
    <t>783401311</t>
  </si>
  <si>
    <t>Odmaštění klempířských konstrukcí vodou ředitelným odmašťovačem před provedením nátěru</t>
  </si>
  <si>
    <t>18609690</t>
  </si>
  <si>
    <t>Příprava podkladu klempířských konstrukcí před provedením nátěru odmaštěním odmašťovačem vodou ředitelným</t>
  </si>
  <si>
    <t>https://podminky.urs.cz/item/CS_URS_2022_01/783401311</t>
  </si>
  <si>
    <t>783401401</t>
  </si>
  <si>
    <t>Ometení klempířských konstrukcí před provedením nátěru</t>
  </si>
  <si>
    <t>2097812625</t>
  </si>
  <si>
    <t>Příprava podkladu klempířských konstrukcí před provedením nátěru ometením</t>
  </si>
  <si>
    <t>https://podminky.urs.cz/item/CS_URS_2022_01/783401401</t>
  </si>
  <si>
    <t>"parapety"(1,20+3*0,75+3*1,15+2*0,65)*0,33</t>
  </si>
  <si>
    <t>783414201</t>
  </si>
  <si>
    <t>Základní antikorozní jednonásobný syntetický nátěr klempířských konstrukcí</t>
  </si>
  <si>
    <t>-662810038</t>
  </si>
  <si>
    <t>Základní antikorozní nátěr klempířských konstrukcí jednonásobný syntetický standardní</t>
  </si>
  <si>
    <t>https://podminky.urs.cz/item/CS_URS_2022_01/783414201</t>
  </si>
  <si>
    <t>783415101</t>
  </si>
  <si>
    <t>Mezinátěr syntetický jednonásobný mezinátěr klempířských konstrukcí</t>
  </si>
  <si>
    <t>-222660011</t>
  </si>
  <si>
    <t>Mezinátěr klempířských konstrukcí jednonásobný syntetický standardní</t>
  </si>
  <si>
    <t>https://podminky.urs.cz/item/CS_URS_2022_01/783415101</t>
  </si>
  <si>
    <t>783417101</t>
  </si>
  <si>
    <t>Krycí jednonásobný syntetický nátěr klempířských konstrukcí</t>
  </si>
  <si>
    <t>40187350</t>
  </si>
  <si>
    <t>Krycí nátěr (email) klempířských konstrukcí jednonásobný syntetický standardní</t>
  </si>
  <si>
    <t>https://podminky.urs.cz/item/CS_URS_2022_01/783417101</t>
  </si>
  <si>
    <t>783491021</t>
  </si>
  <si>
    <t>Příplatek k cenám provedení jednonásobného nátěru klempířských kcí pl do 2 m2</t>
  </si>
  <si>
    <t>471467829</t>
  </si>
  <si>
    <t>Příplatek k ceně nátěru klempířských konstrukcí za zvýšenou pracnost při provedení plochy malého rozsahu plochy do 2 m2</t>
  </si>
  <si>
    <t>https://podminky.urs.cz/item/CS_URS_2022_01/783491021</t>
  </si>
  <si>
    <t>1782099983</t>
  </si>
  <si>
    <t>406919031</t>
  </si>
  <si>
    <t>-1631902245</t>
  </si>
  <si>
    <t>1126127248</t>
  </si>
  <si>
    <t>DEK Střecha ST.8001C</t>
  </si>
  <si>
    <t>155,998</t>
  </si>
  <si>
    <t>03 - Krov a střecha</t>
  </si>
  <si>
    <t>1895706630</t>
  </si>
  <si>
    <t>712363115</t>
  </si>
  <si>
    <t>Provedení povlakové krytiny střech  zaizolování prostupů kruhového průřezu D do 300 mm</t>
  </si>
  <si>
    <t>1828045593</t>
  </si>
  <si>
    <t>Provedení povlakové krytiny střech fólií ostatní činnosti při pokládání hydroizolačních fólií (materiál ve specifikaci) zaizolování prostupů střešní rovinou kruhový průřez, průměr do 300 mm</t>
  </si>
  <si>
    <t>https://podminky.urs.cz/item/CS_URS_2022_01/712363115</t>
  </si>
  <si>
    <t>28342013</t>
  </si>
  <si>
    <t>manžeta těsnící pro prostupy hydroizolací z PVC uzavřená kruhová vnitřní průměr 90-114</t>
  </si>
  <si>
    <t>94006644</t>
  </si>
  <si>
    <t>Povlakové krytiny střech  z tvarovaných poplastovaných lišt délky 2 m okapnice široká rš 250 mm</t>
  </si>
  <si>
    <t>-187830495</t>
  </si>
  <si>
    <t>Povlakové krytiny střech z tvarovaných poplastovaných lišt pro mPVC okapnice rš 250 mm</t>
  </si>
  <si>
    <t>Povlakové krytiny střech z tvarovaných poplastovaných lišt délky 2 m závětrná lišta rš 300 mm</t>
  </si>
  <si>
    <t>1314645913</t>
  </si>
  <si>
    <t>Povlakové krytiny střech z tvarovaných poplastovaných lišt pro mPVC závětrná lišta rš 300 mm</t>
  </si>
  <si>
    <t>Povlakové krytiny střech  z tvarovaných poplastovaných lišt délky 2 m příklopná lišta rš 100 mm</t>
  </si>
  <si>
    <t>1580370515</t>
  </si>
  <si>
    <t>Povlakové krytiny střech plochých z tvarovaných poplastovaných lišt pro mPVC příklopná lišta rš 100 mm</t>
  </si>
  <si>
    <t>2*4,80</t>
  </si>
  <si>
    <t>2030071530</t>
  </si>
  <si>
    <t>62856001</t>
  </si>
  <si>
    <t>pás asfaltový samolepicí modifikovaný SBS tl 2,2mm s vložkou z hliníkové fólie, hliníkové fólie s textilií se  spalitelnou fólií nebo jemnozrnným minerálním posypem nebo textilií na horním povrchu</t>
  </si>
  <si>
    <t>-1551053282</t>
  </si>
  <si>
    <t>155,998*1,1655 'Přepočtené koeficientem množství</t>
  </si>
  <si>
    <t>1806386282</t>
  </si>
  <si>
    <t>-335874897</t>
  </si>
  <si>
    <t>-449750339</t>
  </si>
  <si>
    <t>905959626</t>
  </si>
  <si>
    <t>výměra skladby*koeficient</t>
  </si>
  <si>
    <t>F0001*1,1</t>
  </si>
  <si>
    <t>998712101</t>
  </si>
  <si>
    <t>Přesun hmot tonážní tonážní pro krytiny povlakové v objektech v do 6 m</t>
  </si>
  <si>
    <t>-2120673217</t>
  </si>
  <si>
    <t>Přesun hmot pro povlakové krytiny stanovený z hmotnosti přesunovaného materiálu vodorovná dopravní vzdálenost do 50 m v objektech výšky do 6 m</t>
  </si>
  <si>
    <t>https://podminky.urs.cz/item/CS_URS_2022_01/998712101</t>
  </si>
  <si>
    <t>884407547</t>
  </si>
  <si>
    <t>131810481</t>
  </si>
  <si>
    <t>"imptegnace celé plochy bednění"</t>
  </si>
  <si>
    <t>155,998*0,032</t>
  </si>
  <si>
    <t>"nové hranoly"1,109</t>
  </si>
  <si>
    <t>883745240</t>
  </si>
  <si>
    <t>"cca 30% výměna krokví "65,00</t>
  </si>
  <si>
    <t>1725002916</t>
  </si>
  <si>
    <t>"100/140" 30,00*0,10*0,14</t>
  </si>
  <si>
    <t>"120/140" 35,00*0,12*0,14</t>
  </si>
  <si>
    <t>1,008*1,1 'Přepočtené koeficientem množství</t>
  </si>
  <si>
    <t>-1561046890</t>
  </si>
  <si>
    <t>"cca 30% výměna krokví"65,00</t>
  </si>
  <si>
    <t>271973508</t>
  </si>
  <si>
    <t>(13,45+8,00)/2*3,30</t>
  </si>
  <si>
    <t>(10,40+5,00)/2*3,30</t>
  </si>
  <si>
    <t>5,30*3,30*2</t>
  </si>
  <si>
    <t>8,00*3,30</t>
  </si>
  <si>
    <t>5,20*3,30/2</t>
  </si>
  <si>
    <t>4,90*5,15</t>
  </si>
  <si>
    <t>155,998*0,30</t>
  </si>
  <si>
    <t>-1224776023</t>
  </si>
  <si>
    <t>46,799*0,0352 'Přepočtené koeficientem množství</t>
  </si>
  <si>
    <t>398693299</t>
  </si>
  <si>
    <t>-235673355</t>
  </si>
  <si>
    <t>1,647+1,109</t>
  </si>
  <si>
    <t>998762101</t>
  </si>
  <si>
    <t>Přesun hmot tonážní pro kce tesařské v objektech v do 6 m</t>
  </si>
  <si>
    <t>-177174049</t>
  </si>
  <si>
    <t>Přesun hmot pro konstrukce tesařské stanovený z hmotnosti přesunovaného materiálu vodorovná dopravní vzdálenost do 50 m v objektech výšky do 6 m</t>
  </si>
  <si>
    <t>https://podminky.urs.cz/item/CS_URS_2022_01/998762101</t>
  </si>
  <si>
    <t>-875074909</t>
  </si>
  <si>
    <t>1058358801</t>
  </si>
  <si>
    <t>-1381654622</t>
  </si>
  <si>
    <t>13,10+5*3,30</t>
  </si>
  <si>
    <t>764001891</t>
  </si>
  <si>
    <t>Demontáž úžlabí do suti</t>
  </si>
  <si>
    <t>1237560683</t>
  </si>
  <si>
    <t>Demontáž klempířských konstrukcí oplechování úžlabí do suti</t>
  </si>
  <si>
    <t>https://podminky.urs.cz/item/CS_URS_2022_01/764001891</t>
  </si>
  <si>
    <t>414147879</t>
  </si>
  <si>
    <t>764002841</t>
  </si>
  <si>
    <t>Demontáž oplechování horních ploch zdí a nadezdívek do suti</t>
  </si>
  <si>
    <t>1067769487</t>
  </si>
  <si>
    <t>Demontáž klempířských konstrukcí oplechování horních ploch zdí a nadezdívek do suti</t>
  </si>
  <si>
    <t>https://podminky.urs.cz/item/CS_URS_2022_01/764002841</t>
  </si>
  <si>
    <t>-1721607668</t>
  </si>
  <si>
    <t>2*4,90</t>
  </si>
  <si>
    <t>351265650</t>
  </si>
  <si>
    <t>"dle PD odměřeno"48,20+4,80</t>
  </si>
  <si>
    <t>764004861</t>
  </si>
  <si>
    <t>Demontáž svodu do suti</t>
  </si>
  <si>
    <t>-751743610</t>
  </si>
  <si>
    <t>Demontáž klempířských konstrukcí svodu do suti</t>
  </si>
  <si>
    <t>https://podminky.urs.cz/item/CS_URS_2022_01/764004861</t>
  </si>
  <si>
    <t>-315064923</t>
  </si>
  <si>
    <t>"zpětné použití 80%"5*3,20*0,80</t>
  </si>
  <si>
    <t>1230325787</t>
  </si>
  <si>
    <t>"podkladní plech pod hřebenem"13,10+5*3,30</t>
  </si>
  <si>
    <t>-897327388</t>
  </si>
  <si>
    <t>29,6*1,05 'Přepočtené koeficientem množství</t>
  </si>
  <si>
    <t>764201167</t>
  </si>
  <si>
    <t>Montáž oplechování úžlabí rš do 700 mm</t>
  </si>
  <si>
    <t>353199367</t>
  </si>
  <si>
    <t>Montáž oplechování střešních prvků úžlabí, šířky do 700 mm</t>
  </si>
  <si>
    <t>https://podminky.urs.cz/item/CS_URS_2022_01/764201167</t>
  </si>
  <si>
    <t>"pokladní plech úžlabí"3,40</t>
  </si>
  <si>
    <t>55344481</t>
  </si>
  <si>
    <t>plech podkladní Pz tl 0,55mm rš 300mm</t>
  </si>
  <si>
    <t>-1877381469</t>
  </si>
  <si>
    <t>3,4*1,05 'Přepočtené koeficientem množství</t>
  </si>
  <si>
    <t>764214607</t>
  </si>
  <si>
    <t>Oplechování horních ploch a atik bez rohů z Pz s povrch úpravou mechanicky kotvené rš 670 mm</t>
  </si>
  <si>
    <t>1508458778</t>
  </si>
  <si>
    <t>Oplechování horních ploch zdí a nadezdívek (atik) z pozinkovaného plechu s povrchovou úpravou mechanicky kotvené rš 670 mm</t>
  </si>
  <si>
    <t>https://podminky.urs.cz/item/CS_URS_2022_01/764214607</t>
  </si>
  <si>
    <t>-1613547985</t>
  </si>
  <si>
    <t>1452264693</t>
  </si>
  <si>
    <t>669571205</t>
  </si>
  <si>
    <t>"doplnění poškozených objímek odhad"6</t>
  </si>
  <si>
    <t>-1327280817</t>
  </si>
  <si>
    <t>764518623</t>
  </si>
  <si>
    <t>Svody kruhové včetně objímek, kolen, odskoků z Pz s povrchovou úpravou průměru 120 mm</t>
  </si>
  <si>
    <t>160474228</t>
  </si>
  <si>
    <t>Svod z pozinkovaného plechu s upraveným povrchem včetně objímek, kolen a odskoků kruhový, průměru 120 mm</t>
  </si>
  <si>
    <t>https://podminky.urs.cz/item/CS_URS_2022_01/764518623</t>
  </si>
  <si>
    <t>-858311026</t>
  </si>
  <si>
    <t>1529258761</t>
  </si>
  <si>
    <t>1809664732</t>
  </si>
  <si>
    <t>311638859</t>
  </si>
  <si>
    <t>998765101</t>
  </si>
  <si>
    <t>Přesun hmot tonážní pro krytiny skládané v objektech v do 6 m</t>
  </si>
  <si>
    <t>-1393218895</t>
  </si>
  <si>
    <t>Přesun hmot pro krytiny skládané stanovený z hmotnosti přesunovaného materiálu vodorovná dopravní vzdálenost do 50 m na objektech výšky do 6 m</t>
  </si>
  <si>
    <t>https://podminky.urs.cz/item/CS_URS_2022_01/998765101</t>
  </si>
  <si>
    <t>-1725508958</t>
  </si>
  <si>
    <t>1827712821</t>
  </si>
  <si>
    <t>434074110</t>
  </si>
  <si>
    <t>"žlab"53,00*0,30</t>
  </si>
  <si>
    <t>"háky"36*0,05</t>
  </si>
  <si>
    <t>"svody "5*3,20*0,15</t>
  </si>
  <si>
    <t>783406807</t>
  </si>
  <si>
    <t>Odstranění nátěrů z klempířských konstrukcí odstraňovačem nátěrů</t>
  </si>
  <si>
    <t>42334796</t>
  </si>
  <si>
    <t>Odstranění nátěrů z klempířských konstrukcí odstraňovačem nátěrů s obroušením</t>
  </si>
  <si>
    <t>https://podminky.urs.cz/item/CS_URS_2022_01/783406807</t>
  </si>
  <si>
    <t>"svody - výměna 20%"5*3,20*0,20</t>
  </si>
  <si>
    <t>-415951566</t>
  </si>
  <si>
    <t>-172324999</t>
  </si>
  <si>
    <t>-1722934945</t>
  </si>
  <si>
    <t>-1213425430</t>
  </si>
  <si>
    <t>04 - Silnoproudá zařízení vč. ochrany před bleskem</t>
  </si>
  <si>
    <t>741122016</t>
  </si>
  <si>
    <t>Montáž kabel Cu bez ukončení uložený pod omítku plný kulatý 3x2,5 až 6 mm2 (např. CYKY)</t>
  </si>
  <si>
    <t>-1501218406</t>
  </si>
  <si>
    <t>Montáž kabelů měděných bez ukončení uložených pod omítku plných kulatých (např. CYKY), počtu a průřezu žil 3x2,5 až 6 mm2</t>
  </si>
  <si>
    <t>https://podminky.urs.cz/item/CS_URS_2022_01/741122016</t>
  </si>
  <si>
    <t>34111036</t>
  </si>
  <si>
    <t>kabel instalační jádro Cu plné izolace PVC plášť PVC 450/750V (CYKY) 3x2,5mm2</t>
  </si>
  <si>
    <t>-1053141972</t>
  </si>
  <si>
    <t>998741101</t>
  </si>
  <si>
    <t>Přesun hmot tonážní pro silnoproud v objektech v do 6 m</t>
  </si>
  <si>
    <t>889643835</t>
  </si>
  <si>
    <t>Přesun hmot pro silnoproud stanovený z hmotnosti přesunovaného materiálu vodorovná dopravní vzdálenost do 50 m v objektech výšky do 6 m</t>
  </si>
  <si>
    <t>https://podminky.urs.cz/item/CS_URS_2022_01/998741101</t>
  </si>
  <si>
    <t>1505503594</t>
  </si>
  <si>
    <t>-1853109374</t>
  </si>
  <si>
    <t>05 - Vytápění</t>
  </si>
  <si>
    <t>-1264961881</t>
  </si>
  <si>
    <t>723111202</t>
  </si>
  <si>
    <t>Potrubí ocelové závitové černé bezešvé svařované běžné DN 15</t>
  </si>
  <si>
    <t>2057096459</t>
  </si>
  <si>
    <t>Potrubí z ocelových trubek závitových černých spojovaných svařováním, bezešvých běžných DN 15</t>
  </si>
  <si>
    <t>https://podminky.urs.cz/item/CS_URS_2022_01/723111202</t>
  </si>
  <si>
    <t>-1386871973</t>
  </si>
  <si>
    <t>723230102</t>
  </si>
  <si>
    <t>Kulový uzávěr přímý PN 5 G 1/2" FF s protipožární armaturou a 2x vnitřním závitem</t>
  </si>
  <si>
    <t>1647351848</t>
  </si>
  <si>
    <t>Armatury se dvěma závity s protipožární armaturou PN 5 kulové uzávěry přímé závity vnitřní G 1/2" FF</t>
  </si>
  <si>
    <t>https://podminky.urs.cz/item/CS_URS_2022_01/723230102</t>
  </si>
  <si>
    <t>723290821</t>
  </si>
  <si>
    <t>Přemístění vnitrostaveništní demontovaných hmot pro vnitřní plynovod v objektech v do 6 m</t>
  </si>
  <si>
    <t>385649034</t>
  </si>
  <si>
    <t>Vnitrostaveništní přemítění vybouraných (demontovaných) hmot vnitřní plynovod vodorovně do 100 m v objektech výšky do 6 m</t>
  </si>
  <si>
    <t>https://podminky.urs.cz/item/CS_URS_2022_01/723290821</t>
  </si>
  <si>
    <t>998723101</t>
  </si>
  <si>
    <t>Přesun hmot tonážní pro vnitřní plynovod v objektech v do 6 m</t>
  </si>
  <si>
    <t>-1490575416</t>
  </si>
  <si>
    <t>Přesun hmot pro vnitřní plynovod stanovený z hmotnosti přesunovaného materiálu vodorovná dopravní vzdálenost do 50 m v objektech výšky do 6 m</t>
  </si>
  <si>
    <t>https://podminky.urs.cz/item/CS_URS_2022_01/998723101</t>
  </si>
  <si>
    <t>-931813100</t>
  </si>
  <si>
    <t>725659101</t>
  </si>
  <si>
    <t>Montáž otopných těles plynových s odtahem spalin do komína</t>
  </si>
  <si>
    <t>-416825354</t>
  </si>
  <si>
    <t>Otopná tělesa plynová montáž těles s odtahem spalin do komína</t>
  </si>
  <si>
    <t>https://podminky.urs.cz/item/CS_URS_2022_01/725659101</t>
  </si>
  <si>
    <t>54141104</t>
  </si>
  <si>
    <t>topidlo plynové "vafky" standard 2,5kW</t>
  </si>
  <si>
    <t>-533944067</t>
  </si>
  <si>
    <t>-1675261512</t>
  </si>
  <si>
    <t>54141100-1R</t>
  </si>
  <si>
    <t>topidlo plynové "vafky" standard 5,3kW</t>
  </si>
  <si>
    <t>-1724798015</t>
  </si>
  <si>
    <t>topidlo plynové "vafky" standard 5,3W</t>
  </si>
  <si>
    <t>998725101</t>
  </si>
  <si>
    <t>Přesun hmot tonážní pro zařizovací předměty v objektech v do 6 m</t>
  </si>
  <si>
    <t>-1527897870</t>
  </si>
  <si>
    <t>Přesun hmot pro zařizovací předměty stanovený z hmotnosti přesunovaného materiálu vodorovná dopravní vzdálenost do 50 m v objektech výšky do 6 m</t>
  </si>
  <si>
    <t>https://podminky.urs.cz/item/CS_URS_2022_01/998725101</t>
  </si>
  <si>
    <t>-495793733</t>
  </si>
  <si>
    <t>-517368340</t>
  </si>
  <si>
    <t>731890801</t>
  </si>
  <si>
    <t>Přemístění demontovaných kotelen umístěných ve výšce nebo hloubce objektu do 6 m</t>
  </si>
  <si>
    <t>789413087</t>
  </si>
  <si>
    <t>Vnitrostaveništní přemístění vybouraných (demontovaných) hmot kotelen vodorovně do 100 m umístěných ve výšce (hloubce) do 6 m</t>
  </si>
  <si>
    <t>https://podminky.urs.cz/item/CS_URS_2022_01/731890801</t>
  </si>
  <si>
    <t>334024684</t>
  </si>
  <si>
    <t>SO 40-77-01 - Orientační systém</t>
  </si>
  <si>
    <t>9 - Ostatní konstrukce a práce, bourání</t>
  </si>
  <si>
    <t>998 - Přesun hmot</t>
  </si>
  <si>
    <t>Ostatní konstrukce a práce, bourání</t>
  </si>
  <si>
    <t>953941211</t>
  </si>
  <si>
    <t>Osazování kovových konzol nebo kotev</t>
  </si>
  <si>
    <t>-1258072588</t>
  </si>
  <si>
    <t>Osazování drobných kovových předmětů se zalitím maltou cementovou, do vysekaných kapes nebo připravených otvorů konzol nebo kotev, např. pro schodišťová madla do zdí, radiátorové konzoly apod.</t>
  </si>
  <si>
    <t>https://podminky.urs.cz/item/CS_URS_2022_01/953941211</t>
  </si>
  <si>
    <t>40444200</t>
  </si>
  <si>
    <t xml:space="preserve">Směrová cedule prosvětlená 1460x600mm dle normy TNŽ 736390 dodávky vč.kotvení a montáže </t>
  </si>
  <si>
    <t>1078157762</t>
  </si>
  <si>
    <t>40444500</t>
  </si>
  <si>
    <t xml:space="preserve">Směrová tabulka piktogramy 880x240mm dle normy TNŽ 736390 dodávky vč.kotvení a montáže  </t>
  </si>
  <si>
    <t>15126995</t>
  </si>
  <si>
    <t xml:space="preserve">Směrová tabulka piktogramy 880x240mm dle normy TNŽ 736390 dodávky vč.kotvení a montáže </t>
  </si>
  <si>
    <t>953-R.pol.03</t>
  </si>
  <si>
    <t>Inf. v Braillově písmu- Jedná se o hmatové štítky pro zrakově postižené osoby, štítky budou instalovány v interiéru u vstupů na WC a to 200mm nad kliko</t>
  </si>
  <si>
    <t>-2116064011</t>
  </si>
  <si>
    <t>Inf. v Braillově písmu -
Jedná se o hmatové štítky pro zrakově postižené osoby, štítky budou instalovány v interiéru u vstupů na WC a to 200mm nad klikou z vnější strany vstupních dveří.</t>
  </si>
  <si>
    <t>953-R.pol.05</t>
  </si>
  <si>
    <t>Prvek OHM  – orientační hlasový majáček. Jedná se o zařízení pro zrakově postižené cestující. Majáčky budou obsahovat základní povel a rozšíře</t>
  </si>
  <si>
    <t>997275411</t>
  </si>
  <si>
    <t>Prvek OHM
 – orientační hlasový majáček. Jedná se o zařízení pro zrakově postižené cestující. Majáčky budou obsahovat základní povel a rozšířenou frázi, což cestujícím se zrakovým postižením usnadní orientaci v prostoru. Použité výrobky musí být v souladu s NV č. 163/2002 Sb. a TN TZÚS 12.02.07. Budou instalovány u hlavních vstupů do zádveří/čekárny (ve výšce 3m).</t>
  </si>
  <si>
    <t>953-R.pol.06</t>
  </si>
  <si>
    <t>PDPS orientační systém</t>
  </si>
  <si>
    <t>-658531209</t>
  </si>
  <si>
    <t xml:space="preserve">PDPS orientační systém, včetně projednání a schválení O6,O23 
pozn: PD dle UNIKA 22-23 stavby všeobecné, pásmo III, Cmin 
UNIKA 22-23, čl. 3.3. Soubor výkonů IČ-PČ, 8.Fáze dopracování PD pro provádění stavby po výběru zhotovitele, PD 20%, IČ 1%
</t>
  </si>
  <si>
    <t>998017002</t>
  </si>
  <si>
    <t>Přesun hmot s omezením mechanizace pro budovy v přes 6 do 12 m</t>
  </si>
  <si>
    <t>1049403922</t>
  </si>
  <si>
    <t>Přesun hmot pro budovy občanské výstavby, bydlení, výrobu a služby s omezením mechanizace vodorovná dopravní vzdálenost do 100 m pro budovy s jakoukoliv nosnou konstrukcí výšky přes 6 do 12 m</t>
  </si>
  <si>
    <t>https://podminky.urs.cz/item/CS_URS_2022_01/998017002</t>
  </si>
  <si>
    <t>E.2.2 - Zastřešení nástupišť, pístřešky na nástupištích</t>
  </si>
  <si>
    <t>SO 40-74-01 - Zastřešení nástupiště</t>
  </si>
  <si>
    <t>01 - Stavební část</t>
  </si>
  <si>
    <t xml:space="preserve">    6 - Úpravy povrchů, podlahy a osazování výplní</t>
  </si>
  <si>
    <t>Úpravy povrchů, podlahy a osazování výplní</t>
  </si>
  <si>
    <t>-228106382</t>
  </si>
  <si>
    <t>-2088866407</t>
  </si>
  <si>
    <t>"sokl"18,20*1,30*2</t>
  </si>
  <si>
    <t>601719077</t>
  </si>
  <si>
    <t>952901102</t>
  </si>
  <si>
    <t>Čištění budov omytí jednoduchých oken nebo balkonových dveří pl přes 0,6 do 1,5 m2</t>
  </si>
  <si>
    <t>-702341849</t>
  </si>
  <si>
    <t>Čištění budov při provádění oprav a udržovacích prací oken nebo balkonových dveří jednoduchých omytím, plochy do přes 0,6 do 1,5 m2</t>
  </si>
  <si>
    <t>https://podminky.urs.cz/item/CS_URS_2022_01/952901102</t>
  </si>
  <si>
    <t>"zasklení - 50%" 18,20*2,20*0,50</t>
  </si>
  <si>
    <t>1264947147</t>
  </si>
  <si>
    <t>99714081</t>
  </si>
  <si>
    <t>2143384908</t>
  </si>
  <si>
    <t>783301311</t>
  </si>
  <si>
    <t>Odmaštění zámečnických konstrukcí vodou ředitelným odmašťovačem</t>
  </si>
  <si>
    <t>849451184</t>
  </si>
  <si>
    <t>Příprava podkladu zámečnických konstrukcí před provedením nátěru odmaštění odmašťovačem vodou ředitelným</t>
  </si>
  <si>
    <t>https://podminky.urs.cz/item/CS_URS_2022_01/783301311</t>
  </si>
  <si>
    <t>-1056773511</t>
  </si>
  <si>
    <t>783306801</t>
  </si>
  <si>
    <t>Odstranění nátěru ze zámečnických konstrukcí obroušením</t>
  </si>
  <si>
    <t>1812159676</t>
  </si>
  <si>
    <t>Odstranění nátěrů ze zámečnických konstrukcí obroušením</t>
  </si>
  <si>
    <t>https://podminky.urs.cz/item/CS_URS_2022_01/783306801</t>
  </si>
  <si>
    <t>"zasklení" 18,20*2,20</t>
  </si>
  <si>
    <t>"zžábradlí"42,00*1,00</t>
  </si>
  <si>
    <t>"zastřešení"</t>
  </si>
  <si>
    <t>"I 80"</t>
  </si>
  <si>
    <t>5*44,40*0,328</t>
  </si>
  <si>
    <t>1*51,40*0,328</t>
  </si>
  <si>
    <t>"sloupy"</t>
  </si>
  <si>
    <t>8*3,90*0,390</t>
  </si>
  <si>
    <t>4*3,80*0,390</t>
  </si>
  <si>
    <t>"nosníky "</t>
  </si>
  <si>
    <t>8*12,60*0,286</t>
  </si>
  <si>
    <t>8*6,30*0,183</t>
  </si>
  <si>
    <t>"přípočet 20%"145,823*0,20</t>
  </si>
  <si>
    <t>1954112747</t>
  </si>
  <si>
    <t>473292184</t>
  </si>
  <si>
    <t>1310875907</t>
  </si>
  <si>
    <t>-1249935604</t>
  </si>
  <si>
    <t>-280900085</t>
  </si>
  <si>
    <t>"žlab" 51,40*0,30</t>
  </si>
  <si>
    <t>"háky"35*0,05</t>
  </si>
  <si>
    <t>2*4,50*0,15</t>
  </si>
  <si>
    <t>-1731292657</t>
  </si>
  <si>
    <t>-51410745</t>
  </si>
  <si>
    <t>-1953591386</t>
  </si>
  <si>
    <t>-40756205</t>
  </si>
  <si>
    <t>1789454379</t>
  </si>
  <si>
    <t>-1920681902</t>
  </si>
  <si>
    <t>1570678838</t>
  </si>
  <si>
    <t>2141640765</t>
  </si>
  <si>
    <t>787100801</t>
  </si>
  <si>
    <t>Vysklívání stěn, příček, balkónového zábradlí, výtahových šachet pl do 1 m2 skla plochého</t>
  </si>
  <si>
    <t>-787273390</t>
  </si>
  <si>
    <t>Vysklívání stěn a příček, balkónového zábradlí, výtahových šachet skla plochého, plochy do 1 m2</t>
  </si>
  <si>
    <t>https://podminky.urs.cz/item/CS_URS_2022_01/787100801</t>
  </si>
  <si>
    <t>787100901</t>
  </si>
  <si>
    <t>Oprava zasklívání stěn a příček přetmelením s odstraněním starého tmelu a napuštění drážky</t>
  </si>
  <si>
    <t>-2126223875</t>
  </si>
  <si>
    <t>Zasklívání stěn a příček přetmelení s odstraněním starého tmelu a s napuštěním drážky</t>
  </si>
  <si>
    <t>https://podminky.urs.cz/item/CS_URS_2022_01/787100901</t>
  </si>
  <si>
    <t>"zasklení " 18,20*2+31*2,20/0,50</t>
  </si>
  <si>
    <t>787112215</t>
  </si>
  <si>
    <t>Zasklívání stěn a příček s pod(za)tmelením sklem válcovaným bez drátěné vložky tl přes 4 do 6 mm</t>
  </si>
  <si>
    <t>65121231</t>
  </si>
  <si>
    <t>Zasklívání stěn a příček deskami plochými plnými sklem plochým válcovaným bez drátěné vložky vzorovaným nebarevným s podtmelením a zatmelením, tl. přes 4 do 6 mm</t>
  </si>
  <si>
    <t>https://podminky.urs.cz/item/CS_URS_2022_01/787112215</t>
  </si>
  <si>
    <t>998787101</t>
  </si>
  <si>
    <t>Přesun hmot tonážní pro zasklívání v objektech v do 6 m</t>
  </si>
  <si>
    <t>546435057</t>
  </si>
  <si>
    <t>Přesun hmot pro zasklívání stanovený z hmotnosti přesunovaného materiálu vodorovná dopravní vzdálenost do 50 m v objektech výšky do 6 m</t>
  </si>
  <si>
    <t>https://podminky.urs.cz/item/CS_URS_2022_01/998787101</t>
  </si>
  <si>
    <t>-1931623343</t>
  </si>
  <si>
    <t>02 - Elektroinstalace</t>
  </si>
  <si>
    <t>741122122</t>
  </si>
  <si>
    <t>Montáž kabel Cu plný kulatý žíla 3x1,5 až 6 mm2 zatažený v trubkách (např. CYKY)</t>
  </si>
  <si>
    <t>448076741</t>
  </si>
  <si>
    <t>Montáž kabelů měděných bez ukončení uložených v trubkách zatažených plných kulatých nebo bezhalogenových (např. CYKY) počtu a průřezu žil 3x1,5 až 6 mm2</t>
  </si>
  <si>
    <t>https://podminky.urs.cz/item/CS_URS_2022_01/741122122</t>
  </si>
  <si>
    <t>"napojení tabule"35,00</t>
  </si>
  <si>
    <t>-1258355401</t>
  </si>
  <si>
    <t>35*1,15 'Přepočtené koeficientem množství</t>
  </si>
  <si>
    <t>741910414</t>
  </si>
  <si>
    <t>Montáž žlab kovový šířky do 250 mm bez víka</t>
  </si>
  <si>
    <t>846281935</t>
  </si>
  <si>
    <t>Montáž žlabů bez stojiny a výložníků kovových s podpěrkami a příslušenstvím bez víka, šířky do 250 mm</t>
  </si>
  <si>
    <t>https://podminky.urs.cz/item/CS_URS_2022_01/741910414</t>
  </si>
  <si>
    <t>34575494</t>
  </si>
  <si>
    <t>žlab kabelový pozinkovaný 2m/ks 50X250</t>
  </si>
  <si>
    <t>-1287003057</t>
  </si>
  <si>
    <t>741 - R - 001</t>
  </si>
  <si>
    <t>Montáž svítidlo LED přisazené nebo závěsné se zapojením vodičů</t>
  </si>
  <si>
    <t>-987054987</t>
  </si>
  <si>
    <t>341 - R - 002</t>
  </si>
  <si>
    <t>Svítidlo led, antivandal, přisazené nebo závěsné, 230V, LED modul 32W, 4000K, IP65, 4400lm</t>
  </si>
  <si>
    <t>624914770</t>
  </si>
  <si>
    <t>1169985787</t>
  </si>
  <si>
    <t>-2041629553</t>
  </si>
  <si>
    <t>-2004350284</t>
  </si>
  <si>
    <t>SEZNAM FIGUR</t>
  </si>
  <si>
    <t>Výměra</t>
  </si>
  <si>
    <t xml:space="preserve"> E.2/ SO 40-71-01/ 01 </t>
  </si>
  <si>
    <t>"OP02"24,43</t>
  </si>
  <si>
    <t>Použití figury:</t>
  </si>
  <si>
    <t>"OP01"</t>
  </si>
  <si>
    <t>17,95*3,63</t>
  </si>
  <si>
    <t>"OP02"</t>
  </si>
  <si>
    <t>20,58*2,84</t>
  </si>
  <si>
    <t>"OP03"</t>
  </si>
  <si>
    <t>6,37*1,63</t>
  </si>
  <si>
    <t>"OP04"</t>
  </si>
  <si>
    <t>4,70*1,63</t>
  </si>
  <si>
    <t>"OP05"</t>
  </si>
  <si>
    <t>"OP06"</t>
  </si>
  <si>
    <t>18,16*3,63</t>
  </si>
  <si>
    <t>"OP07"</t>
  </si>
  <si>
    <t>12,91*3,63</t>
  </si>
  <si>
    <t>"OP08"</t>
  </si>
  <si>
    <t>23,16*(3,63-1,10)</t>
  </si>
  <si>
    <t>"OP09"</t>
  </si>
  <si>
    <t>18,15*3,63</t>
  </si>
  <si>
    <t>"OP11"</t>
  </si>
  <si>
    <t>16,35*3,63</t>
  </si>
  <si>
    <t>"OP13"</t>
  </si>
  <si>
    <t>13,90*3,63</t>
  </si>
  <si>
    <t xml:space="preserve"> E.2/ SO 40-71-01/ 03</t>
  </si>
  <si>
    <t>2*(11,00+13,50)/2*6,95</t>
  </si>
  <si>
    <t>2*14,10*4,40</t>
  </si>
  <si>
    <t>5,85*7,05</t>
  </si>
  <si>
    <t xml:space="preserve"> E.2/ SO 40-73-01/ 03</t>
  </si>
  <si>
    <t xml:space="preserve"> E.2/ SO 40-77-01</t>
  </si>
  <si>
    <t>A2</t>
  </si>
  <si>
    <t>A5</t>
  </si>
  <si>
    <t>2+1+1+1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</si>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</sst>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42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9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3" fillId="0" borderId="0" xfId="0" applyFont="1" applyAlignment="1">
      <alignment horizontal="left" vertical="top" wrapText="1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left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wrapText="1"/>
    </xf>
    <xf numFmtId="49" fontId="46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podminky.urs.cz/item/CS_URS_2022_01/997013609" TargetMode="External"/><Relationship Id="rId7" Type="http://schemas.openxmlformats.org/officeDocument/2006/relationships/hyperlink" Target="https://podminky.urs.cz/item/CS_URS_2022_01/997013814" TargetMode="External"/><Relationship Id="rId2" Type="http://schemas.openxmlformats.org/officeDocument/2006/relationships/hyperlink" Target="https://podminky.urs.cz/item/CS_URS_2022_01/997013501" TargetMode="External"/><Relationship Id="rId1" Type="http://schemas.openxmlformats.org/officeDocument/2006/relationships/hyperlink" Target="https://podminky.urs.cz/item/CS_URS_2022_01/997006002" TargetMode="External"/><Relationship Id="rId6" Type="http://schemas.openxmlformats.org/officeDocument/2006/relationships/hyperlink" Target="https://podminky.urs.cz/item/CS_URS_2022_01/997013811" TargetMode="External"/><Relationship Id="rId5" Type="http://schemas.openxmlformats.org/officeDocument/2006/relationships/hyperlink" Target="https://podminky.urs.cz/item/CS_URS_2022_01/997013804" TargetMode="External"/><Relationship Id="rId4" Type="http://schemas.openxmlformats.org/officeDocument/2006/relationships/hyperlink" Target="https://podminky.urs.cz/item/CS_URS_2022_01/99701363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044002000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podminky.urs.cz/item/CS_URS_2022_01/030001000" TargetMode="External"/><Relationship Id="rId1" Type="http://schemas.openxmlformats.org/officeDocument/2006/relationships/hyperlink" Target="https://podminky.urs.cz/item/CS_URS_2022_01/013244000" TargetMode="External"/><Relationship Id="rId6" Type="http://schemas.openxmlformats.org/officeDocument/2006/relationships/hyperlink" Target="https://podminky.urs.cz/item/CS_URS_2022_01/070001000" TargetMode="External"/><Relationship Id="rId5" Type="http://schemas.openxmlformats.org/officeDocument/2006/relationships/hyperlink" Target="https://podminky.urs.cz/item/CS_URS_2022_01/045303000.1" TargetMode="External"/><Relationship Id="rId4" Type="http://schemas.openxmlformats.org/officeDocument/2006/relationships/hyperlink" Target="https://podminky.urs.cz/item/CS_URS_2022_01/045303000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97013213" TargetMode="External"/><Relationship Id="rId13" Type="http://schemas.openxmlformats.org/officeDocument/2006/relationships/hyperlink" Target="https://podminky.urs.cz/item/CS_URS_2022_01/776121112" TargetMode="External"/><Relationship Id="rId18" Type="http://schemas.openxmlformats.org/officeDocument/2006/relationships/hyperlink" Target="https://podminky.urs.cz/item/CS_URS_2022_01/776411111" TargetMode="External"/><Relationship Id="rId26" Type="http://schemas.openxmlformats.org/officeDocument/2006/relationships/hyperlink" Target="https://podminky.urs.cz/item/CS_URS_2022_01/783301401" TargetMode="External"/><Relationship Id="rId39" Type="http://schemas.openxmlformats.org/officeDocument/2006/relationships/hyperlink" Target="https://podminky.urs.cz/item/CS_URS_2022_01/998786181" TargetMode="External"/><Relationship Id="rId3" Type="http://schemas.openxmlformats.org/officeDocument/2006/relationships/hyperlink" Target="https://podminky.urs.cz/item/CS_URS_2022_01/611325421" TargetMode="External"/><Relationship Id="rId21" Type="http://schemas.openxmlformats.org/officeDocument/2006/relationships/hyperlink" Target="https://podminky.urs.cz/item/CS_URS_2022_01/998776181" TargetMode="External"/><Relationship Id="rId34" Type="http://schemas.openxmlformats.org/officeDocument/2006/relationships/hyperlink" Target="https://podminky.urs.cz/item/CS_URS_2022_01/784171101" TargetMode="External"/><Relationship Id="rId7" Type="http://schemas.openxmlformats.org/officeDocument/2006/relationships/hyperlink" Target="https://podminky.urs.cz/item/CS_URS_2022_01/978013121" TargetMode="External"/><Relationship Id="rId12" Type="http://schemas.openxmlformats.org/officeDocument/2006/relationships/hyperlink" Target="https://podminky.urs.cz/item/CS_URS_2022_01/776111311" TargetMode="External"/><Relationship Id="rId17" Type="http://schemas.openxmlformats.org/officeDocument/2006/relationships/hyperlink" Target="https://podminky.urs.cz/item/CS_URS_2022_01/776410811" TargetMode="External"/><Relationship Id="rId25" Type="http://schemas.openxmlformats.org/officeDocument/2006/relationships/hyperlink" Target="https://podminky.urs.cz/item/CS_URS_2022_01/783117101" TargetMode="External"/><Relationship Id="rId33" Type="http://schemas.openxmlformats.org/officeDocument/2006/relationships/hyperlink" Target="https://podminky.urs.cz/item/CS_URS_2022_01/784121001" TargetMode="External"/><Relationship Id="rId38" Type="http://schemas.openxmlformats.org/officeDocument/2006/relationships/hyperlink" Target="https://podminky.urs.cz/item/CS_URS_2022_01/998786102" TargetMode="External"/><Relationship Id="rId2" Type="http://schemas.openxmlformats.org/officeDocument/2006/relationships/hyperlink" Target="https://podminky.urs.cz/item/CS_URS_2022_01/611315223" TargetMode="External"/><Relationship Id="rId16" Type="http://schemas.openxmlformats.org/officeDocument/2006/relationships/hyperlink" Target="https://podminky.urs.cz/item/CS_URS_2022_01/776231111" TargetMode="External"/><Relationship Id="rId20" Type="http://schemas.openxmlformats.org/officeDocument/2006/relationships/hyperlink" Target="https://podminky.urs.cz/item/CS_URS_2022_01/998776102" TargetMode="External"/><Relationship Id="rId29" Type="http://schemas.openxmlformats.org/officeDocument/2006/relationships/hyperlink" Target="https://podminky.urs.cz/item/CS_URS_2022_01/783314201" TargetMode="External"/><Relationship Id="rId1" Type="http://schemas.openxmlformats.org/officeDocument/2006/relationships/hyperlink" Target="https://podminky.urs.cz/item/CS_URS_2022_01/310238211" TargetMode="External"/><Relationship Id="rId6" Type="http://schemas.openxmlformats.org/officeDocument/2006/relationships/hyperlink" Target="https://podminky.urs.cz/item/CS_URS_2022_01/978011121" TargetMode="External"/><Relationship Id="rId11" Type="http://schemas.openxmlformats.org/officeDocument/2006/relationships/hyperlink" Target="https://podminky.urs.cz/item/CS_URS_2022_01/776111116" TargetMode="External"/><Relationship Id="rId24" Type="http://schemas.openxmlformats.org/officeDocument/2006/relationships/hyperlink" Target="https://podminky.urs.cz/item/CS_URS_2022_01/783114101" TargetMode="External"/><Relationship Id="rId32" Type="http://schemas.openxmlformats.org/officeDocument/2006/relationships/hyperlink" Target="https://podminky.urs.cz/item/CS_URS_2022_01/784111001" TargetMode="External"/><Relationship Id="rId37" Type="http://schemas.openxmlformats.org/officeDocument/2006/relationships/hyperlink" Target="https://podminky.urs.cz/item/CS_URS_2022_01/786624121" TargetMode="External"/><Relationship Id="rId40" Type="http://schemas.openxmlformats.org/officeDocument/2006/relationships/drawing" Target="../drawings/drawing4.xml"/><Relationship Id="rId5" Type="http://schemas.openxmlformats.org/officeDocument/2006/relationships/hyperlink" Target="https://podminky.urs.cz/item/CS_URS_2022_01/968062244" TargetMode="External"/><Relationship Id="rId15" Type="http://schemas.openxmlformats.org/officeDocument/2006/relationships/hyperlink" Target="https://podminky.urs.cz/item/CS_URS_2022_01/776201811" TargetMode="External"/><Relationship Id="rId23" Type="http://schemas.openxmlformats.org/officeDocument/2006/relationships/hyperlink" Target="https://podminky.urs.cz/item/CS_URS_2022_01/783101401" TargetMode="External"/><Relationship Id="rId28" Type="http://schemas.openxmlformats.org/officeDocument/2006/relationships/hyperlink" Target="https://podminky.urs.cz/item/CS_URS_2022_01/783314101" TargetMode="External"/><Relationship Id="rId36" Type="http://schemas.openxmlformats.org/officeDocument/2006/relationships/hyperlink" Target="https://podminky.urs.cz/item/CS_URS_2022_01/784211101" TargetMode="External"/><Relationship Id="rId10" Type="http://schemas.openxmlformats.org/officeDocument/2006/relationships/hyperlink" Target="https://podminky.urs.cz/item/CS_URS_2022_01/766441811" TargetMode="External"/><Relationship Id="rId19" Type="http://schemas.openxmlformats.org/officeDocument/2006/relationships/hyperlink" Target="https://podminky.urs.cz/item/CS_URS_2022_01/776991121" TargetMode="External"/><Relationship Id="rId31" Type="http://schemas.openxmlformats.org/officeDocument/2006/relationships/hyperlink" Target="https://podminky.urs.cz/item/CS_URS_2022_01/783317101" TargetMode="External"/><Relationship Id="rId4" Type="http://schemas.openxmlformats.org/officeDocument/2006/relationships/hyperlink" Target="https://podminky.urs.cz/item/CS_URS_2022_01/612325421" TargetMode="External"/><Relationship Id="rId9" Type="http://schemas.openxmlformats.org/officeDocument/2006/relationships/hyperlink" Target="https://podminky.urs.cz/item/CS_URS_2022_01/998018002" TargetMode="External"/><Relationship Id="rId14" Type="http://schemas.openxmlformats.org/officeDocument/2006/relationships/hyperlink" Target="https://podminky.urs.cz/item/CS_URS_2022_01/776141111" TargetMode="External"/><Relationship Id="rId22" Type="http://schemas.openxmlformats.org/officeDocument/2006/relationships/hyperlink" Target="https://podminky.urs.cz/item/CS_URS_2022_01/783101203" TargetMode="External"/><Relationship Id="rId27" Type="http://schemas.openxmlformats.org/officeDocument/2006/relationships/hyperlink" Target="https://podminky.urs.cz/item/CS_URS_2022_01/783306809" TargetMode="External"/><Relationship Id="rId30" Type="http://schemas.openxmlformats.org/officeDocument/2006/relationships/hyperlink" Target="https://podminky.urs.cz/item/CS_URS_2022_01/783315101" TargetMode="External"/><Relationship Id="rId35" Type="http://schemas.openxmlformats.org/officeDocument/2006/relationships/hyperlink" Target="https://podminky.urs.cz/item/CS_URS_2022_01/784181121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941111822" TargetMode="External"/><Relationship Id="rId18" Type="http://schemas.openxmlformats.org/officeDocument/2006/relationships/hyperlink" Target="https://podminky.urs.cz/item/CS_URS_2022_01/944511211" TargetMode="External"/><Relationship Id="rId26" Type="http://schemas.openxmlformats.org/officeDocument/2006/relationships/hyperlink" Target="https://podminky.urs.cz/item/CS_URS_2022_01/968072456" TargetMode="External"/><Relationship Id="rId39" Type="http://schemas.openxmlformats.org/officeDocument/2006/relationships/hyperlink" Target="https://podminky.urs.cz/item/CS_URS_2022_01/764508132" TargetMode="External"/><Relationship Id="rId21" Type="http://schemas.openxmlformats.org/officeDocument/2006/relationships/hyperlink" Target="https://podminky.urs.cz/item/CS_URS_2022_01/962081131" TargetMode="External"/><Relationship Id="rId34" Type="http://schemas.openxmlformats.org/officeDocument/2006/relationships/hyperlink" Target="https://podminky.urs.cz/item/CS_URS_2022_01/764002861" TargetMode="External"/><Relationship Id="rId42" Type="http://schemas.openxmlformats.org/officeDocument/2006/relationships/hyperlink" Target="https://podminky.urs.cz/item/CS_URS_2022_01/766441811" TargetMode="External"/><Relationship Id="rId47" Type="http://schemas.openxmlformats.org/officeDocument/2006/relationships/hyperlink" Target="https://podminky.urs.cz/item/CS_URS_2022_01/766622216" TargetMode="External"/><Relationship Id="rId50" Type="http://schemas.openxmlformats.org/officeDocument/2006/relationships/hyperlink" Target="https://podminky.urs.cz/item/CS_URS_2022_01/766660441" TargetMode="External"/><Relationship Id="rId55" Type="http://schemas.openxmlformats.org/officeDocument/2006/relationships/hyperlink" Target="https://podminky.urs.cz/item/CS_URS_2022_01/998766102" TargetMode="External"/><Relationship Id="rId63" Type="http://schemas.openxmlformats.org/officeDocument/2006/relationships/hyperlink" Target="https://podminky.urs.cz/item/CS_URS_2022_01/998772181" TargetMode="External"/><Relationship Id="rId68" Type="http://schemas.openxmlformats.org/officeDocument/2006/relationships/hyperlink" Target="https://podminky.urs.cz/item/CS_URS_2022_01/784111001" TargetMode="External"/><Relationship Id="rId7" Type="http://schemas.openxmlformats.org/officeDocument/2006/relationships/hyperlink" Target="https://podminky.urs.cz/item/CS_URS_2022_01/622151021" TargetMode="External"/><Relationship Id="rId71" Type="http://schemas.openxmlformats.org/officeDocument/2006/relationships/hyperlink" Target="https://podminky.urs.cz/item/CS_URS_2022_01/787911111" TargetMode="External"/><Relationship Id="rId2" Type="http://schemas.openxmlformats.org/officeDocument/2006/relationships/hyperlink" Target="https://podminky.urs.cz/item/CS_URS_2022_01/434191423" TargetMode="External"/><Relationship Id="rId16" Type="http://schemas.openxmlformats.org/officeDocument/2006/relationships/hyperlink" Target="https://podminky.urs.cz/item/CS_URS_2022_01/944111822" TargetMode="External"/><Relationship Id="rId29" Type="http://schemas.openxmlformats.org/officeDocument/2006/relationships/hyperlink" Target="https://podminky.urs.cz/item/CS_URS_2022_01/978059611" TargetMode="External"/><Relationship Id="rId11" Type="http://schemas.openxmlformats.org/officeDocument/2006/relationships/hyperlink" Target="https://podminky.urs.cz/item/CS_URS_2022_01/941111122" TargetMode="External"/><Relationship Id="rId24" Type="http://schemas.openxmlformats.org/officeDocument/2006/relationships/hyperlink" Target="https://podminky.urs.cz/item/CS_URS_2022_01/968062377" TargetMode="External"/><Relationship Id="rId32" Type="http://schemas.openxmlformats.org/officeDocument/2006/relationships/hyperlink" Target="https://podminky.urs.cz/item/CS_URS_2022_01/725310823" TargetMode="External"/><Relationship Id="rId37" Type="http://schemas.openxmlformats.org/officeDocument/2006/relationships/hyperlink" Target="https://podminky.urs.cz/item/CS_URS_2022_01/764216665" TargetMode="External"/><Relationship Id="rId40" Type="http://schemas.openxmlformats.org/officeDocument/2006/relationships/hyperlink" Target="https://podminky.urs.cz/item/CS_URS_2022_01/998764102" TargetMode="External"/><Relationship Id="rId45" Type="http://schemas.openxmlformats.org/officeDocument/2006/relationships/hyperlink" Target="https://podminky.urs.cz/item/CS_URS_2022_01/766622131" TargetMode="External"/><Relationship Id="rId53" Type="http://schemas.openxmlformats.org/officeDocument/2006/relationships/hyperlink" Target="https://podminky.urs.cz/item/CS_URS_2022_01/766694112" TargetMode="External"/><Relationship Id="rId58" Type="http://schemas.openxmlformats.org/officeDocument/2006/relationships/hyperlink" Target="https://podminky.urs.cz/item/CS_URS_2022_01/767662110" TargetMode="External"/><Relationship Id="rId66" Type="http://schemas.openxmlformats.org/officeDocument/2006/relationships/hyperlink" Target="https://podminky.urs.cz/item/CS_URS_2022_01/783827423" TargetMode="External"/><Relationship Id="rId74" Type="http://schemas.openxmlformats.org/officeDocument/2006/relationships/drawing" Target="../drawings/drawing5.xml"/><Relationship Id="rId5" Type="http://schemas.openxmlformats.org/officeDocument/2006/relationships/hyperlink" Target="https://podminky.urs.cz/item/CS_URS_2022_01/622325212" TargetMode="External"/><Relationship Id="rId15" Type="http://schemas.openxmlformats.org/officeDocument/2006/relationships/hyperlink" Target="https://podminky.urs.cz/item/CS_URS_2022_01/944111222" TargetMode="External"/><Relationship Id="rId23" Type="http://schemas.openxmlformats.org/officeDocument/2006/relationships/hyperlink" Target="https://podminky.urs.cz/item/CS_URS_2022_01/968062374" TargetMode="External"/><Relationship Id="rId28" Type="http://schemas.openxmlformats.org/officeDocument/2006/relationships/hyperlink" Target="https://podminky.urs.cz/item/CS_URS_2022_01/978015341" TargetMode="External"/><Relationship Id="rId36" Type="http://schemas.openxmlformats.org/officeDocument/2006/relationships/hyperlink" Target="https://podminky.urs.cz/item/CS_URS_2022_01/764216604" TargetMode="External"/><Relationship Id="rId49" Type="http://schemas.openxmlformats.org/officeDocument/2006/relationships/hyperlink" Target="https://podminky.urs.cz/item/CS_URS_2022_01/766660421" TargetMode="External"/><Relationship Id="rId57" Type="http://schemas.openxmlformats.org/officeDocument/2006/relationships/hyperlink" Target="https://podminky.urs.cz/item/CS_URS_2022_01/767661811" TargetMode="External"/><Relationship Id="rId61" Type="http://schemas.openxmlformats.org/officeDocument/2006/relationships/hyperlink" Target="https://podminky.urs.cz/item/CS_URS_2022_01/772524921" TargetMode="External"/><Relationship Id="rId10" Type="http://schemas.openxmlformats.org/officeDocument/2006/relationships/hyperlink" Target="https://podminky.urs.cz/item/CS_URS_2022_01/629995215" TargetMode="External"/><Relationship Id="rId19" Type="http://schemas.openxmlformats.org/officeDocument/2006/relationships/hyperlink" Target="https://podminky.urs.cz/item/CS_URS_2022_01/944511811" TargetMode="External"/><Relationship Id="rId31" Type="http://schemas.openxmlformats.org/officeDocument/2006/relationships/hyperlink" Target="https://podminky.urs.cz/item/CS_URS_2022_01/998018002" TargetMode="External"/><Relationship Id="rId44" Type="http://schemas.openxmlformats.org/officeDocument/2006/relationships/hyperlink" Target="https://podminky.urs.cz/item/CS_URS_2022_01/766441823" TargetMode="External"/><Relationship Id="rId52" Type="http://schemas.openxmlformats.org/officeDocument/2006/relationships/hyperlink" Target="https://podminky.urs.cz/item/CS_URS_2022_01/766694111" TargetMode="External"/><Relationship Id="rId60" Type="http://schemas.openxmlformats.org/officeDocument/2006/relationships/hyperlink" Target="https://podminky.urs.cz/item/CS_URS_2022_01/998767181" TargetMode="External"/><Relationship Id="rId65" Type="http://schemas.openxmlformats.org/officeDocument/2006/relationships/hyperlink" Target="https://podminky.urs.cz/item/CS_URS_2022_01/783823133" TargetMode="External"/><Relationship Id="rId73" Type="http://schemas.openxmlformats.org/officeDocument/2006/relationships/hyperlink" Target="https://podminky.urs.cz/item/CS_URS_2022_01/998787181" TargetMode="External"/><Relationship Id="rId4" Type="http://schemas.openxmlformats.org/officeDocument/2006/relationships/hyperlink" Target="https://podminky.urs.cz/item/CS_URS_2022_01/612315223" TargetMode="External"/><Relationship Id="rId9" Type="http://schemas.openxmlformats.org/officeDocument/2006/relationships/hyperlink" Target="https://podminky.urs.cz/item/CS_URS_2022_01/629995101" TargetMode="External"/><Relationship Id="rId14" Type="http://schemas.openxmlformats.org/officeDocument/2006/relationships/hyperlink" Target="https://podminky.urs.cz/item/CS_URS_2022_01/944111122" TargetMode="External"/><Relationship Id="rId22" Type="http://schemas.openxmlformats.org/officeDocument/2006/relationships/hyperlink" Target="https://podminky.urs.cz/item/CS_URS_2022_01/963023712" TargetMode="External"/><Relationship Id="rId27" Type="http://schemas.openxmlformats.org/officeDocument/2006/relationships/hyperlink" Target="https://podminky.urs.cz/item/CS_URS_2022_01/968072244" TargetMode="External"/><Relationship Id="rId30" Type="http://schemas.openxmlformats.org/officeDocument/2006/relationships/hyperlink" Target="https://podminky.urs.cz/item/CS_URS_2022_01/997013213" TargetMode="External"/><Relationship Id="rId35" Type="http://schemas.openxmlformats.org/officeDocument/2006/relationships/hyperlink" Target="https://podminky.urs.cz/item/CS_URS_2022_01/764004863" TargetMode="External"/><Relationship Id="rId43" Type="http://schemas.openxmlformats.org/officeDocument/2006/relationships/hyperlink" Target="https://podminky.urs.cz/item/CS_URS_2022_01/766441821" TargetMode="External"/><Relationship Id="rId48" Type="http://schemas.openxmlformats.org/officeDocument/2006/relationships/hyperlink" Target="https://podminky.urs.cz/item/CS_URS_2022_01/766660421" TargetMode="External"/><Relationship Id="rId56" Type="http://schemas.openxmlformats.org/officeDocument/2006/relationships/hyperlink" Target="https://podminky.urs.cz/item/CS_URS_2022_01/998766181" TargetMode="External"/><Relationship Id="rId64" Type="http://schemas.openxmlformats.org/officeDocument/2006/relationships/hyperlink" Target="https://podminky.urs.cz/item/CS_URS_2022_01/783801401" TargetMode="External"/><Relationship Id="rId69" Type="http://schemas.openxmlformats.org/officeDocument/2006/relationships/hyperlink" Target="https://podminky.urs.cz/item/CS_URS_2022_01/784181121" TargetMode="External"/><Relationship Id="rId8" Type="http://schemas.openxmlformats.org/officeDocument/2006/relationships/hyperlink" Target="https://podminky.urs.cz/item/CS_URS_2022_01/622511112" TargetMode="External"/><Relationship Id="rId51" Type="http://schemas.openxmlformats.org/officeDocument/2006/relationships/hyperlink" Target="https://podminky.urs.cz/item/CS_URS_2022_01/766660441" TargetMode="External"/><Relationship Id="rId72" Type="http://schemas.openxmlformats.org/officeDocument/2006/relationships/hyperlink" Target="https://podminky.urs.cz/item/CS_URS_2022_01/998787102" TargetMode="External"/><Relationship Id="rId3" Type="http://schemas.openxmlformats.org/officeDocument/2006/relationships/hyperlink" Target="https://podminky.urs.cz/item/CS_URS_2022_01/619995001" TargetMode="External"/><Relationship Id="rId12" Type="http://schemas.openxmlformats.org/officeDocument/2006/relationships/hyperlink" Target="https://podminky.urs.cz/item/CS_URS_2022_01/941111222" TargetMode="External"/><Relationship Id="rId17" Type="http://schemas.openxmlformats.org/officeDocument/2006/relationships/hyperlink" Target="https://podminky.urs.cz/item/CS_URS_2022_01/944511111" TargetMode="External"/><Relationship Id="rId25" Type="http://schemas.openxmlformats.org/officeDocument/2006/relationships/hyperlink" Target="https://podminky.urs.cz/item/CS_URS_2022_01/968062376" TargetMode="External"/><Relationship Id="rId33" Type="http://schemas.openxmlformats.org/officeDocument/2006/relationships/hyperlink" Target="https://podminky.urs.cz/item/CS_URS_2022_01/764002851" TargetMode="External"/><Relationship Id="rId38" Type="http://schemas.openxmlformats.org/officeDocument/2006/relationships/hyperlink" Target="https://podminky.urs.cz/item/CS_URS_2022_01/764508131" TargetMode="External"/><Relationship Id="rId46" Type="http://schemas.openxmlformats.org/officeDocument/2006/relationships/hyperlink" Target="https://podminky.urs.cz/item/CS_URS_2022_01/766622216" TargetMode="External"/><Relationship Id="rId59" Type="http://schemas.openxmlformats.org/officeDocument/2006/relationships/hyperlink" Target="https://podminky.urs.cz/item/CS_URS_2022_01/998767102" TargetMode="External"/><Relationship Id="rId67" Type="http://schemas.openxmlformats.org/officeDocument/2006/relationships/hyperlink" Target="https://podminky.urs.cz/item/CS_URS_2022_01/783846523" TargetMode="External"/><Relationship Id="rId20" Type="http://schemas.openxmlformats.org/officeDocument/2006/relationships/hyperlink" Target="https://podminky.urs.cz/item/CS_URS_2022_01/962032230" TargetMode="External"/><Relationship Id="rId41" Type="http://schemas.openxmlformats.org/officeDocument/2006/relationships/hyperlink" Target="https://podminky.urs.cz/item/CS_URS_2022_01/998764181" TargetMode="External"/><Relationship Id="rId54" Type="http://schemas.openxmlformats.org/officeDocument/2006/relationships/hyperlink" Target="https://podminky.urs.cz/item/CS_URS_2022_01/766694113" TargetMode="External"/><Relationship Id="rId62" Type="http://schemas.openxmlformats.org/officeDocument/2006/relationships/hyperlink" Target="https://podminky.urs.cz/item/CS_URS_2022_01/998772102" TargetMode="External"/><Relationship Id="rId70" Type="http://schemas.openxmlformats.org/officeDocument/2006/relationships/hyperlink" Target="https://podminky.urs.cz/item/CS_URS_2022_01/784211101" TargetMode="External"/><Relationship Id="rId1" Type="http://schemas.openxmlformats.org/officeDocument/2006/relationships/hyperlink" Target="https://podminky.urs.cz/item/CS_URS_2022_01/310238211" TargetMode="External"/><Relationship Id="rId6" Type="http://schemas.openxmlformats.org/officeDocument/2006/relationships/hyperlink" Target="https://podminky.urs.cz/item/CS_URS_2022_01/62214200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12461701" TargetMode="External"/><Relationship Id="rId13" Type="http://schemas.openxmlformats.org/officeDocument/2006/relationships/hyperlink" Target="https://podminky.urs.cz/item/CS_URS_2022_01/762332132" TargetMode="External"/><Relationship Id="rId18" Type="http://schemas.openxmlformats.org/officeDocument/2006/relationships/hyperlink" Target="https://podminky.urs.cz/item/CS_URS_2022_01/762841230" TargetMode="External"/><Relationship Id="rId26" Type="http://schemas.openxmlformats.org/officeDocument/2006/relationships/hyperlink" Target="https://podminky.urs.cz/item/CS_URS_2022_01/764002871" TargetMode="External"/><Relationship Id="rId39" Type="http://schemas.openxmlformats.org/officeDocument/2006/relationships/hyperlink" Target="https://podminky.urs.cz/item/CS_URS_2022_01/998765181" TargetMode="External"/><Relationship Id="rId3" Type="http://schemas.openxmlformats.org/officeDocument/2006/relationships/hyperlink" Target="https://podminky.urs.cz/item/CS_URS_2022_01/998018002" TargetMode="External"/><Relationship Id="rId21" Type="http://schemas.openxmlformats.org/officeDocument/2006/relationships/hyperlink" Target="https://podminky.urs.cz/item/CS_URS_2022_01/998762102" TargetMode="External"/><Relationship Id="rId34" Type="http://schemas.openxmlformats.org/officeDocument/2006/relationships/hyperlink" Target="https://podminky.urs.cz/item/CS_URS_2022_01/765155001" TargetMode="External"/><Relationship Id="rId42" Type="http://schemas.openxmlformats.org/officeDocument/2006/relationships/hyperlink" Target="https://podminky.urs.cz/item/CS_URS_2022_01/998767102" TargetMode="External"/><Relationship Id="rId7" Type="http://schemas.openxmlformats.org/officeDocument/2006/relationships/hyperlink" Target="https://podminky.urs.cz/item/CS_URS_2022_01/712431111" TargetMode="External"/><Relationship Id="rId12" Type="http://schemas.openxmlformats.org/officeDocument/2006/relationships/hyperlink" Target="https://podminky.urs.cz/item/CS_URS_2022_01/762083122" TargetMode="External"/><Relationship Id="rId17" Type="http://schemas.openxmlformats.org/officeDocument/2006/relationships/hyperlink" Target="https://podminky.urs.cz/item/CS_URS_2022_01/762395000" TargetMode="External"/><Relationship Id="rId25" Type="http://schemas.openxmlformats.org/officeDocument/2006/relationships/hyperlink" Target="https://podminky.urs.cz/item/CS_URS_2022_01/764002801" TargetMode="External"/><Relationship Id="rId33" Type="http://schemas.openxmlformats.org/officeDocument/2006/relationships/hyperlink" Target="https://podminky.urs.cz/item/CS_URS_2022_01/998764181" TargetMode="External"/><Relationship Id="rId38" Type="http://schemas.openxmlformats.org/officeDocument/2006/relationships/hyperlink" Target="https://podminky.urs.cz/item/CS_URS_2022_01/998765102" TargetMode="External"/><Relationship Id="rId46" Type="http://schemas.openxmlformats.org/officeDocument/2006/relationships/drawing" Target="../drawings/drawing6.xml"/><Relationship Id="rId2" Type="http://schemas.openxmlformats.org/officeDocument/2006/relationships/hyperlink" Target="https://podminky.urs.cz/item/CS_URS_2022_01/997013213" TargetMode="External"/><Relationship Id="rId16" Type="http://schemas.openxmlformats.org/officeDocument/2006/relationships/hyperlink" Target="https://podminky.urs.cz/item/CS_URS_2022_01/762345811" TargetMode="External"/><Relationship Id="rId20" Type="http://schemas.openxmlformats.org/officeDocument/2006/relationships/hyperlink" Target="https://podminky.urs.cz/item/CS_URS_2022_01/762895000" TargetMode="External"/><Relationship Id="rId29" Type="http://schemas.openxmlformats.org/officeDocument/2006/relationships/hyperlink" Target="https://podminky.urs.cz/item/CS_URS_2022_01/764203152" TargetMode="External"/><Relationship Id="rId41" Type="http://schemas.openxmlformats.org/officeDocument/2006/relationships/hyperlink" Target="https://podminky.urs.cz/item/CS_URS_2022_01/767851803" TargetMode="External"/><Relationship Id="rId1" Type="http://schemas.openxmlformats.org/officeDocument/2006/relationships/hyperlink" Target="https://podminky.urs.cz/item/CS_URS_2022_01/622635091" TargetMode="External"/><Relationship Id="rId6" Type="http://schemas.openxmlformats.org/officeDocument/2006/relationships/hyperlink" Target="https://podminky.urs.cz/item/CS_URS_2022_01/712363369" TargetMode="External"/><Relationship Id="rId11" Type="http://schemas.openxmlformats.org/officeDocument/2006/relationships/hyperlink" Target="https://podminky.urs.cz/item/CS_URS_2022_01/998712181" TargetMode="External"/><Relationship Id="rId24" Type="http://schemas.openxmlformats.org/officeDocument/2006/relationships/hyperlink" Target="https://podminky.urs.cz/item/CS_URS_2022_01/764001881" TargetMode="External"/><Relationship Id="rId32" Type="http://schemas.openxmlformats.org/officeDocument/2006/relationships/hyperlink" Target="https://podminky.urs.cz/item/CS_URS_2022_01/998764102" TargetMode="External"/><Relationship Id="rId37" Type="http://schemas.openxmlformats.org/officeDocument/2006/relationships/hyperlink" Target="https://podminky.urs.cz/item/CS_URS_2022_01/765192811" TargetMode="External"/><Relationship Id="rId40" Type="http://schemas.openxmlformats.org/officeDocument/2006/relationships/hyperlink" Target="https://podminky.urs.cz/item/CS_URS_2022_01/767851104" TargetMode="External"/><Relationship Id="rId45" Type="http://schemas.openxmlformats.org/officeDocument/2006/relationships/hyperlink" Target="https://podminky.urs.cz/item/CS_URS_2022_01/783168101" TargetMode="External"/><Relationship Id="rId5" Type="http://schemas.openxmlformats.org/officeDocument/2006/relationships/hyperlink" Target="https://podminky.urs.cz/item/CS_URS_2022_01/712363359" TargetMode="External"/><Relationship Id="rId15" Type="http://schemas.openxmlformats.org/officeDocument/2006/relationships/hyperlink" Target="https://podminky.urs.cz/item/CS_URS_2022_01/762341210" TargetMode="External"/><Relationship Id="rId23" Type="http://schemas.openxmlformats.org/officeDocument/2006/relationships/hyperlink" Target="https://podminky.urs.cz/item/CS_URS_2022_01/764001841" TargetMode="External"/><Relationship Id="rId28" Type="http://schemas.openxmlformats.org/officeDocument/2006/relationships/hyperlink" Target="https://podminky.urs.cz/item/CS_URS_2022_01/764201115" TargetMode="External"/><Relationship Id="rId36" Type="http://schemas.openxmlformats.org/officeDocument/2006/relationships/hyperlink" Target="https://podminky.urs.cz/item/CS_URS_2022_01/765155032" TargetMode="External"/><Relationship Id="rId10" Type="http://schemas.openxmlformats.org/officeDocument/2006/relationships/hyperlink" Target="https://podminky.urs.cz/item/CS_URS_2022_01/998712102" TargetMode="External"/><Relationship Id="rId19" Type="http://schemas.openxmlformats.org/officeDocument/2006/relationships/hyperlink" Target="https://podminky.urs.cz/item/CS_URS_2022_01/762841811" TargetMode="External"/><Relationship Id="rId31" Type="http://schemas.openxmlformats.org/officeDocument/2006/relationships/hyperlink" Target="https://podminky.urs.cz/item/CS_URS_2022_01/764311615" TargetMode="External"/><Relationship Id="rId44" Type="http://schemas.openxmlformats.org/officeDocument/2006/relationships/hyperlink" Target="https://podminky.urs.cz/item/CS_URS_2022_01/783101403" TargetMode="External"/><Relationship Id="rId4" Type="http://schemas.openxmlformats.org/officeDocument/2006/relationships/hyperlink" Target="https://podminky.urs.cz/item/CS_URS_2022_01/712363357" TargetMode="External"/><Relationship Id="rId9" Type="http://schemas.openxmlformats.org/officeDocument/2006/relationships/hyperlink" Target="https://podminky.urs.cz/item/CS_URS_2022_01/712999001" TargetMode="External"/><Relationship Id="rId14" Type="http://schemas.openxmlformats.org/officeDocument/2006/relationships/hyperlink" Target="https://podminky.urs.cz/item/CS_URS_2022_01/762335812" TargetMode="External"/><Relationship Id="rId22" Type="http://schemas.openxmlformats.org/officeDocument/2006/relationships/hyperlink" Target="https://podminky.urs.cz/item/CS_URS_2022_01/998762181" TargetMode="External"/><Relationship Id="rId27" Type="http://schemas.openxmlformats.org/officeDocument/2006/relationships/hyperlink" Target="https://podminky.urs.cz/item/CS_URS_2022_01/764004803" TargetMode="External"/><Relationship Id="rId30" Type="http://schemas.openxmlformats.org/officeDocument/2006/relationships/hyperlink" Target="https://podminky.urs.cz/item/CS_URS_2022_01/764213652" TargetMode="External"/><Relationship Id="rId35" Type="http://schemas.openxmlformats.org/officeDocument/2006/relationships/hyperlink" Target="https://podminky.urs.cz/item/CS_URS_2022_01/765155031" TargetMode="External"/><Relationship Id="rId43" Type="http://schemas.openxmlformats.org/officeDocument/2006/relationships/hyperlink" Target="https://podminky.urs.cz/item/CS_URS_2022_01/99876718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22130994" TargetMode="External"/><Relationship Id="rId13" Type="http://schemas.openxmlformats.org/officeDocument/2006/relationships/hyperlink" Target="https://podminky.urs.cz/item/CS_URS_2022_01/722190401" TargetMode="External"/><Relationship Id="rId18" Type="http://schemas.openxmlformats.org/officeDocument/2006/relationships/hyperlink" Target="https://podminky.urs.cz/item/CS_URS_2022_01/722239101" TargetMode="External"/><Relationship Id="rId26" Type="http://schemas.openxmlformats.org/officeDocument/2006/relationships/hyperlink" Target="https://podminky.urs.cz/item/CS_URS_2022_01/725240811" TargetMode="External"/><Relationship Id="rId39" Type="http://schemas.openxmlformats.org/officeDocument/2006/relationships/hyperlink" Target="https://podminky.urs.cz/item/CS_URS_2022_01/998725181" TargetMode="External"/><Relationship Id="rId3" Type="http://schemas.openxmlformats.org/officeDocument/2006/relationships/hyperlink" Target="https://podminky.urs.cz/item/CS_URS_2022_01/721194105" TargetMode="External"/><Relationship Id="rId21" Type="http://schemas.openxmlformats.org/officeDocument/2006/relationships/hyperlink" Target="https://podminky.urs.cz/item/CS_URS_2022_01/722290822" TargetMode="External"/><Relationship Id="rId34" Type="http://schemas.openxmlformats.org/officeDocument/2006/relationships/hyperlink" Target="https://podminky.urs.cz/item/CS_URS_2022_01/725849412" TargetMode="External"/><Relationship Id="rId7" Type="http://schemas.openxmlformats.org/officeDocument/2006/relationships/hyperlink" Target="https://podminky.urs.cz/item/CS_URS_2022_01/722130802" TargetMode="External"/><Relationship Id="rId12" Type="http://schemas.openxmlformats.org/officeDocument/2006/relationships/hyperlink" Target="https://podminky.urs.cz/item/CS_URS_2022_01/722181242" TargetMode="External"/><Relationship Id="rId17" Type="http://schemas.openxmlformats.org/officeDocument/2006/relationships/hyperlink" Target="https://podminky.urs.cz/item/CS_URS_2022_01/722230112" TargetMode="External"/><Relationship Id="rId25" Type="http://schemas.openxmlformats.org/officeDocument/2006/relationships/hyperlink" Target="https://podminky.urs.cz/item/CS_URS_2022_01/725219102" TargetMode="External"/><Relationship Id="rId33" Type="http://schemas.openxmlformats.org/officeDocument/2006/relationships/hyperlink" Target="https://podminky.urs.cz/item/CS_URS_2022_01/725829131" TargetMode="External"/><Relationship Id="rId38" Type="http://schemas.openxmlformats.org/officeDocument/2006/relationships/hyperlink" Target="https://podminky.urs.cz/item/CS_URS_2022_01/998725102" TargetMode="External"/><Relationship Id="rId2" Type="http://schemas.openxmlformats.org/officeDocument/2006/relationships/hyperlink" Target="https://podminky.urs.cz/item/CS_URS_2022_01/721174043" TargetMode="External"/><Relationship Id="rId16" Type="http://schemas.openxmlformats.org/officeDocument/2006/relationships/hyperlink" Target="https://podminky.urs.cz/item/CS_URS_2022_01/722230104" TargetMode="External"/><Relationship Id="rId20" Type="http://schemas.openxmlformats.org/officeDocument/2006/relationships/hyperlink" Target="https://podminky.urs.cz/item/CS_URS_2022_01/722290234" TargetMode="External"/><Relationship Id="rId29" Type="http://schemas.openxmlformats.org/officeDocument/2006/relationships/hyperlink" Target="https://podminky.urs.cz/item/CS_URS_2022_01/725244812" TargetMode="External"/><Relationship Id="rId41" Type="http://schemas.openxmlformats.org/officeDocument/2006/relationships/drawing" Target="../drawings/drawing7.xml"/><Relationship Id="rId1" Type="http://schemas.openxmlformats.org/officeDocument/2006/relationships/hyperlink" Target="https://podminky.urs.cz/item/CS_URS_2022_01/997013213" TargetMode="External"/><Relationship Id="rId6" Type="http://schemas.openxmlformats.org/officeDocument/2006/relationships/hyperlink" Target="https://podminky.urs.cz/item/CS_URS_2022_01/998721181" TargetMode="External"/><Relationship Id="rId11" Type="http://schemas.openxmlformats.org/officeDocument/2006/relationships/hyperlink" Target="https://podminky.urs.cz/item/CS_URS_2022_01/722181231" TargetMode="External"/><Relationship Id="rId24" Type="http://schemas.openxmlformats.org/officeDocument/2006/relationships/hyperlink" Target="https://podminky.urs.cz/item/CS_URS_2022_01/725210821" TargetMode="External"/><Relationship Id="rId32" Type="http://schemas.openxmlformats.org/officeDocument/2006/relationships/hyperlink" Target="https://podminky.urs.cz/item/CS_URS_2022_01/725829121" TargetMode="External"/><Relationship Id="rId37" Type="http://schemas.openxmlformats.org/officeDocument/2006/relationships/hyperlink" Target="https://podminky.urs.cz/item/CS_URS_2022_01/725865312" TargetMode="External"/><Relationship Id="rId40" Type="http://schemas.openxmlformats.org/officeDocument/2006/relationships/hyperlink" Target="https://podminky.urs.cz/item/CS_URS_2022_01/HZS2491" TargetMode="External"/><Relationship Id="rId5" Type="http://schemas.openxmlformats.org/officeDocument/2006/relationships/hyperlink" Target="https://podminky.urs.cz/item/CS_URS_2022_01/998721102" TargetMode="External"/><Relationship Id="rId15" Type="http://schemas.openxmlformats.org/officeDocument/2006/relationships/hyperlink" Target="https://podminky.urs.cz/item/CS_URS_2022_01/722230101" TargetMode="External"/><Relationship Id="rId23" Type="http://schemas.openxmlformats.org/officeDocument/2006/relationships/hyperlink" Target="https://podminky.urs.cz/item/CS_URS_2022_01/998722181" TargetMode="External"/><Relationship Id="rId28" Type="http://schemas.openxmlformats.org/officeDocument/2006/relationships/hyperlink" Target="https://podminky.urs.cz/item/CS_URS_2022_01/725241531" TargetMode="External"/><Relationship Id="rId36" Type="http://schemas.openxmlformats.org/officeDocument/2006/relationships/hyperlink" Target="https://podminky.urs.cz/item/CS_URS_2022_01/725860811" TargetMode="External"/><Relationship Id="rId10" Type="http://schemas.openxmlformats.org/officeDocument/2006/relationships/hyperlink" Target="https://podminky.urs.cz/item/CS_URS_2022_01/722175005" TargetMode="External"/><Relationship Id="rId19" Type="http://schemas.openxmlformats.org/officeDocument/2006/relationships/hyperlink" Target="https://podminky.urs.cz/item/CS_URS_2022_01/722290215" TargetMode="External"/><Relationship Id="rId31" Type="http://schemas.openxmlformats.org/officeDocument/2006/relationships/hyperlink" Target="https://podminky.urs.cz/item/CS_URS_2022_01/725820801" TargetMode="External"/><Relationship Id="rId4" Type="http://schemas.openxmlformats.org/officeDocument/2006/relationships/hyperlink" Target="https://podminky.urs.cz/item/CS_URS_2022_01/721290111" TargetMode="External"/><Relationship Id="rId9" Type="http://schemas.openxmlformats.org/officeDocument/2006/relationships/hyperlink" Target="https://podminky.urs.cz/item/CS_URS_2022_01/722175002" TargetMode="External"/><Relationship Id="rId14" Type="http://schemas.openxmlformats.org/officeDocument/2006/relationships/hyperlink" Target="https://podminky.urs.cz/item/CS_URS_2022_01/722220931" TargetMode="External"/><Relationship Id="rId22" Type="http://schemas.openxmlformats.org/officeDocument/2006/relationships/hyperlink" Target="https://podminky.urs.cz/item/CS_URS_2022_01/998722102" TargetMode="External"/><Relationship Id="rId27" Type="http://schemas.openxmlformats.org/officeDocument/2006/relationships/hyperlink" Target="https://podminky.urs.cz/item/CS_URS_2022_01/725240812" TargetMode="External"/><Relationship Id="rId30" Type="http://schemas.openxmlformats.org/officeDocument/2006/relationships/hyperlink" Target="https://podminky.urs.cz/item/CS_URS_2022_01/725590812" TargetMode="External"/><Relationship Id="rId35" Type="http://schemas.openxmlformats.org/officeDocument/2006/relationships/hyperlink" Target="https://podminky.urs.cz/item/CS_URS_2022_01/725851325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1127805.1" TargetMode="External"/><Relationship Id="rId13" Type="http://schemas.openxmlformats.org/officeDocument/2006/relationships/hyperlink" Target="https://podminky.urs.cz/item/CS_URS_2022_01/741320103" TargetMode="External"/><Relationship Id="rId18" Type="http://schemas.openxmlformats.org/officeDocument/2006/relationships/hyperlink" Target="https://podminky.urs.cz/item/CS_URS_2022_01/741210406" TargetMode="External"/><Relationship Id="rId3" Type="http://schemas.openxmlformats.org/officeDocument/2006/relationships/hyperlink" Target="https://podminky.urs.cz/item/CS_URS_2022_01/998741181" TargetMode="External"/><Relationship Id="rId7" Type="http://schemas.openxmlformats.org/officeDocument/2006/relationships/hyperlink" Target="https://podminky.urs.cz/item/CS_URS_2022_01/741127805" TargetMode="External"/><Relationship Id="rId12" Type="http://schemas.openxmlformats.org/officeDocument/2006/relationships/hyperlink" Target="https://podminky.urs.cz/item/CS_URS_2022_01/741320103" TargetMode="External"/><Relationship Id="rId17" Type="http://schemas.openxmlformats.org/officeDocument/2006/relationships/hyperlink" Target="https://podminky.urs.cz/item/CS_URS_2022_01/741%20-%20R%20-%20009" TargetMode="External"/><Relationship Id="rId2" Type="http://schemas.openxmlformats.org/officeDocument/2006/relationships/hyperlink" Target="https://podminky.urs.cz/item/CS_URS_2022_01/998741102" TargetMode="External"/><Relationship Id="rId16" Type="http://schemas.openxmlformats.org/officeDocument/2006/relationships/hyperlink" Target="https://podminky.urs.cz/item/CS_URS_2022_01/741210406" TargetMode="External"/><Relationship Id="rId20" Type="http://schemas.openxmlformats.org/officeDocument/2006/relationships/drawing" Target="../drawings/drawing8.xml"/><Relationship Id="rId1" Type="http://schemas.openxmlformats.org/officeDocument/2006/relationships/hyperlink" Target="https://podminky.urs.cz/item/CS_URS_2022_01/997013213" TargetMode="External"/><Relationship Id="rId6" Type="http://schemas.openxmlformats.org/officeDocument/2006/relationships/hyperlink" Target="https://podminky.urs.cz/item/CS_URS_2022_01/741122233" TargetMode="External"/><Relationship Id="rId11" Type="http://schemas.openxmlformats.org/officeDocument/2006/relationships/hyperlink" Target="https://podminky.urs.cz/item/CS_URS_2022_01/741322021" TargetMode="External"/><Relationship Id="rId5" Type="http://schemas.openxmlformats.org/officeDocument/2006/relationships/hyperlink" Target="https://podminky.urs.cz/item/CS_URS_2022_01/741123313" TargetMode="External"/><Relationship Id="rId15" Type="http://schemas.openxmlformats.org/officeDocument/2006/relationships/hyperlink" Target="https://podminky.urs.cz/item/CS_URS_2022_01/741%20-%20R%20-%20007" TargetMode="External"/><Relationship Id="rId10" Type="http://schemas.openxmlformats.org/officeDocument/2006/relationships/hyperlink" Target="https://podminky.urs.cz/item/CS_URS_2022_01/741320163" TargetMode="External"/><Relationship Id="rId19" Type="http://schemas.openxmlformats.org/officeDocument/2006/relationships/hyperlink" Target="https://podminky.urs.cz/item/CS_URS_2022_01/HZS2231" TargetMode="External"/><Relationship Id="rId4" Type="http://schemas.openxmlformats.org/officeDocument/2006/relationships/hyperlink" Target="https://podminky.urs.cz/item/CS_URS_2022_01/741122625" TargetMode="External"/><Relationship Id="rId9" Type="http://schemas.openxmlformats.org/officeDocument/2006/relationships/hyperlink" Target="https://podminky.urs.cz/item/CS_URS_2022_01/741210405" TargetMode="External"/><Relationship Id="rId14" Type="http://schemas.openxmlformats.org/officeDocument/2006/relationships/hyperlink" Target="https://podminky.urs.cz/item/CS_URS_2022_01/741321032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HZS2231" TargetMode="External"/><Relationship Id="rId2" Type="http://schemas.openxmlformats.org/officeDocument/2006/relationships/hyperlink" Target="https://podminky.urs.cz/item/CS_URS_2022_01/998741181" TargetMode="External"/><Relationship Id="rId1" Type="http://schemas.openxmlformats.org/officeDocument/2006/relationships/hyperlink" Target="https://podminky.urs.cz/item/CS_URS_2022_01/998741102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31341140" TargetMode="External"/><Relationship Id="rId13" Type="http://schemas.openxmlformats.org/officeDocument/2006/relationships/hyperlink" Target="https://podminky.urs.cz/item/CS_URS_2022_01/998731181" TargetMode="External"/><Relationship Id="rId18" Type="http://schemas.openxmlformats.org/officeDocument/2006/relationships/hyperlink" Target="https://podminky.urs.cz/item/CS_URS_2022_01/732331777" TargetMode="External"/><Relationship Id="rId26" Type="http://schemas.openxmlformats.org/officeDocument/2006/relationships/hyperlink" Target="https://podminky.urs.cz/item/CS_URS_2022_01/733111106" TargetMode="External"/><Relationship Id="rId39" Type="http://schemas.openxmlformats.org/officeDocument/2006/relationships/drawing" Target="../drawings/drawing10.xml"/><Relationship Id="rId3" Type="http://schemas.openxmlformats.org/officeDocument/2006/relationships/hyperlink" Target="https://podminky.urs.cz/item/CS_URS_2022_01/713463132" TargetMode="External"/><Relationship Id="rId21" Type="http://schemas.openxmlformats.org/officeDocument/2006/relationships/hyperlink" Target="https://podminky.urs.cz/item/CS_URS_2022_01/998732102" TargetMode="External"/><Relationship Id="rId34" Type="http://schemas.openxmlformats.org/officeDocument/2006/relationships/hyperlink" Target="https://podminky.urs.cz/item/CS_URS_2022_01/734292713" TargetMode="External"/><Relationship Id="rId7" Type="http://schemas.openxmlformats.org/officeDocument/2006/relationships/hyperlink" Target="https://podminky.urs.cz/item/CS_URS_2022_01/731244494" TargetMode="External"/><Relationship Id="rId12" Type="http://schemas.openxmlformats.org/officeDocument/2006/relationships/hyperlink" Target="https://podminky.urs.cz/item/CS_URS_2022_01/998731102" TargetMode="External"/><Relationship Id="rId17" Type="http://schemas.openxmlformats.org/officeDocument/2006/relationships/hyperlink" Target="https://podminky.urs.cz/item/CS_URS_2022_01/732331615" TargetMode="External"/><Relationship Id="rId25" Type="http://schemas.openxmlformats.org/officeDocument/2006/relationships/hyperlink" Target="https://podminky.urs.cz/item/CS_URS_2022_01/733111105" TargetMode="External"/><Relationship Id="rId33" Type="http://schemas.openxmlformats.org/officeDocument/2006/relationships/hyperlink" Target="https://podminky.urs.cz/item/CS_URS_2022_01/734291241" TargetMode="External"/><Relationship Id="rId38" Type="http://schemas.openxmlformats.org/officeDocument/2006/relationships/hyperlink" Target="https://podminky.urs.cz/item/CS_URS_2022_01/HZS2491" TargetMode="External"/><Relationship Id="rId2" Type="http://schemas.openxmlformats.org/officeDocument/2006/relationships/hyperlink" Target="https://podminky.urs.cz/item/CS_URS_2022_01/713463131" TargetMode="External"/><Relationship Id="rId16" Type="http://schemas.openxmlformats.org/officeDocument/2006/relationships/hyperlink" Target="https://podminky.urs.cz/item/CS_URS_2022_01/732320812" TargetMode="External"/><Relationship Id="rId20" Type="http://schemas.openxmlformats.org/officeDocument/2006/relationships/hyperlink" Target="https://podminky.urs.cz/item/CS_URS_2022_01/732890802" TargetMode="External"/><Relationship Id="rId29" Type="http://schemas.openxmlformats.org/officeDocument/2006/relationships/hyperlink" Target="https://podminky.urs.cz/item/CS_URS_2022_01/998733102" TargetMode="External"/><Relationship Id="rId1" Type="http://schemas.openxmlformats.org/officeDocument/2006/relationships/hyperlink" Target="https://podminky.urs.cz/item/CS_URS_2022_01/997013213" TargetMode="External"/><Relationship Id="rId6" Type="http://schemas.openxmlformats.org/officeDocument/2006/relationships/hyperlink" Target="https://podminky.urs.cz/item/CS_URS_2022_01/731200825" TargetMode="External"/><Relationship Id="rId11" Type="http://schemas.openxmlformats.org/officeDocument/2006/relationships/hyperlink" Target="https://podminky.urs.cz/item/CS_URS_2022_01/731890802" TargetMode="External"/><Relationship Id="rId24" Type="http://schemas.openxmlformats.org/officeDocument/2006/relationships/hyperlink" Target="https://podminky.urs.cz/item/CS_URS_2022_01/733111104" TargetMode="External"/><Relationship Id="rId32" Type="http://schemas.openxmlformats.org/officeDocument/2006/relationships/hyperlink" Target="https://podminky.urs.cz/item/CS_URS_2022_01/734291123" TargetMode="External"/><Relationship Id="rId37" Type="http://schemas.openxmlformats.org/officeDocument/2006/relationships/hyperlink" Target="https://podminky.urs.cz/item/CS_URS_2022_01/998734181" TargetMode="External"/><Relationship Id="rId5" Type="http://schemas.openxmlformats.org/officeDocument/2006/relationships/hyperlink" Target="https://podminky.urs.cz/item/CS_URS_2022_01/998713181" TargetMode="External"/><Relationship Id="rId15" Type="http://schemas.openxmlformats.org/officeDocument/2006/relationships/hyperlink" Target="https://podminky.urs.cz/item/CS_URS_2022_01/732199100" TargetMode="External"/><Relationship Id="rId23" Type="http://schemas.openxmlformats.org/officeDocument/2006/relationships/hyperlink" Target="https://podminky.urs.cz/item/CS_URS_2022_01/733110806" TargetMode="External"/><Relationship Id="rId28" Type="http://schemas.openxmlformats.org/officeDocument/2006/relationships/hyperlink" Target="https://podminky.urs.cz/item/CS_URS_2022_01/733890803" TargetMode="External"/><Relationship Id="rId36" Type="http://schemas.openxmlformats.org/officeDocument/2006/relationships/hyperlink" Target="https://podminky.urs.cz/item/CS_URS_2022_01/998734102" TargetMode="External"/><Relationship Id="rId10" Type="http://schemas.openxmlformats.org/officeDocument/2006/relationships/hyperlink" Target="https://podminky.urs.cz/item/CS_URS_2022_01/731810441" TargetMode="External"/><Relationship Id="rId19" Type="http://schemas.openxmlformats.org/officeDocument/2006/relationships/hyperlink" Target="https://podminky.urs.cz/item/CS_URS_2022_01/732420811" TargetMode="External"/><Relationship Id="rId31" Type="http://schemas.openxmlformats.org/officeDocument/2006/relationships/hyperlink" Target="https://podminky.urs.cz/item/CS_URS_2022_01/734211120" TargetMode="External"/><Relationship Id="rId4" Type="http://schemas.openxmlformats.org/officeDocument/2006/relationships/hyperlink" Target="https://podminky.urs.cz/item/CS_URS_2022_01/998713102" TargetMode="External"/><Relationship Id="rId9" Type="http://schemas.openxmlformats.org/officeDocument/2006/relationships/hyperlink" Target="https://podminky.urs.cz/item/CS_URS_2022_01/731810302" TargetMode="External"/><Relationship Id="rId14" Type="http://schemas.openxmlformats.org/officeDocument/2006/relationships/hyperlink" Target="https://podminky.urs.cz/item/CS_URS_2022_01/732110811" TargetMode="External"/><Relationship Id="rId22" Type="http://schemas.openxmlformats.org/officeDocument/2006/relationships/hyperlink" Target="https://podminky.urs.cz/item/CS_URS_2022_01/998732181" TargetMode="External"/><Relationship Id="rId27" Type="http://schemas.openxmlformats.org/officeDocument/2006/relationships/hyperlink" Target="https://podminky.urs.cz/item/CS_URS_2022_01/733190107" TargetMode="External"/><Relationship Id="rId30" Type="http://schemas.openxmlformats.org/officeDocument/2006/relationships/hyperlink" Target="https://podminky.urs.cz/item/CS_URS_2022_01/998733181" TargetMode="External"/><Relationship Id="rId35" Type="http://schemas.openxmlformats.org/officeDocument/2006/relationships/hyperlink" Target="https://podminky.urs.cz/item/CS_URS_2022_01/734292715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98723181" TargetMode="External"/><Relationship Id="rId3" Type="http://schemas.openxmlformats.org/officeDocument/2006/relationships/hyperlink" Target="https://podminky.urs.cz/item/CS_URS_2022_01/723111204" TargetMode="External"/><Relationship Id="rId7" Type="http://schemas.openxmlformats.org/officeDocument/2006/relationships/hyperlink" Target="https://podminky.urs.cz/item/CS_URS_2022_01/998723102" TargetMode="External"/><Relationship Id="rId2" Type="http://schemas.openxmlformats.org/officeDocument/2006/relationships/hyperlink" Target="https://podminky.urs.cz/item/CS_URS_2022_01/723111203" TargetMode="External"/><Relationship Id="rId1" Type="http://schemas.openxmlformats.org/officeDocument/2006/relationships/hyperlink" Target="https://podminky.urs.cz/item/CS_URS_2022_01/997013213" TargetMode="External"/><Relationship Id="rId6" Type="http://schemas.openxmlformats.org/officeDocument/2006/relationships/hyperlink" Target="https://podminky.urs.cz/item/CS_URS_2022_01/723290822" TargetMode="External"/><Relationship Id="rId5" Type="http://schemas.openxmlformats.org/officeDocument/2006/relationships/hyperlink" Target="https://podminky.urs.cz/item/CS_URS_2022_01/723230103" TargetMode="External"/><Relationship Id="rId10" Type="http://schemas.openxmlformats.org/officeDocument/2006/relationships/drawing" Target="../drawings/drawing11.xml"/><Relationship Id="rId4" Type="http://schemas.openxmlformats.org/officeDocument/2006/relationships/hyperlink" Target="https://podminky.urs.cz/item/CS_URS_2022_01/723120804" TargetMode="External"/><Relationship Id="rId9" Type="http://schemas.openxmlformats.org/officeDocument/2006/relationships/hyperlink" Target="https://podminky.urs.cz/item/CS_URS_2022_01/HZS2222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52901111" TargetMode="External"/><Relationship Id="rId13" Type="http://schemas.openxmlformats.org/officeDocument/2006/relationships/hyperlink" Target="https://podminky.urs.cz/item/CS_URS_2022_01/783101203" TargetMode="External"/><Relationship Id="rId18" Type="http://schemas.openxmlformats.org/officeDocument/2006/relationships/hyperlink" Target="https://podminky.urs.cz/item/CS_URS_2022_01/783306809" TargetMode="External"/><Relationship Id="rId26" Type="http://schemas.openxmlformats.org/officeDocument/2006/relationships/hyperlink" Target="https://podminky.urs.cz/item/CS_URS_2022_01/784181121" TargetMode="External"/><Relationship Id="rId3" Type="http://schemas.openxmlformats.org/officeDocument/2006/relationships/hyperlink" Target="https://podminky.urs.cz/item/CS_URS_2022_01/611311131" TargetMode="External"/><Relationship Id="rId21" Type="http://schemas.openxmlformats.org/officeDocument/2006/relationships/hyperlink" Target="https://podminky.urs.cz/item/CS_URS_2022_01/783315101" TargetMode="External"/><Relationship Id="rId7" Type="http://schemas.openxmlformats.org/officeDocument/2006/relationships/hyperlink" Target="https://podminky.urs.cz/item/CS_URS_2022_01/949101111" TargetMode="External"/><Relationship Id="rId12" Type="http://schemas.openxmlformats.org/officeDocument/2006/relationships/hyperlink" Target="https://podminky.urs.cz/item/CS_URS_2022_01/998018001" TargetMode="External"/><Relationship Id="rId17" Type="http://schemas.openxmlformats.org/officeDocument/2006/relationships/hyperlink" Target="https://podminky.urs.cz/item/CS_URS_2022_01/783301401" TargetMode="External"/><Relationship Id="rId25" Type="http://schemas.openxmlformats.org/officeDocument/2006/relationships/hyperlink" Target="https://podminky.urs.cz/item/CS_URS_2022_01/784171111" TargetMode="External"/><Relationship Id="rId2" Type="http://schemas.openxmlformats.org/officeDocument/2006/relationships/hyperlink" Target="https://podminky.urs.cz/item/CS_URS_2022_01/611142001" TargetMode="External"/><Relationship Id="rId16" Type="http://schemas.openxmlformats.org/officeDocument/2006/relationships/hyperlink" Target="https://podminky.urs.cz/item/CS_URS_2022_01/783117101" TargetMode="External"/><Relationship Id="rId20" Type="http://schemas.openxmlformats.org/officeDocument/2006/relationships/hyperlink" Target="https://podminky.urs.cz/item/CS_URS_2022_01/783314201" TargetMode="External"/><Relationship Id="rId29" Type="http://schemas.openxmlformats.org/officeDocument/2006/relationships/drawing" Target="../drawings/drawing12.xml"/><Relationship Id="rId1" Type="http://schemas.openxmlformats.org/officeDocument/2006/relationships/hyperlink" Target="https://podminky.urs.cz/item/CS_URS_2022_01/611131121" TargetMode="External"/><Relationship Id="rId6" Type="http://schemas.openxmlformats.org/officeDocument/2006/relationships/hyperlink" Target="https://podminky.urs.cz/item/CS_URS_2022_01/612311131" TargetMode="External"/><Relationship Id="rId11" Type="http://schemas.openxmlformats.org/officeDocument/2006/relationships/hyperlink" Target="https://podminky.urs.cz/item/CS_URS_2022_01/997013211" TargetMode="External"/><Relationship Id="rId24" Type="http://schemas.openxmlformats.org/officeDocument/2006/relationships/hyperlink" Target="https://podminky.urs.cz/item/CS_URS_2022_01/784171101" TargetMode="External"/><Relationship Id="rId5" Type="http://schemas.openxmlformats.org/officeDocument/2006/relationships/hyperlink" Target="https://podminky.urs.cz/item/CS_URS_2022_01/612142001" TargetMode="External"/><Relationship Id="rId15" Type="http://schemas.openxmlformats.org/officeDocument/2006/relationships/hyperlink" Target="https://podminky.urs.cz/item/CS_URS_2022_01/783114101" TargetMode="External"/><Relationship Id="rId23" Type="http://schemas.openxmlformats.org/officeDocument/2006/relationships/hyperlink" Target="https://podminky.urs.cz/item/CS_URS_2022_01/784111001" TargetMode="External"/><Relationship Id="rId28" Type="http://schemas.openxmlformats.org/officeDocument/2006/relationships/hyperlink" Target="https://podminky.urs.cz/item/CS_URS_2022_01/HZS2491" TargetMode="External"/><Relationship Id="rId10" Type="http://schemas.openxmlformats.org/officeDocument/2006/relationships/hyperlink" Target="https://podminky.urs.cz/item/CS_URS_2022_01/978013191" TargetMode="External"/><Relationship Id="rId19" Type="http://schemas.openxmlformats.org/officeDocument/2006/relationships/hyperlink" Target="https://podminky.urs.cz/item/CS_URS_2022_01/783314101" TargetMode="External"/><Relationship Id="rId4" Type="http://schemas.openxmlformats.org/officeDocument/2006/relationships/hyperlink" Target="https://podminky.urs.cz/item/CS_URS_2022_01/612131121" TargetMode="External"/><Relationship Id="rId9" Type="http://schemas.openxmlformats.org/officeDocument/2006/relationships/hyperlink" Target="https://podminky.urs.cz/item/CS_URS_2022_01/978011191" TargetMode="External"/><Relationship Id="rId14" Type="http://schemas.openxmlformats.org/officeDocument/2006/relationships/hyperlink" Target="https://podminky.urs.cz/item/CS_URS_2022_01/783101401" TargetMode="External"/><Relationship Id="rId22" Type="http://schemas.openxmlformats.org/officeDocument/2006/relationships/hyperlink" Target="https://podminky.urs.cz/item/CS_URS_2022_01/783317101" TargetMode="External"/><Relationship Id="rId27" Type="http://schemas.openxmlformats.org/officeDocument/2006/relationships/hyperlink" Target="https://podminky.urs.cz/item/CS_URS_2022_01/784211101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68062354" TargetMode="External"/><Relationship Id="rId13" Type="http://schemas.openxmlformats.org/officeDocument/2006/relationships/hyperlink" Target="https://podminky.urs.cz/item/CS_URS_2022_01/968062558" TargetMode="External"/><Relationship Id="rId18" Type="http://schemas.openxmlformats.org/officeDocument/2006/relationships/hyperlink" Target="https://podminky.urs.cz/item/CS_URS_2022_01/998018001" TargetMode="External"/><Relationship Id="rId26" Type="http://schemas.openxmlformats.org/officeDocument/2006/relationships/hyperlink" Target="https://podminky.urs.cz/item/CS_URS_2022_01/766622216" TargetMode="External"/><Relationship Id="rId39" Type="http://schemas.openxmlformats.org/officeDocument/2006/relationships/hyperlink" Target="https://podminky.urs.cz/item/CS_URS_2022_01/783414201" TargetMode="External"/><Relationship Id="rId3" Type="http://schemas.openxmlformats.org/officeDocument/2006/relationships/hyperlink" Target="https://podminky.urs.cz/item/CS_URS_2022_01/338171121" TargetMode="External"/><Relationship Id="rId21" Type="http://schemas.openxmlformats.org/officeDocument/2006/relationships/hyperlink" Target="https://podminky.urs.cz/item/CS_URS_2022_01/764216665" TargetMode="External"/><Relationship Id="rId34" Type="http://schemas.openxmlformats.org/officeDocument/2006/relationships/hyperlink" Target="https://podminky.urs.cz/item/CS_URS_2022_01/998767101" TargetMode="External"/><Relationship Id="rId42" Type="http://schemas.openxmlformats.org/officeDocument/2006/relationships/hyperlink" Target="https://podminky.urs.cz/item/CS_URS_2022_01/783491021" TargetMode="External"/><Relationship Id="rId47" Type="http://schemas.openxmlformats.org/officeDocument/2006/relationships/drawing" Target="../drawings/drawing13.xml"/><Relationship Id="rId7" Type="http://schemas.openxmlformats.org/officeDocument/2006/relationships/hyperlink" Target="https://podminky.urs.cz/item/CS_URS_2022_01/949101111" TargetMode="External"/><Relationship Id="rId12" Type="http://schemas.openxmlformats.org/officeDocument/2006/relationships/hyperlink" Target="https://podminky.urs.cz/item/CS_URS_2022_01/968062455" TargetMode="External"/><Relationship Id="rId17" Type="http://schemas.openxmlformats.org/officeDocument/2006/relationships/hyperlink" Target="https://podminky.urs.cz/item/CS_URS_2022_01/997013211" TargetMode="External"/><Relationship Id="rId25" Type="http://schemas.openxmlformats.org/officeDocument/2006/relationships/hyperlink" Target="https://podminky.urs.cz/item/CS_URS_2022_01/766622131" TargetMode="External"/><Relationship Id="rId33" Type="http://schemas.openxmlformats.org/officeDocument/2006/relationships/hyperlink" Target="https://podminky.urs.cz/item/CS_URS_2022_01/767651220" TargetMode="External"/><Relationship Id="rId38" Type="http://schemas.openxmlformats.org/officeDocument/2006/relationships/hyperlink" Target="https://podminky.urs.cz/item/CS_URS_2022_01/783401401" TargetMode="External"/><Relationship Id="rId46" Type="http://schemas.openxmlformats.org/officeDocument/2006/relationships/hyperlink" Target="https://podminky.urs.cz/item/CS_URS_2022_01/783846523" TargetMode="External"/><Relationship Id="rId2" Type="http://schemas.openxmlformats.org/officeDocument/2006/relationships/hyperlink" Target="https://podminky.urs.cz/item/CS_URS_2022_01/174111101" TargetMode="External"/><Relationship Id="rId16" Type="http://schemas.openxmlformats.org/officeDocument/2006/relationships/hyperlink" Target="https://podminky.urs.cz/item/CS_URS_2022_01/978015341" TargetMode="External"/><Relationship Id="rId20" Type="http://schemas.openxmlformats.org/officeDocument/2006/relationships/hyperlink" Target="https://podminky.urs.cz/item/CS_URS_2022_01/764216604" TargetMode="External"/><Relationship Id="rId29" Type="http://schemas.openxmlformats.org/officeDocument/2006/relationships/hyperlink" Target="https://podminky.urs.cz/item/CS_URS_2022_01/766694112" TargetMode="External"/><Relationship Id="rId41" Type="http://schemas.openxmlformats.org/officeDocument/2006/relationships/hyperlink" Target="https://podminky.urs.cz/item/CS_URS_2022_01/783417101" TargetMode="External"/><Relationship Id="rId1" Type="http://schemas.openxmlformats.org/officeDocument/2006/relationships/hyperlink" Target="https://podminky.urs.cz/item/CS_URS_2022_01/131111333" TargetMode="External"/><Relationship Id="rId6" Type="http://schemas.openxmlformats.org/officeDocument/2006/relationships/hyperlink" Target="https://podminky.urs.cz/item/CS_URS_2022_01/629995101" TargetMode="External"/><Relationship Id="rId11" Type="http://schemas.openxmlformats.org/officeDocument/2006/relationships/hyperlink" Target="https://podminky.urs.cz/item/CS_URS_2022_01/968062355" TargetMode="External"/><Relationship Id="rId24" Type="http://schemas.openxmlformats.org/officeDocument/2006/relationships/hyperlink" Target="https://podminky.urs.cz/item/CS_URS_2022_01/998764181" TargetMode="External"/><Relationship Id="rId32" Type="http://schemas.openxmlformats.org/officeDocument/2006/relationships/hyperlink" Target="https://podminky.urs.cz/item/CS_URS_2022_01/767651210" TargetMode="External"/><Relationship Id="rId37" Type="http://schemas.openxmlformats.org/officeDocument/2006/relationships/hyperlink" Target="https://podminky.urs.cz/item/CS_URS_2022_01/783401311" TargetMode="External"/><Relationship Id="rId40" Type="http://schemas.openxmlformats.org/officeDocument/2006/relationships/hyperlink" Target="https://podminky.urs.cz/item/CS_URS_2022_01/783415101" TargetMode="External"/><Relationship Id="rId45" Type="http://schemas.openxmlformats.org/officeDocument/2006/relationships/hyperlink" Target="https://podminky.urs.cz/item/CS_URS_2022_01/783827423" TargetMode="External"/><Relationship Id="rId5" Type="http://schemas.openxmlformats.org/officeDocument/2006/relationships/hyperlink" Target="https://podminky.urs.cz/item/CS_URS_2022_01/622325212" TargetMode="External"/><Relationship Id="rId15" Type="http://schemas.openxmlformats.org/officeDocument/2006/relationships/hyperlink" Target="https://podminky.urs.cz/item/CS_URS_2022_01/968072455" TargetMode="External"/><Relationship Id="rId23" Type="http://schemas.openxmlformats.org/officeDocument/2006/relationships/hyperlink" Target="https://podminky.urs.cz/item/CS_URS_2022_01/998764101" TargetMode="External"/><Relationship Id="rId28" Type="http://schemas.openxmlformats.org/officeDocument/2006/relationships/hyperlink" Target="https://podminky.urs.cz/item/CS_URS_2022_01/766694111" TargetMode="External"/><Relationship Id="rId36" Type="http://schemas.openxmlformats.org/officeDocument/2006/relationships/hyperlink" Target="https://podminky.urs.cz/item/CS_URS_2022_01/781473810" TargetMode="External"/><Relationship Id="rId10" Type="http://schemas.openxmlformats.org/officeDocument/2006/relationships/hyperlink" Target="https://podminky.urs.cz/item/CS_URS_2022_01/962042320" TargetMode="External"/><Relationship Id="rId19" Type="http://schemas.openxmlformats.org/officeDocument/2006/relationships/hyperlink" Target="https://podminky.urs.cz/item/CS_URS_2022_01/764002851" TargetMode="External"/><Relationship Id="rId31" Type="http://schemas.openxmlformats.org/officeDocument/2006/relationships/hyperlink" Target="https://podminky.urs.cz/item/CS_URS_2022_01/998766181" TargetMode="External"/><Relationship Id="rId44" Type="http://schemas.openxmlformats.org/officeDocument/2006/relationships/hyperlink" Target="https://podminky.urs.cz/item/CS_URS_2022_01/783823133" TargetMode="External"/><Relationship Id="rId4" Type="http://schemas.openxmlformats.org/officeDocument/2006/relationships/hyperlink" Target="https://podminky.urs.cz/item/CS_URS_2022_01/619995001" TargetMode="External"/><Relationship Id="rId9" Type="http://schemas.openxmlformats.org/officeDocument/2006/relationships/hyperlink" Target="https://podminky.urs.cz/item/CS_URS_2022_01/961044111" TargetMode="External"/><Relationship Id="rId14" Type="http://schemas.openxmlformats.org/officeDocument/2006/relationships/hyperlink" Target="https://podminky.urs.cz/item/CS_URS_2022_01/968062559" TargetMode="External"/><Relationship Id="rId22" Type="http://schemas.openxmlformats.org/officeDocument/2006/relationships/hyperlink" Target="https://podminky.urs.cz/item/CS_URS_2022_01/764518403" TargetMode="External"/><Relationship Id="rId27" Type="http://schemas.openxmlformats.org/officeDocument/2006/relationships/hyperlink" Target="https://podminky.urs.cz/item/CS_URS_2022_01/766660411" TargetMode="External"/><Relationship Id="rId30" Type="http://schemas.openxmlformats.org/officeDocument/2006/relationships/hyperlink" Target="https://podminky.urs.cz/item/CS_URS_2022_01/998766101" TargetMode="External"/><Relationship Id="rId35" Type="http://schemas.openxmlformats.org/officeDocument/2006/relationships/hyperlink" Target="https://podminky.urs.cz/item/CS_URS_2022_01/998767181" TargetMode="External"/><Relationship Id="rId43" Type="http://schemas.openxmlformats.org/officeDocument/2006/relationships/hyperlink" Target="https://podminky.urs.cz/item/CS_URS_2022_01/783801401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12999001" TargetMode="External"/><Relationship Id="rId13" Type="http://schemas.openxmlformats.org/officeDocument/2006/relationships/hyperlink" Target="https://podminky.urs.cz/item/CS_URS_2022_01/762335812" TargetMode="External"/><Relationship Id="rId18" Type="http://schemas.openxmlformats.org/officeDocument/2006/relationships/hyperlink" Target="https://podminky.urs.cz/item/CS_URS_2022_01/998762181" TargetMode="External"/><Relationship Id="rId26" Type="http://schemas.openxmlformats.org/officeDocument/2006/relationships/hyperlink" Target="https://podminky.urs.cz/item/CS_URS_2022_01/764004861" TargetMode="External"/><Relationship Id="rId39" Type="http://schemas.openxmlformats.org/officeDocument/2006/relationships/hyperlink" Target="https://podminky.urs.cz/item/CS_URS_2022_01/998765181" TargetMode="External"/><Relationship Id="rId3" Type="http://schemas.openxmlformats.org/officeDocument/2006/relationships/hyperlink" Target="https://podminky.urs.cz/item/CS_URS_2022_01/712363357" TargetMode="External"/><Relationship Id="rId21" Type="http://schemas.openxmlformats.org/officeDocument/2006/relationships/hyperlink" Target="https://podminky.urs.cz/item/CS_URS_2022_01/764001891" TargetMode="External"/><Relationship Id="rId34" Type="http://schemas.openxmlformats.org/officeDocument/2006/relationships/hyperlink" Target="https://podminky.urs.cz/item/CS_URS_2022_01/764518623" TargetMode="External"/><Relationship Id="rId42" Type="http://schemas.openxmlformats.org/officeDocument/2006/relationships/hyperlink" Target="https://podminky.urs.cz/item/CS_URS_2022_01/783406807" TargetMode="External"/><Relationship Id="rId47" Type="http://schemas.openxmlformats.org/officeDocument/2006/relationships/drawing" Target="../drawings/drawing14.xml"/><Relationship Id="rId7" Type="http://schemas.openxmlformats.org/officeDocument/2006/relationships/hyperlink" Target="https://podminky.urs.cz/item/CS_URS_2022_01/712461701" TargetMode="External"/><Relationship Id="rId12" Type="http://schemas.openxmlformats.org/officeDocument/2006/relationships/hyperlink" Target="https://podminky.urs.cz/item/CS_URS_2022_01/762332132" TargetMode="External"/><Relationship Id="rId17" Type="http://schemas.openxmlformats.org/officeDocument/2006/relationships/hyperlink" Target="https://podminky.urs.cz/item/CS_URS_2022_01/998762101" TargetMode="External"/><Relationship Id="rId25" Type="http://schemas.openxmlformats.org/officeDocument/2006/relationships/hyperlink" Target="https://podminky.urs.cz/item/CS_URS_2022_01/764004803" TargetMode="External"/><Relationship Id="rId33" Type="http://schemas.openxmlformats.org/officeDocument/2006/relationships/hyperlink" Target="https://podminky.urs.cz/item/CS_URS_2022_01/764508132" TargetMode="External"/><Relationship Id="rId38" Type="http://schemas.openxmlformats.org/officeDocument/2006/relationships/hyperlink" Target="https://podminky.urs.cz/item/CS_URS_2022_01/998765101" TargetMode="External"/><Relationship Id="rId46" Type="http://schemas.openxmlformats.org/officeDocument/2006/relationships/hyperlink" Target="https://podminky.urs.cz/item/CS_URS_2022_01/783491021" TargetMode="External"/><Relationship Id="rId2" Type="http://schemas.openxmlformats.org/officeDocument/2006/relationships/hyperlink" Target="https://podminky.urs.cz/item/CS_URS_2022_01/712363115" TargetMode="External"/><Relationship Id="rId16" Type="http://schemas.openxmlformats.org/officeDocument/2006/relationships/hyperlink" Target="https://podminky.urs.cz/item/CS_URS_2022_01/762395000" TargetMode="External"/><Relationship Id="rId20" Type="http://schemas.openxmlformats.org/officeDocument/2006/relationships/hyperlink" Target="https://podminky.urs.cz/item/CS_URS_2022_01/764001881" TargetMode="External"/><Relationship Id="rId29" Type="http://schemas.openxmlformats.org/officeDocument/2006/relationships/hyperlink" Target="https://podminky.urs.cz/item/CS_URS_2022_01/764201167" TargetMode="External"/><Relationship Id="rId41" Type="http://schemas.openxmlformats.org/officeDocument/2006/relationships/hyperlink" Target="https://podminky.urs.cz/item/CS_URS_2022_01/783401401" TargetMode="External"/><Relationship Id="rId1" Type="http://schemas.openxmlformats.org/officeDocument/2006/relationships/hyperlink" Target="https://podminky.urs.cz/item/CS_URS_2022_01/997013211" TargetMode="External"/><Relationship Id="rId6" Type="http://schemas.openxmlformats.org/officeDocument/2006/relationships/hyperlink" Target="https://podminky.urs.cz/item/CS_URS_2022_01/712431111" TargetMode="External"/><Relationship Id="rId11" Type="http://schemas.openxmlformats.org/officeDocument/2006/relationships/hyperlink" Target="https://podminky.urs.cz/item/CS_URS_2022_01/762083122" TargetMode="External"/><Relationship Id="rId24" Type="http://schemas.openxmlformats.org/officeDocument/2006/relationships/hyperlink" Target="https://podminky.urs.cz/item/CS_URS_2022_01/764002871" TargetMode="External"/><Relationship Id="rId32" Type="http://schemas.openxmlformats.org/officeDocument/2006/relationships/hyperlink" Target="https://podminky.urs.cz/item/CS_URS_2022_01/764508131" TargetMode="External"/><Relationship Id="rId37" Type="http://schemas.openxmlformats.org/officeDocument/2006/relationships/hyperlink" Target="https://podminky.urs.cz/item/CS_URS_2022_01/765155001" TargetMode="External"/><Relationship Id="rId40" Type="http://schemas.openxmlformats.org/officeDocument/2006/relationships/hyperlink" Target="https://podminky.urs.cz/item/CS_URS_2022_01/783401311" TargetMode="External"/><Relationship Id="rId45" Type="http://schemas.openxmlformats.org/officeDocument/2006/relationships/hyperlink" Target="https://podminky.urs.cz/item/CS_URS_2022_01/783417101" TargetMode="External"/><Relationship Id="rId5" Type="http://schemas.openxmlformats.org/officeDocument/2006/relationships/hyperlink" Target="https://podminky.urs.cz/item/CS_URS_2022_01/712363369" TargetMode="External"/><Relationship Id="rId15" Type="http://schemas.openxmlformats.org/officeDocument/2006/relationships/hyperlink" Target="https://podminky.urs.cz/item/CS_URS_2022_01/762345811" TargetMode="External"/><Relationship Id="rId23" Type="http://schemas.openxmlformats.org/officeDocument/2006/relationships/hyperlink" Target="https://podminky.urs.cz/item/CS_URS_2022_01/764002841" TargetMode="External"/><Relationship Id="rId28" Type="http://schemas.openxmlformats.org/officeDocument/2006/relationships/hyperlink" Target="https://podminky.urs.cz/item/CS_URS_2022_01/764201115" TargetMode="External"/><Relationship Id="rId36" Type="http://schemas.openxmlformats.org/officeDocument/2006/relationships/hyperlink" Target="https://podminky.urs.cz/item/CS_URS_2022_01/998764181" TargetMode="External"/><Relationship Id="rId10" Type="http://schemas.openxmlformats.org/officeDocument/2006/relationships/hyperlink" Target="https://podminky.urs.cz/item/CS_URS_2022_01/998712181" TargetMode="External"/><Relationship Id="rId19" Type="http://schemas.openxmlformats.org/officeDocument/2006/relationships/hyperlink" Target="https://podminky.urs.cz/item/CS_URS_2022_01/764001841" TargetMode="External"/><Relationship Id="rId31" Type="http://schemas.openxmlformats.org/officeDocument/2006/relationships/hyperlink" Target="https://podminky.urs.cz/item/CS_URS_2022_01/764311615" TargetMode="External"/><Relationship Id="rId44" Type="http://schemas.openxmlformats.org/officeDocument/2006/relationships/hyperlink" Target="https://podminky.urs.cz/item/CS_URS_2022_01/783415101" TargetMode="External"/><Relationship Id="rId4" Type="http://schemas.openxmlformats.org/officeDocument/2006/relationships/hyperlink" Target="https://podminky.urs.cz/item/CS_URS_2022_01/712363359" TargetMode="External"/><Relationship Id="rId9" Type="http://schemas.openxmlformats.org/officeDocument/2006/relationships/hyperlink" Target="https://podminky.urs.cz/item/CS_URS_2022_01/998712101" TargetMode="External"/><Relationship Id="rId14" Type="http://schemas.openxmlformats.org/officeDocument/2006/relationships/hyperlink" Target="https://podminky.urs.cz/item/CS_URS_2022_01/762341210" TargetMode="External"/><Relationship Id="rId22" Type="http://schemas.openxmlformats.org/officeDocument/2006/relationships/hyperlink" Target="https://podminky.urs.cz/item/CS_URS_2022_01/764002801" TargetMode="External"/><Relationship Id="rId27" Type="http://schemas.openxmlformats.org/officeDocument/2006/relationships/hyperlink" Target="https://podminky.urs.cz/item/CS_URS_2022_01/764004863" TargetMode="External"/><Relationship Id="rId30" Type="http://schemas.openxmlformats.org/officeDocument/2006/relationships/hyperlink" Target="https://podminky.urs.cz/item/CS_URS_2022_01/764214607" TargetMode="External"/><Relationship Id="rId35" Type="http://schemas.openxmlformats.org/officeDocument/2006/relationships/hyperlink" Target="https://podminky.urs.cz/item/CS_URS_2022_01/998764101" TargetMode="External"/><Relationship Id="rId43" Type="http://schemas.openxmlformats.org/officeDocument/2006/relationships/hyperlink" Target="https://podminky.urs.cz/item/CS_URS_2022_01/783414201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998741181" TargetMode="External"/><Relationship Id="rId2" Type="http://schemas.openxmlformats.org/officeDocument/2006/relationships/hyperlink" Target="https://podminky.urs.cz/item/CS_URS_2022_01/998741101" TargetMode="External"/><Relationship Id="rId1" Type="http://schemas.openxmlformats.org/officeDocument/2006/relationships/hyperlink" Target="https://podminky.urs.cz/item/CS_URS_2022_01/741122016" TargetMode="External"/><Relationship Id="rId4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25659101" TargetMode="External"/><Relationship Id="rId13" Type="http://schemas.openxmlformats.org/officeDocument/2006/relationships/hyperlink" Target="https://podminky.urs.cz/item/CS_URS_2022_01/731890801" TargetMode="External"/><Relationship Id="rId3" Type="http://schemas.openxmlformats.org/officeDocument/2006/relationships/hyperlink" Target="https://podminky.urs.cz/item/CS_URS_2022_01/723120804" TargetMode="External"/><Relationship Id="rId7" Type="http://schemas.openxmlformats.org/officeDocument/2006/relationships/hyperlink" Target="https://podminky.urs.cz/item/CS_URS_2022_01/998723181" TargetMode="External"/><Relationship Id="rId12" Type="http://schemas.openxmlformats.org/officeDocument/2006/relationships/hyperlink" Target="https://podminky.urs.cz/item/CS_URS_2022_01/731200825" TargetMode="External"/><Relationship Id="rId2" Type="http://schemas.openxmlformats.org/officeDocument/2006/relationships/hyperlink" Target="https://podminky.urs.cz/item/CS_URS_2022_01/723111202" TargetMode="External"/><Relationship Id="rId1" Type="http://schemas.openxmlformats.org/officeDocument/2006/relationships/hyperlink" Target="https://podminky.urs.cz/item/CS_URS_2022_01/997013211" TargetMode="External"/><Relationship Id="rId6" Type="http://schemas.openxmlformats.org/officeDocument/2006/relationships/hyperlink" Target="https://podminky.urs.cz/item/CS_URS_2022_01/998723101" TargetMode="External"/><Relationship Id="rId11" Type="http://schemas.openxmlformats.org/officeDocument/2006/relationships/hyperlink" Target="https://podminky.urs.cz/item/CS_URS_2022_01/998725181" TargetMode="External"/><Relationship Id="rId5" Type="http://schemas.openxmlformats.org/officeDocument/2006/relationships/hyperlink" Target="https://podminky.urs.cz/item/CS_URS_2022_01/723290821" TargetMode="External"/><Relationship Id="rId15" Type="http://schemas.openxmlformats.org/officeDocument/2006/relationships/drawing" Target="../drawings/drawing16.xml"/><Relationship Id="rId10" Type="http://schemas.openxmlformats.org/officeDocument/2006/relationships/hyperlink" Target="https://podminky.urs.cz/item/CS_URS_2022_01/998725101" TargetMode="External"/><Relationship Id="rId4" Type="http://schemas.openxmlformats.org/officeDocument/2006/relationships/hyperlink" Target="https://podminky.urs.cz/item/CS_URS_2022_01/723230102" TargetMode="External"/><Relationship Id="rId9" Type="http://schemas.openxmlformats.org/officeDocument/2006/relationships/hyperlink" Target="https://podminky.urs.cz/item/CS_URS_2022_01/725659101" TargetMode="External"/><Relationship Id="rId14" Type="http://schemas.openxmlformats.org/officeDocument/2006/relationships/hyperlink" Target="https://podminky.urs.cz/item/CS_URS_2022_01/HZS2491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hyperlink" Target="https://podminky.urs.cz/item/CS_URS_2022_01/998017002" TargetMode="External"/><Relationship Id="rId1" Type="http://schemas.openxmlformats.org/officeDocument/2006/relationships/hyperlink" Target="https://podminky.urs.cz/item/CS_URS_2022_01/953941211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83301311" TargetMode="External"/><Relationship Id="rId13" Type="http://schemas.openxmlformats.org/officeDocument/2006/relationships/hyperlink" Target="https://podminky.urs.cz/item/CS_URS_2022_01/783317101" TargetMode="External"/><Relationship Id="rId18" Type="http://schemas.openxmlformats.org/officeDocument/2006/relationships/hyperlink" Target="https://podminky.urs.cz/item/CS_URS_2022_01/783417101" TargetMode="External"/><Relationship Id="rId26" Type="http://schemas.openxmlformats.org/officeDocument/2006/relationships/hyperlink" Target="https://podminky.urs.cz/item/CS_URS_2022_01/787112215" TargetMode="External"/><Relationship Id="rId3" Type="http://schemas.openxmlformats.org/officeDocument/2006/relationships/hyperlink" Target="https://podminky.urs.cz/item/CS_URS_2022_01/949101111" TargetMode="External"/><Relationship Id="rId21" Type="http://schemas.openxmlformats.org/officeDocument/2006/relationships/hyperlink" Target="https://podminky.urs.cz/item/CS_URS_2022_01/783823133" TargetMode="External"/><Relationship Id="rId7" Type="http://schemas.openxmlformats.org/officeDocument/2006/relationships/hyperlink" Target="https://podminky.urs.cz/item/CS_URS_2022_01/998018001" TargetMode="External"/><Relationship Id="rId12" Type="http://schemas.openxmlformats.org/officeDocument/2006/relationships/hyperlink" Target="https://podminky.urs.cz/item/CS_URS_2022_01/783315101" TargetMode="External"/><Relationship Id="rId17" Type="http://schemas.openxmlformats.org/officeDocument/2006/relationships/hyperlink" Target="https://podminky.urs.cz/item/CS_URS_2022_01/783415101" TargetMode="External"/><Relationship Id="rId25" Type="http://schemas.openxmlformats.org/officeDocument/2006/relationships/hyperlink" Target="https://podminky.urs.cz/item/CS_URS_2022_01/787100901" TargetMode="External"/><Relationship Id="rId2" Type="http://schemas.openxmlformats.org/officeDocument/2006/relationships/hyperlink" Target="https://podminky.urs.cz/item/CS_URS_2022_01/629995101" TargetMode="External"/><Relationship Id="rId16" Type="http://schemas.openxmlformats.org/officeDocument/2006/relationships/hyperlink" Target="https://podminky.urs.cz/item/CS_URS_2022_01/783414201" TargetMode="External"/><Relationship Id="rId20" Type="http://schemas.openxmlformats.org/officeDocument/2006/relationships/hyperlink" Target="https://podminky.urs.cz/item/CS_URS_2022_01/783801401" TargetMode="External"/><Relationship Id="rId29" Type="http://schemas.openxmlformats.org/officeDocument/2006/relationships/drawing" Target="../drawings/drawing18.xml"/><Relationship Id="rId1" Type="http://schemas.openxmlformats.org/officeDocument/2006/relationships/hyperlink" Target="https://podminky.urs.cz/item/CS_URS_2022_01/622325212" TargetMode="External"/><Relationship Id="rId6" Type="http://schemas.openxmlformats.org/officeDocument/2006/relationships/hyperlink" Target="https://podminky.urs.cz/item/CS_URS_2022_01/997013211" TargetMode="External"/><Relationship Id="rId11" Type="http://schemas.openxmlformats.org/officeDocument/2006/relationships/hyperlink" Target="https://podminky.urs.cz/item/CS_URS_2022_01/783314201" TargetMode="External"/><Relationship Id="rId24" Type="http://schemas.openxmlformats.org/officeDocument/2006/relationships/hyperlink" Target="https://podminky.urs.cz/item/CS_URS_2022_01/787100801" TargetMode="External"/><Relationship Id="rId5" Type="http://schemas.openxmlformats.org/officeDocument/2006/relationships/hyperlink" Target="https://podminky.urs.cz/item/CS_URS_2022_01/978015341" TargetMode="External"/><Relationship Id="rId15" Type="http://schemas.openxmlformats.org/officeDocument/2006/relationships/hyperlink" Target="https://podminky.urs.cz/item/CS_URS_2022_01/783406807" TargetMode="External"/><Relationship Id="rId23" Type="http://schemas.openxmlformats.org/officeDocument/2006/relationships/hyperlink" Target="https://podminky.urs.cz/item/CS_URS_2022_01/783846523" TargetMode="External"/><Relationship Id="rId28" Type="http://schemas.openxmlformats.org/officeDocument/2006/relationships/hyperlink" Target="https://podminky.urs.cz/item/CS_URS_2022_01/998787181" TargetMode="External"/><Relationship Id="rId10" Type="http://schemas.openxmlformats.org/officeDocument/2006/relationships/hyperlink" Target="https://podminky.urs.cz/item/CS_URS_2022_01/783306801" TargetMode="External"/><Relationship Id="rId19" Type="http://schemas.openxmlformats.org/officeDocument/2006/relationships/hyperlink" Target="https://podminky.urs.cz/item/CS_URS_2022_01/783491021" TargetMode="External"/><Relationship Id="rId4" Type="http://schemas.openxmlformats.org/officeDocument/2006/relationships/hyperlink" Target="https://podminky.urs.cz/item/CS_URS_2022_01/952901102" TargetMode="External"/><Relationship Id="rId9" Type="http://schemas.openxmlformats.org/officeDocument/2006/relationships/hyperlink" Target="https://podminky.urs.cz/item/CS_URS_2022_01/783301401" TargetMode="External"/><Relationship Id="rId14" Type="http://schemas.openxmlformats.org/officeDocument/2006/relationships/hyperlink" Target="https://podminky.urs.cz/item/CS_URS_2022_01/783401401" TargetMode="External"/><Relationship Id="rId22" Type="http://schemas.openxmlformats.org/officeDocument/2006/relationships/hyperlink" Target="https://podminky.urs.cz/item/CS_URS_2022_01/783827423" TargetMode="External"/><Relationship Id="rId27" Type="http://schemas.openxmlformats.org/officeDocument/2006/relationships/hyperlink" Target="https://podminky.urs.cz/item/CS_URS_2022_01/998787101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998741101" TargetMode="External"/><Relationship Id="rId2" Type="http://schemas.openxmlformats.org/officeDocument/2006/relationships/hyperlink" Target="https://podminky.urs.cz/item/CS_URS_2022_01/741910414" TargetMode="External"/><Relationship Id="rId1" Type="http://schemas.openxmlformats.org/officeDocument/2006/relationships/hyperlink" Target="https://podminky.urs.cz/item/CS_URS_2022_01/741122122" TargetMode="External"/><Relationship Id="rId5" Type="http://schemas.openxmlformats.org/officeDocument/2006/relationships/drawing" Target="../drawings/drawing19.xml"/><Relationship Id="rId4" Type="http://schemas.openxmlformats.org/officeDocument/2006/relationships/hyperlink" Target="https://podminky.urs.cz/item/CS_URS_2022_01/998741181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80"/>
  <sheetViews>
    <sheetView showGridLines="0" workbookViewId="0"/>
  </sheetViews>
  <sheetFormatPr defaultRowHeight="12.7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84" t="s">
        <v>14</v>
      </c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85"/>
      <c r="AA5" s="385"/>
      <c r="AB5" s="385"/>
      <c r="AC5" s="385"/>
      <c r="AD5" s="385"/>
      <c r="AE5" s="385"/>
      <c r="AF5" s="385"/>
      <c r="AG5" s="385"/>
      <c r="AH5" s="385"/>
      <c r="AI5" s="385"/>
      <c r="AJ5" s="385"/>
      <c r="AK5" s="385"/>
      <c r="AL5" s="385"/>
      <c r="AM5" s="385"/>
      <c r="AN5" s="385"/>
      <c r="AO5" s="385"/>
      <c r="AP5" s="24"/>
      <c r="AQ5" s="24"/>
      <c r="AR5" s="22"/>
      <c r="BE5" s="381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86" t="s">
        <v>17</v>
      </c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5"/>
      <c r="Z6" s="385"/>
      <c r="AA6" s="385"/>
      <c r="AB6" s="385"/>
      <c r="AC6" s="385"/>
      <c r="AD6" s="385"/>
      <c r="AE6" s="385"/>
      <c r="AF6" s="385"/>
      <c r="AG6" s="385"/>
      <c r="AH6" s="385"/>
      <c r="AI6" s="385"/>
      <c r="AJ6" s="385"/>
      <c r="AK6" s="385"/>
      <c r="AL6" s="385"/>
      <c r="AM6" s="385"/>
      <c r="AN6" s="385"/>
      <c r="AO6" s="385"/>
      <c r="AP6" s="24"/>
      <c r="AQ6" s="24"/>
      <c r="AR6" s="22"/>
      <c r="BE6" s="382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82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82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82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82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82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82"/>
      <c r="BS12" s="19" t="s">
        <v>6</v>
      </c>
    </row>
    <row r="13" spans="1:74" s="1" customFormat="1" ht="12" customHeight="1">
      <c r="B13" s="23"/>
      <c r="C13" s="24"/>
      <c r="D13" s="31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32</v>
      </c>
      <c r="AO13" s="24"/>
      <c r="AP13" s="24"/>
      <c r="AQ13" s="24"/>
      <c r="AR13" s="22"/>
      <c r="BE13" s="382"/>
      <c r="BS13" s="19" t="s">
        <v>6</v>
      </c>
    </row>
    <row r="14" spans="1:74">
      <c r="B14" s="23"/>
      <c r="C14" s="24"/>
      <c r="D14" s="24"/>
      <c r="E14" s="387" t="s">
        <v>32</v>
      </c>
      <c r="F14" s="388"/>
      <c r="G14" s="388"/>
      <c r="H14" s="388"/>
      <c r="I14" s="388"/>
      <c r="J14" s="388"/>
      <c r="K14" s="388"/>
      <c r="L14" s="388"/>
      <c r="M14" s="388"/>
      <c r="N14" s="388"/>
      <c r="O14" s="388"/>
      <c r="P14" s="388"/>
      <c r="Q14" s="388"/>
      <c r="R14" s="388"/>
      <c r="S14" s="388"/>
      <c r="T14" s="388"/>
      <c r="U14" s="388"/>
      <c r="V14" s="388"/>
      <c r="W14" s="388"/>
      <c r="X14" s="388"/>
      <c r="Y14" s="388"/>
      <c r="Z14" s="388"/>
      <c r="AA14" s="388"/>
      <c r="AB14" s="388"/>
      <c r="AC14" s="388"/>
      <c r="AD14" s="388"/>
      <c r="AE14" s="388"/>
      <c r="AF14" s="388"/>
      <c r="AG14" s="388"/>
      <c r="AH14" s="388"/>
      <c r="AI14" s="388"/>
      <c r="AJ14" s="388"/>
      <c r="AK14" s="31" t="s">
        <v>29</v>
      </c>
      <c r="AL14" s="24"/>
      <c r="AM14" s="24"/>
      <c r="AN14" s="33" t="s">
        <v>32</v>
      </c>
      <c r="AO14" s="24"/>
      <c r="AP14" s="24"/>
      <c r="AQ14" s="24"/>
      <c r="AR14" s="22"/>
      <c r="BE14" s="382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82"/>
      <c r="BS15" s="19" t="s">
        <v>4</v>
      </c>
    </row>
    <row r="16" spans="1:74" s="1" customFormat="1" ht="12" customHeight="1">
      <c r="B16" s="23"/>
      <c r="C16" s="24"/>
      <c r="D16" s="31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82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82"/>
      <c r="BS17" s="19" t="s">
        <v>37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82"/>
      <c r="BS18" s="19" t="s">
        <v>6</v>
      </c>
    </row>
    <row r="19" spans="1:71" s="1" customFormat="1" ht="12" customHeight="1">
      <c r="B19" s="23"/>
      <c r="C19" s="24"/>
      <c r="D19" s="31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39</v>
      </c>
      <c r="AO19" s="24"/>
      <c r="AP19" s="24"/>
      <c r="AQ19" s="24"/>
      <c r="AR19" s="22"/>
      <c r="BE19" s="382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40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82"/>
      <c r="BS20" s="19" t="s">
        <v>37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82"/>
    </row>
    <row r="22" spans="1:71" s="1" customFormat="1" ht="12" customHeight="1">
      <c r="B22" s="23"/>
      <c r="C22" s="24"/>
      <c r="D22" s="31" t="s">
        <v>41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82"/>
    </row>
    <row r="23" spans="1:71" s="1" customFormat="1" ht="47.25" customHeight="1">
      <c r="B23" s="23"/>
      <c r="C23" s="24"/>
      <c r="D23" s="24"/>
      <c r="E23" s="389" t="s">
        <v>42</v>
      </c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24"/>
      <c r="AP23" s="24"/>
      <c r="AQ23" s="24"/>
      <c r="AR23" s="22"/>
      <c r="BE23" s="382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82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82"/>
    </row>
    <row r="26" spans="1:71" s="2" customFormat="1" ht="25.9" customHeight="1">
      <c r="A26" s="36"/>
      <c r="B26" s="37"/>
      <c r="C26" s="38"/>
      <c r="D26" s="39" t="s">
        <v>43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90">
        <f>ROUND(AG54,2)</f>
        <v>0</v>
      </c>
      <c r="AL26" s="391"/>
      <c r="AM26" s="391"/>
      <c r="AN26" s="391"/>
      <c r="AO26" s="391"/>
      <c r="AP26" s="38"/>
      <c r="AQ26" s="38"/>
      <c r="AR26" s="41"/>
      <c r="BE26" s="382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82"/>
    </row>
    <row r="28" spans="1:71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92" t="s">
        <v>44</v>
      </c>
      <c r="M28" s="392"/>
      <c r="N28" s="392"/>
      <c r="O28" s="392"/>
      <c r="P28" s="392"/>
      <c r="Q28" s="38"/>
      <c r="R28" s="38"/>
      <c r="S28" s="38"/>
      <c r="T28" s="38"/>
      <c r="U28" s="38"/>
      <c r="V28" s="38"/>
      <c r="W28" s="392" t="s">
        <v>45</v>
      </c>
      <c r="X28" s="392"/>
      <c r="Y28" s="392"/>
      <c r="Z28" s="392"/>
      <c r="AA28" s="392"/>
      <c r="AB28" s="392"/>
      <c r="AC28" s="392"/>
      <c r="AD28" s="392"/>
      <c r="AE28" s="392"/>
      <c r="AF28" s="38"/>
      <c r="AG28" s="38"/>
      <c r="AH28" s="38"/>
      <c r="AI28" s="38"/>
      <c r="AJ28" s="38"/>
      <c r="AK28" s="392" t="s">
        <v>46</v>
      </c>
      <c r="AL28" s="392"/>
      <c r="AM28" s="392"/>
      <c r="AN28" s="392"/>
      <c r="AO28" s="392"/>
      <c r="AP28" s="38"/>
      <c r="AQ28" s="38"/>
      <c r="AR28" s="41"/>
      <c r="BE28" s="382"/>
    </row>
    <row r="29" spans="1:71" s="3" customFormat="1" ht="14.45" customHeight="1">
      <c r="B29" s="42"/>
      <c r="C29" s="43"/>
      <c r="D29" s="31" t="s">
        <v>47</v>
      </c>
      <c r="E29" s="43"/>
      <c r="F29" s="31" t="s">
        <v>48</v>
      </c>
      <c r="G29" s="43"/>
      <c r="H29" s="43"/>
      <c r="I29" s="43"/>
      <c r="J29" s="43"/>
      <c r="K29" s="43"/>
      <c r="L29" s="395">
        <v>0.21</v>
      </c>
      <c r="M29" s="394"/>
      <c r="N29" s="394"/>
      <c r="O29" s="394"/>
      <c r="P29" s="394"/>
      <c r="Q29" s="43"/>
      <c r="R29" s="43"/>
      <c r="S29" s="43"/>
      <c r="T29" s="43"/>
      <c r="U29" s="43"/>
      <c r="V29" s="43"/>
      <c r="W29" s="393">
        <f>ROUND(AZ54, 2)</f>
        <v>0</v>
      </c>
      <c r="X29" s="394"/>
      <c r="Y29" s="394"/>
      <c r="Z29" s="394"/>
      <c r="AA29" s="394"/>
      <c r="AB29" s="394"/>
      <c r="AC29" s="394"/>
      <c r="AD29" s="394"/>
      <c r="AE29" s="394"/>
      <c r="AF29" s="43"/>
      <c r="AG29" s="43"/>
      <c r="AH29" s="43"/>
      <c r="AI29" s="43"/>
      <c r="AJ29" s="43"/>
      <c r="AK29" s="393">
        <f>ROUND(AV54, 2)</f>
        <v>0</v>
      </c>
      <c r="AL29" s="394"/>
      <c r="AM29" s="394"/>
      <c r="AN29" s="394"/>
      <c r="AO29" s="394"/>
      <c r="AP29" s="43"/>
      <c r="AQ29" s="43"/>
      <c r="AR29" s="44"/>
      <c r="BE29" s="383"/>
    </row>
    <row r="30" spans="1:71" s="3" customFormat="1" ht="14.45" customHeight="1">
      <c r="B30" s="42"/>
      <c r="C30" s="43"/>
      <c r="D30" s="43"/>
      <c r="E30" s="43"/>
      <c r="F30" s="31" t="s">
        <v>49</v>
      </c>
      <c r="G30" s="43"/>
      <c r="H30" s="43"/>
      <c r="I30" s="43"/>
      <c r="J30" s="43"/>
      <c r="K30" s="43"/>
      <c r="L30" s="395">
        <v>0.15</v>
      </c>
      <c r="M30" s="394"/>
      <c r="N30" s="394"/>
      <c r="O30" s="394"/>
      <c r="P30" s="394"/>
      <c r="Q30" s="43"/>
      <c r="R30" s="43"/>
      <c r="S30" s="43"/>
      <c r="T30" s="43"/>
      <c r="U30" s="43"/>
      <c r="V30" s="43"/>
      <c r="W30" s="393">
        <f>ROUND(BA54, 2)</f>
        <v>0</v>
      </c>
      <c r="X30" s="394"/>
      <c r="Y30" s="394"/>
      <c r="Z30" s="394"/>
      <c r="AA30" s="394"/>
      <c r="AB30" s="394"/>
      <c r="AC30" s="394"/>
      <c r="AD30" s="394"/>
      <c r="AE30" s="394"/>
      <c r="AF30" s="43"/>
      <c r="AG30" s="43"/>
      <c r="AH30" s="43"/>
      <c r="AI30" s="43"/>
      <c r="AJ30" s="43"/>
      <c r="AK30" s="393">
        <f>ROUND(AW54, 2)</f>
        <v>0</v>
      </c>
      <c r="AL30" s="394"/>
      <c r="AM30" s="394"/>
      <c r="AN30" s="394"/>
      <c r="AO30" s="394"/>
      <c r="AP30" s="43"/>
      <c r="AQ30" s="43"/>
      <c r="AR30" s="44"/>
      <c r="BE30" s="383"/>
    </row>
    <row r="31" spans="1:71" s="3" customFormat="1" ht="14.45" hidden="1" customHeight="1">
      <c r="B31" s="42"/>
      <c r="C31" s="43"/>
      <c r="D31" s="43"/>
      <c r="E31" s="43"/>
      <c r="F31" s="31" t="s">
        <v>50</v>
      </c>
      <c r="G31" s="43"/>
      <c r="H31" s="43"/>
      <c r="I31" s="43"/>
      <c r="J31" s="43"/>
      <c r="K31" s="43"/>
      <c r="L31" s="395">
        <v>0.21</v>
      </c>
      <c r="M31" s="394"/>
      <c r="N31" s="394"/>
      <c r="O31" s="394"/>
      <c r="P31" s="394"/>
      <c r="Q31" s="43"/>
      <c r="R31" s="43"/>
      <c r="S31" s="43"/>
      <c r="T31" s="43"/>
      <c r="U31" s="43"/>
      <c r="V31" s="43"/>
      <c r="W31" s="393">
        <f>ROUND(BB54, 2)</f>
        <v>0</v>
      </c>
      <c r="X31" s="394"/>
      <c r="Y31" s="394"/>
      <c r="Z31" s="394"/>
      <c r="AA31" s="394"/>
      <c r="AB31" s="394"/>
      <c r="AC31" s="394"/>
      <c r="AD31" s="394"/>
      <c r="AE31" s="394"/>
      <c r="AF31" s="43"/>
      <c r="AG31" s="43"/>
      <c r="AH31" s="43"/>
      <c r="AI31" s="43"/>
      <c r="AJ31" s="43"/>
      <c r="AK31" s="393">
        <v>0</v>
      </c>
      <c r="AL31" s="394"/>
      <c r="AM31" s="394"/>
      <c r="AN31" s="394"/>
      <c r="AO31" s="394"/>
      <c r="AP31" s="43"/>
      <c r="AQ31" s="43"/>
      <c r="AR31" s="44"/>
      <c r="BE31" s="383"/>
    </row>
    <row r="32" spans="1:71" s="3" customFormat="1" ht="14.45" hidden="1" customHeight="1">
      <c r="B32" s="42"/>
      <c r="C32" s="43"/>
      <c r="D32" s="43"/>
      <c r="E32" s="43"/>
      <c r="F32" s="31" t="s">
        <v>51</v>
      </c>
      <c r="G32" s="43"/>
      <c r="H32" s="43"/>
      <c r="I32" s="43"/>
      <c r="J32" s="43"/>
      <c r="K32" s="43"/>
      <c r="L32" s="395">
        <v>0.15</v>
      </c>
      <c r="M32" s="394"/>
      <c r="N32" s="394"/>
      <c r="O32" s="394"/>
      <c r="P32" s="394"/>
      <c r="Q32" s="43"/>
      <c r="R32" s="43"/>
      <c r="S32" s="43"/>
      <c r="T32" s="43"/>
      <c r="U32" s="43"/>
      <c r="V32" s="43"/>
      <c r="W32" s="393">
        <f>ROUND(BC54, 2)</f>
        <v>0</v>
      </c>
      <c r="X32" s="394"/>
      <c r="Y32" s="394"/>
      <c r="Z32" s="394"/>
      <c r="AA32" s="394"/>
      <c r="AB32" s="394"/>
      <c r="AC32" s="394"/>
      <c r="AD32" s="394"/>
      <c r="AE32" s="394"/>
      <c r="AF32" s="43"/>
      <c r="AG32" s="43"/>
      <c r="AH32" s="43"/>
      <c r="AI32" s="43"/>
      <c r="AJ32" s="43"/>
      <c r="AK32" s="393">
        <v>0</v>
      </c>
      <c r="AL32" s="394"/>
      <c r="AM32" s="394"/>
      <c r="AN32" s="394"/>
      <c r="AO32" s="394"/>
      <c r="AP32" s="43"/>
      <c r="AQ32" s="43"/>
      <c r="AR32" s="44"/>
      <c r="BE32" s="383"/>
    </row>
    <row r="33" spans="1:57" s="3" customFormat="1" ht="14.45" hidden="1" customHeight="1">
      <c r="B33" s="42"/>
      <c r="C33" s="43"/>
      <c r="D33" s="43"/>
      <c r="E33" s="43"/>
      <c r="F33" s="31" t="s">
        <v>52</v>
      </c>
      <c r="G33" s="43"/>
      <c r="H33" s="43"/>
      <c r="I33" s="43"/>
      <c r="J33" s="43"/>
      <c r="K33" s="43"/>
      <c r="L33" s="395">
        <v>0</v>
      </c>
      <c r="M33" s="394"/>
      <c r="N33" s="394"/>
      <c r="O33" s="394"/>
      <c r="P33" s="394"/>
      <c r="Q33" s="43"/>
      <c r="R33" s="43"/>
      <c r="S33" s="43"/>
      <c r="T33" s="43"/>
      <c r="U33" s="43"/>
      <c r="V33" s="43"/>
      <c r="W33" s="393">
        <f>ROUND(BD54, 2)</f>
        <v>0</v>
      </c>
      <c r="X33" s="394"/>
      <c r="Y33" s="394"/>
      <c r="Z33" s="394"/>
      <c r="AA33" s="394"/>
      <c r="AB33" s="394"/>
      <c r="AC33" s="394"/>
      <c r="AD33" s="394"/>
      <c r="AE33" s="394"/>
      <c r="AF33" s="43"/>
      <c r="AG33" s="43"/>
      <c r="AH33" s="43"/>
      <c r="AI33" s="43"/>
      <c r="AJ33" s="43"/>
      <c r="AK33" s="393">
        <v>0</v>
      </c>
      <c r="AL33" s="394"/>
      <c r="AM33" s="394"/>
      <c r="AN33" s="394"/>
      <c r="AO33" s="394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53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54</v>
      </c>
      <c r="U35" s="47"/>
      <c r="V35" s="47"/>
      <c r="W35" s="47"/>
      <c r="X35" s="399" t="s">
        <v>55</v>
      </c>
      <c r="Y35" s="397"/>
      <c r="Z35" s="397"/>
      <c r="AA35" s="397"/>
      <c r="AB35" s="397"/>
      <c r="AC35" s="47"/>
      <c r="AD35" s="47"/>
      <c r="AE35" s="47"/>
      <c r="AF35" s="47"/>
      <c r="AG35" s="47"/>
      <c r="AH35" s="47"/>
      <c r="AI35" s="47"/>
      <c r="AJ35" s="47"/>
      <c r="AK35" s="396">
        <f>SUM(AK26:AK33)</f>
        <v>0</v>
      </c>
      <c r="AL35" s="397"/>
      <c r="AM35" s="397"/>
      <c r="AN35" s="397"/>
      <c r="AO35" s="398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56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2022/026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56" t="str">
        <f>K6</f>
        <v>Jablonné nad Orlicí - oprava</v>
      </c>
      <c r="M45" s="357"/>
      <c r="N45" s="357"/>
      <c r="O45" s="357"/>
      <c r="P45" s="357"/>
      <c r="Q45" s="357"/>
      <c r="R45" s="357"/>
      <c r="S45" s="357"/>
      <c r="T45" s="357"/>
      <c r="U45" s="357"/>
      <c r="V45" s="357"/>
      <c r="W45" s="357"/>
      <c r="X45" s="357"/>
      <c r="Y45" s="357"/>
      <c r="Z45" s="357"/>
      <c r="AA45" s="357"/>
      <c r="AB45" s="357"/>
      <c r="AC45" s="357"/>
      <c r="AD45" s="357"/>
      <c r="AE45" s="357"/>
      <c r="AF45" s="357"/>
      <c r="AG45" s="357"/>
      <c r="AH45" s="357"/>
      <c r="AI45" s="357"/>
      <c r="AJ45" s="357"/>
      <c r="AK45" s="357"/>
      <c r="AL45" s="357"/>
      <c r="AM45" s="357"/>
      <c r="AN45" s="357"/>
      <c r="AO45" s="357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Nádražní 128, Jablonné nad Orlicí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63" t="str">
        <f>IF(AN8= "","",AN8)</f>
        <v>25. 7. 2022</v>
      </c>
      <c r="AN47" s="363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Správa železniční dopravní cesty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33</v>
      </c>
      <c r="AJ49" s="38"/>
      <c r="AK49" s="38"/>
      <c r="AL49" s="38"/>
      <c r="AM49" s="364" t="str">
        <f>IF(E17="","",E17)</f>
        <v>Aprea s.r.o.</v>
      </c>
      <c r="AN49" s="365"/>
      <c r="AO49" s="365"/>
      <c r="AP49" s="365"/>
      <c r="AQ49" s="38"/>
      <c r="AR49" s="41"/>
      <c r="AS49" s="366" t="s">
        <v>57</v>
      </c>
      <c r="AT49" s="367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31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38</v>
      </c>
      <c r="AJ50" s="38"/>
      <c r="AK50" s="38"/>
      <c r="AL50" s="38"/>
      <c r="AM50" s="364" t="str">
        <f>IF(E20="","",E20)</f>
        <v>Kateřina Bačová</v>
      </c>
      <c r="AN50" s="365"/>
      <c r="AO50" s="365"/>
      <c r="AP50" s="365"/>
      <c r="AQ50" s="38"/>
      <c r="AR50" s="41"/>
      <c r="AS50" s="368"/>
      <c r="AT50" s="369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70"/>
      <c r="AT51" s="371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58" t="s">
        <v>58</v>
      </c>
      <c r="D52" s="359"/>
      <c r="E52" s="359"/>
      <c r="F52" s="359"/>
      <c r="G52" s="359"/>
      <c r="H52" s="68"/>
      <c r="I52" s="360" t="s">
        <v>59</v>
      </c>
      <c r="J52" s="359"/>
      <c r="K52" s="359"/>
      <c r="L52" s="359"/>
      <c r="M52" s="359"/>
      <c r="N52" s="359"/>
      <c r="O52" s="359"/>
      <c r="P52" s="359"/>
      <c r="Q52" s="359"/>
      <c r="R52" s="359"/>
      <c r="S52" s="359"/>
      <c r="T52" s="359"/>
      <c r="U52" s="359"/>
      <c r="V52" s="359"/>
      <c r="W52" s="359"/>
      <c r="X52" s="359"/>
      <c r="Y52" s="359"/>
      <c r="Z52" s="359"/>
      <c r="AA52" s="359"/>
      <c r="AB52" s="359"/>
      <c r="AC52" s="359"/>
      <c r="AD52" s="359"/>
      <c r="AE52" s="359"/>
      <c r="AF52" s="359"/>
      <c r="AG52" s="372" t="s">
        <v>60</v>
      </c>
      <c r="AH52" s="359"/>
      <c r="AI52" s="359"/>
      <c r="AJ52" s="359"/>
      <c r="AK52" s="359"/>
      <c r="AL52" s="359"/>
      <c r="AM52" s="359"/>
      <c r="AN52" s="360" t="s">
        <v>61</v>
      </c>
      <c r="AO52" s="359"/>
      <c r="AP52" s="359"/>
      <c r="AQ52" s="69" t="s">
        <v>62</v>
      </c>
      <c r="AR52" s="41"/>
      <c r="AS52" s="70" t="s">
        <v>63</v>
      </c>
      <c r="AT52" s="71" t="s">
        <v>64</v>
      </c>
      <c r="AU52" s="71" t="s">
        <v>65</v>
      </c>
      <c r="AV52" s="71" t="s">
        <v>66</v>
      </c>
      <c r="AW52" s="71" t="s">
        <v>67</v>
      </c>
      <c r="AX52" s="71" t="s">
        <v>68</v>
      </c>
      <c r="AY52" s="71" t="s">
        <v>69</v>
      </c>
      <c r="AZ52" s="71" t="s">
        <v>70</v>
      </c>
      <c r="BA52" s="71" t="s">
        <v>71</v>
      </c>
      <c r="BB52" s="71" t="s">
        <v>72</v>
      </c>
      <c r="BC52" s="71" t="s">
        <v>73</v>
      </c>
      <c r="BD52" s="72" t="s">
        <v>74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75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79">
        <f>ROUND(AG55+AG58+AG75,2)</f>
        <v>0</v>
      </c>
      <c r="AH54" s="379"/>
      <c r="AI54" s="379"/>
      <c r="AJ54" s="379"/>
      <c r="AK54" s="379"/>
      <c r="AL54" s="379"/>
      <c r="AM54" s="379"/>
      <c r="AN54" s="380">
        <f t="shared" ref="AN54:AN78" si="0">SUM(AG54,AT54)</f>
        <v>0</v>
      </c>
      <c r="AO54" s="380"/>
      <c r="AP54" s="380"/>
      <c r="AQ54" s="80" t="s">
        <v>19</v>
      </c>
      <c r="AR54" s="81"/>
      <c r="AS54" s="82">
        <f>ROUND(AS55+AS58+AS75,2)</f>
        <v>0</v>
      </c>
      <c r="AT54" s="83">
        <f t="shared" ref="AT54:AT78" si="1">ROUND(SUM(AV54:AW54),2)</f>
        <v>0</v>
      </c>
      <c r="AU54" s="84">
        <f>ROUND(AU55+AU58+AU75,5)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ROUND(AZ55+AZ58+AZ75,2)</f>
        <v>0</v>
      </c>
      <c r="BA54" s="83">
        <f>ROUND(BA55+BA58+BA75,2)</f>
        <v>0</v>
      </c>
      <c r="BB54" s="83">
        <f>ROUND(BB55+BB58+BB75,2)</f>
        <v>0</v>
      </c>
      <c r="BC54" s="83">
        <f>ROUND(BC55+BC58+BC75,2)</f>
        <v>0</v>
      </c>
      <c r="BD54" s="85">
        <f>ROUND(BD55+BD58+BD75,2)</f>
        <v>0</v>
      </c>
      <c r="BS54" s="86" t="s">
        <v>76</v>
      </c>
      <c r="BT54" s="86" t="s">
        <v>77</v>
      </c>
      <c r="BU54" s="87" t="s">
        <v>78</v>
      </c>
      <c r="BV54" s="86" t="s">
        <v>79</v>
      </c>
      <c r="BW54" s="86" t="s">
        <v>5</v>
      </c>
      <c r="BX54" s="86" t="s">
        <v>80</v>
      </c>
      <c r="CL54" s="86" t="s">
        <v>19</v>
      </c>
    </row>
    <row r="55" spans="1:91" s="7" customFormat="1" ht="16.5" customHeight="1">
      <c r="B55" s="88"/>
      <c r="C55" s="89"/>
      <c r="D55" s="361" t="s">
        <v>81</v>
      </c>
      <c r="E55" s="361"/>
      <c r="F55" s="361"/>
      <c r="G55" s="361"/>
      <c r="H55" s="361"/>
      <c r="I55" s="90"/>
      <c r="J55" s="361" t="s">
        <v>82</v>
      </c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361"/>
      <c r="Z55" s="361"/>
      <c r="AA55" s="361"/>
      <c r="AB55" s="361"/>
      <c r="AC55" s="361"/>
      <c r="AD55" s="361"/>
      <c r="AE55" s="361"/>
      <c r="AF55" s="361"/>
      <c r="AG55" s="375">
        <f>ROUND(SUM(AG56:AG57),2)</f>
        <v>0</v>
      </c>
      <c r="AH55" s="374"/>
      <c r="AI55" s="374"/>
      <c r="AJ55" s="374"/>
      <c r="AK55" s="374"/>
      <c r="AL55" s="374"/>
      <c r="AM55" s="374"/>
      <c r="AN55" s="373">
        <f t="shared" si="0"/>
        <v>0</v>
      </c>
      <c r="AO55" s="374"/>
      <c r="AP55" s="374"/>
      <c r="AQ55" s="91" t="s">
        <v>83</v>
      </c>
      <c r="AR55" s="92"/>
      <c r="AS55" s="93">
        <f>ROUND(SUM(AS56:AS57),2)</f>
        <v>0</v>
      </c>
      <c r="AT55" s="94">
        <f t="shared" si="1"/>
        <v>0</v>
      </c>
      <c r="AU55" s="95">
        <f>ROUND(SUM(AU56:AU57),5)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ROUND(SUM(AZ56:AZ57),2)</f>
        <v>0</v>
      </c>
      <c r="BA55" s="94">
        <f>ROUND(SUM(BA56:BA57),2)</f>
        <v>0</v>
      </c>
      <c r="BB55" s="94">
        <f>ROUND(SUM(BB56:BB57),2)</f>
        <v>0</v>
      </c>
      <c r="BC55" s="94">
        <f>ROUND(SUM(BC56:BC57),2)</f>
        <v>0</v>
      </c>
      <c r="BD55" s="96">
        <f>ROUND(SUM(BD56:BD57),2)</f>
        <v>0</v>
      </c>
      <c r="BS55" s="97" t="s">
        <v>76</v>
      </c>
      <c r="BT55" s="97" t="s">
        <v>84</v>
      </c>
      <c r="BU55" s="97" t="s">
        <v>78</v>
      </c>
      <c r="BV55" s="97" t="s">
        <v>79</v>
      </c>
      <c r="BW55" s="97" t="s">
        <v>85</v>
      </c>
      <c r="BX55" s="97" t="s">
        <v>5</v>
      </c>
      <c r="CL55" s="97" t="s">
        <v>19</v>
      </c>
      <c r="CM55" s="97" t="s">
        <v>86</v>
      </c>
    </row>
    <row r="56" spans="1:91" s="4" customFormat="1" ht="23.25" customHeight="1">
      <c r="A56" s="98" t="s">
        <v>87</v>
      </c>
      <c r="B56" s="53"/>
      <c r="C56" s="99"/>
      <c r="D56" s="99"/>
      <c r="E56" s="362" t="s">
        <v>88</v>
      </c>
      <c r="F56" s="362"/>
      <c r="G56" s="362"/>
      <c r="H56" s="362"/>
      <c r="I56" s="362"/>
      <c r="J56" s="99"/>
      <c r="K56" s="362" t="s">
        <v>89</v>
      </c>
      <c r="L56" s="362"/>
      <c r="M56" s="362"/>
      <c r="N56" s="362"/>
      <c r="O56" s="362"/>
      <c r="P56" s="362"/>
      <c r="Q56" s="362"/>
      <c r="R56" s="362"/>
      <c r="S56" s="362"/>
      <c r="T56" s="362"/>
      <c r="U56" s="362"/>
      <c r="V56" s="362"/>
      <c r="W56" s="362"/>
      <c r="X56" s="362"/>
      <c r="Y56" s="362"/>
      <c r="Z56" s="362"/>
      <c r="AA56" s="362"/>
      <c r="AB56" s="362"/>
      <c r="AC56" s="362"/>
      <c r="AD56" s="362"/>
      <c r="AE56" s="362"/>
      <c r="AF56" s="362"/>
      <c r="AG56" s="376">
        <f>'SO 90-90 - Odpady'!J32</f>
        <v>0</v>
      </c>
      <c r="AH56" s="377"/>
      <c r="AI56" s="377"/>
      <c r="AJ56" s="377"/>
      <c r="AK56" s="377"/>
      <c r="AL56" s="377"/>
      <c r="AM56" s="377"/>
      <c r="AN56" s="376">
        <f t="shared" si="0"/>
        <v>0</v>
      </c>
      <c r="AO56" s="377"/>
      <c r="AP56" s="377"/>
      <c r="AQ56" s="100" t="s">
        <v>90</v>
      </c>
      <c r="AR56" s="55"/>
      <c r="AS56" s="101">
        <v>0</v>
      </c>
      <c r="AT56" s="102">
        <f t="shared" si="1"/>
        <v>0</v>
      </c>
      <c r="AU56" s="103">
        <f>'SO 90-90 - Odpady'!P87</f>
        <v>0</v>
      </c>
      <c r="AV56" s="102">
        <f>'SO 90-90 - Odpady'!J35</f>
        <v>0</v>
      </c>
      <c r="AW56" s="102">
        <f>'SO 90-90 - Odpady'!J36</f>
        <v>0</v>
      </c>
      <c r="AX56" s="102">
        <f>'SO 90-90 - Odpady'!J37</f>
        <v>0</v>
      </c>
      <c r="AY56" s="102">
        <f>'SO 90-90 - Odpady'!J38</f>
        <v>0</v>
      </c>
      <c r="AZ56" s="102">
        <f>'SO 90-90 - Odpady'!F35</f>
        <v>0</v>
      </c>
      <c r="BA56" s="102">
        <f>'SO 90-90 - Odpady'!F36</f>
        <v>0</v>
      </c>
      <c r="BB56" s="102">
        <f>'SO 90-90 - Odpady'!F37</f>
        <v>0</v>
      </c>
      <c r="BC56" s="102">
        <f>'SO 90-90 - Odpady'!F38</f>
        <v>0</v>
      </c>
      <c r="BD56" s="104">
        <f>'SO 90-90 - Odpady'!F39</f>
        <v>0</v>
      </c>
      <c r="BT56" s="105" t="s">
        <v>86</v>
      </c>
      <c r="BV56" s="105" t="s">
        <v>79</v>
      </c>
      <c r="BW56" s="105" t="s">
        <v>91</v>
      </c>
      <c r="BX56" s="105" t="s">
        <v>85</v>
      </c>
      <c r="CL56" s="105" t="s">
        <v>19</v>
      </c>
    </row>
    <row r="57" spans="1:91" s="4" customFormat="1" ht="23.25" customHeight="1">
      <c r="A57" s="98" t="s">
        <v>87</v>
      </c>
      <c r="B57" s="53"/>
      <c r="C57" s="99"/>
      <c r="D57" s="99"/>
      <c r="E57" s="362" t="s">
        <v>92</v>
      </c>
      <c r="F57" s="362"/>
      <c r="G57" s="362"/>
      <c r="H57" s="362"/>
      <c r="I57" s="362"/>
      <c r="J57" s="99"/>
      <c r="K57" s="362" t="s">
        <v>93</v>
      </c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2"/>
      <c r="W57" s="362"/>
      <c r="X57" s="362"/>
      <c r="Y57" s="362"/>
      <c r="Z57" s="362"/>
      <c r="AA57" s="362"/>
      <c r="AB57" s="362"/>
      <c r="AC57" s="362"/>
      <c r="AD57" s="362"/>
      <c r="AE57" s="362"/>
      <c r="AF57" s="362"/>
      <c r="AG57" s="376">
        <f>'SO 98-98 - Všeobecný objekt'!J32</f>
        <v>0</v>
      </c>
      <c r="AH57" s="377"/>
      <c r="AI57" s="377"/>
      <c r="AJ57" s="377"/>
      <c r="AK57" s="377"/>
      <c r="AL57" s="377"/>
      <c r="AM57" s="377"/>
      <c r="AN57" s="376">
        <f t="shared" si="0"/>
        <v>0</v>
      </c>
      <c r="AO57" s="377"/>
      <c r="AP57" s="377"/>
      <c r="AQ57" s="100" t="s">
        <v>90</v>
      </c>
      <c r="AR57" s="55"/>
      <c r="AS57" s="101">
        <v>0</v>
      </c>
      <c r="AT57" s="102">
        <f t="shared" si="1"/>
        <v>0</v>
      </c>
      <c r="AU57" s="103">
        <f>'SO 98-98 - Všeobecný objekt'!P86</f>
        <v>0</v>
      </c>
      <c r="AV57" s="102">
        <f>'SO 98-98 - Všeobecný objekt'!J35</f>
        <v>0</v>
      </c>
      <c r="AW57" s="102">
        <f>'SO 98-98 - Všeobecný objekt'!J36</f>
        <v>0</v>
      </c>
      <c r="AX57" s="102">
        <f>'SO 98-98 - Všeobecný objekt'!J37</f>
        <v>0</v>
      </c>
      <c r="AY57" s="102">
        <f>'SO 98-98 - Všeobecný objekt'!J38</f>
        <v>0</v>
      </c>
      <c r="AZ57" s="102">
        <f>'SO 98-98 - Všeobecný objekt'!F35</f>
        <v>0</v>
      </c>
      <c r="BA57" s="102">
        <f>'SO 98-98 - Všeobecný objekt'!F36</f>
        <v>0</v>
      </c>
      <c r="BB57" s="102">
        <f>'SO 98-98 - Všeobecný objekt'!F37</f>
        <v>0</v>
      </c>
      <c r="BC57" s="102">
        <f>'SO 98-98 - Všeobecný objekt'!F38</f>
        <v>0</v>
      </c>
      <c r="BD57" s="104">
        <f>'SO 98-98 - Všeobecný objekt'!F39</f>
        <v>0</v>
      </c>
      <c r="BT57" s="105" t="s">
        <v>86</v>
      </c>
      <c r="BV57" s="105" t="s">
        <v>79</v>
      </c>
      <c r="BW57" s="105" t="s">
        <v>94</v>
      </c>
      <c r="BX57" s="105" t="s">
        <v>85</v>
      </c>
      <c r="CL57" s="105" t="s">
        <v>19</v>
      </c>
    </row>
    <row r="58" spans="1:91" s="7" customFormat="1" ht="16.5" customHeight="1">
      <c r="B58" s="88"/>
      <c r="C58" s="89"/>
      <c r="D58" s="361" t="s">
        <v>95</v>
      </c>
      <c r="E58" s="361"/>
      <c r="F58" s="361"/>
      <c r="G58" s="361"/>
      <c r="H58" s="361"/>
      <c r="I58" s="90"/>
      <c r="J58" s="361" t="s">
        <v>96</v>
      </c>
      <c r="K58" s="361"/>
      <c r="L58" s="361"/>
      <c r="M58" s="361"/>
      <c r="N58" s="361"/>
      <c r="O58" s="361"/>
      <c r="P58" s="361"/>
      <c r="Q58" s="361"/>
      <c r="R58" s="361"/>
      <c r="S58" s="361"/>
      <c r="T58" s="361"/>
      <c r="U58" s="361"/>
      <c r="V58" s="361"/>
      <c r="W58" s="361"/>
      <c r="X58" s="361"/>
      <c r="Y58" s="361"/>
      <c r="Z58" s="361"/>
      <c r="AA58" s="361"/>
      <c r="AB58" s="361"/>
      <c r="AC58" s="361"/>
      <c r="AD58" s="361"/>
      <c r="AE58" s="361"/>
      <c r="AF58" s="361"/>
      <c r="AG58" s="375">
        <f>ROUND(AG59+AG68+AG74,2)</f>
        <v>0</v>
      </c>
      <c r="AH58" s="374"/>
      <c r="AI58" s="374"/>
      <c r="AJ58" s="374"/>
      <c r="AK58" s="374"/>
      <c r="AL58" s="374"/>
      <c r="AM58" s="374"/>
      <c r="AN58" s="373">
        <f t="shared" si="0"/>
        <v>0</v>
      </c>
      <c r="AO58" s="374"/>
      <c r="AP58" s="374"/>
      <c r="AQ58" s="91" t="s">
        <v>83</v>
      </c>
      <c r="AR58" s="92"/>
      <c r="AS58" s="93">
        <f>ROUND(AS59+AS68+AS74,2)</f>
        <v>0</v>
      </c>
      <c r="AT58" s="94">
        <f t="shared" si="1"/>
        <v>0</v>
      </c>
      <c r="AU58" s="95">
        <f>ROUND(AU59+AU68+AU74,5)</f>
        <v>0</v>
      </c>
      <c r="AV58" s="94">
        <f>ROUND(AZ58*L29,2)</f>
        <v>0</v>
      </c>
      <c r="AW58" s="94">
        <f>ROUND(BA58*L30,2)</f>
        <v>0</v>
      </c>
      <c r="AX58" s="94">
        <f>ROUND(BB58*L29,2)</f>
        <v>0</v>
      </c>
      <c r="AY58" s="94">
        <f>ROUND(BC58*L30,2)</f>
        <v>0</v>
      </c>
      <c r="AZ58" s="94">
        <f>ROUND(AZ59+AZ68+AZ74,2)</f>
        <v>0</v>
      </c>
      <c r="BA58" s="94">
        <f>ROUND(BA59+BA68+BA74,2)</f>
        <v>0</v>
      </c>
      <c r="BB58" s="94">
        <f>ROUND(BB59+BB68+BB74,2)</f>
        <v>0</v>
      </c>
      <c r="BC58" s="94">
        <f>ROUND(BC59+BC68+BC74,2)</f>
        <v>0</v>
      </c>
      <c r="BD58" s="96">
        <f>ROUND(BD59+BD68+BD74,2)</f>
        <v>0</v>
      </c>
      <c r="BS58" s="97" t="s">
        <v>76</v>
      </c>
      <c r="BT58" s="97" t="s">
        <v>84</v>
      </c>
      <c r="BU58" s="97" t="s">
        <v>78</v>
      </c>
      <c r="BV58" s="97" t="s">
        <v>79</v>
      </c>
      <c r="BW58" s="97" t="s">
        <v>97</v>
      </c>
      <c r="BX58" s="97" t="s">
        <v>5</v>
      </c>
      <c r="CL58" s="97" t="s">
        <v>19</v>
      </c>
      <c r="CM58" s="97" t="s">
        <v>86</v>
      </c>
    </row>
    <row r="59" spans="1:91" s="4" customFormat="1" ht="23.25" customHeight="1">
      <c r="B59" s="53"/>
      <c r="C59" s="99"/>
      <c r="D59" s="99"/>
      <c r="E59" s="362" t="s">
        <v>98</v>
      </c>
      <c r="F59" s="362"/>
      <c r="G59" s="362"/>
      <c r="H59" s="362"/>
      <c r="I59" s="362"/>
      <c r="J59" s="99"/>
      <c r="K59" s="362" t="s">
        <v>99</v>
      </c>
      <c r="L59" s="362"/>
      <c r="M59" s="362"/>
      <c r="N59" s="362"/>
      <c r="O59" s="362"/>
      <c r="P59" s="362"/>
      <c r="Q59" s="362"/>
      <c r="R59" s="362"/>
      <c r="S59" s="362"/>
      <c r="T59" s="362"/>
      <c r="U59" s="362"/>
      <c r="V59" s="362"/>
      <c r="W59" s="362"/>
      <c r="X59" s="362"/>
      <c r="Y59" s="362"/>
      <c r="Z59" s="362"/>
      <c r="AA59" s="362"/>
      <c r="AB59" s="362"/>
      <c r="AC59" s="362"/>
      <c r="AD59" s="362"/>
      <c r="AE59" s="362"/>
      <c r="AF59" s="362"/>
      <c r="AG59" s="378">
        <f>ROUND(SUM(AG60:AG67),2)</f>
        <v>0</v>
      </c>
      <c r="AH59" s="377"/>
      <c r="AI59" s="377"/>
      <c r="AJ59" s="377"/>
      <c r="AK59" s="377"/>
      <c r="AL59" s="377"/>
      <c r="AM59" s="377"/>
      <c r="AN59" s="376">
        <f t="shared" si="0"/>
        <v>0</v>
      </c>
      <c r="AO59" s="377"/>
      <c r="AP59" s="377"/>
      <c r="AQ59" s="100" t="s">
        <v>90</v>
      </c>
      <c r="AR59" s="55"/>
      <c r="AS59" s="101">
        <f>ROUND(SUM(AS60:AS67),2)</f>
        <v>0</v>
      </c>
      <c r="AT59" s="102">
        <f t="shared" si="1"/>
        <v>0</v>
      </c>
      <c r="AU59" s="103">
        <f>ROUND(SUM(AU60:AU67),5)</f>
        <v>0</v>
      </c>
      <c r="AV59" s="102">
        <f>ROUND(AZ59*L29,2)</f>
        <v>0</v>
      </c>
      <c r="AW59" s="102">
        <f>ROUND(BA59*L30,2)</f>
        <v>0</v>
      </c>
      <c r="AX59" s="102">
        <f>ROUND(BB59*L29,2)</f>
        <v>0</v>
      </c>
      <c r="AY59" s="102">
        <f>ROUND(BC59*L30,2)</f>
        <v>0</v>
      </c>
      <c r="AZ59" s="102">
        <f>ROUND(SUM(AZ60:AZ67),2)</f>
        <v>0</v>
      </c>
      <c r="BA59" s="102">
        <f>ROUND(SUM(BA60:BA67),2)</f>
        <v>0</v>
      </c>
      <c r="BB59" s="102">
        <f>ROUND(SUM(BB60:BB67),2)</f>
        <v>0</v>
      </c>
      <c r="BC59" s="102">
        <f>ROUND(SUM(BC60:BC67),2)</f>
        <v>0</v>
      </c>
      <c r="BD59" s="104">
        <f>ROUND(SUM(BD60:BD67),2)</f>
        <v>0</v>
      </c>
      <c r="BS59" s="105" t="s">
        <v>76</v>
      </c>
      <c r="BT59" s="105" t="s">
        <v>86</v>
      </c>
      <c r="BU59" s="105" t="s">
        <v>78</v>
      </c>
      <c r="BV59" s="105" t="s">
        <v>79</v>
      </c>
      <c r="BW59" s="105" t="s">
        <v>100</v>
      </c>
      <c r="BX59" s="105" t="s">
        <v>97</v>
      </c>
      <c r="CL59" s="105" t="s">
        <v>19</v>
      </c>
    </row>
    <row r="60" spans="1:91" s="4" customFormat="1" ht="16.5" customHeight="1">
      <c r="A60" s="98" t="s">
        <v>87</v>
      </c>
      <c r="B60" s="53"/>
      <c r="C60" s="99"/>
      <c r="D60" s="99"/>
      <c r="E60" s="99"/>
      <c r="F60" s="362" t="s">
        <v>101</v>
      </c>
      <c r="G60" s="362"/>
      <c r="H60" s="362"/>
      <c r="I60" s="362"/>
      <c r="J60" s="362"/>
      <c r="K60" s="99"/>
      <c r="L60" s="362" t="s">
        <v>102</v>
      </c>
      <c r="M60" s="362"/>
      <c r="N60" s="362"/>
      <c r="O60" s="362"/>
      <c r="P60" s="362"/>
      <c r="Q60" s="362"/>
      <c r="R60" s="362"/>
      <c r="S60" s="362"/>
      <c r="T60" s="362"/>
      <c r="U60" s="362"/>
      <c r="V60" s="362"/>
      <c r="W60" s="362"/>
      <c r="X60" s="362"/>
      <c r="Y60" s="362"/>
      <c r="Z60" s="362"/>
      <c r="AA60" s="362"/>
      <c r="AB60" s="362"/>
      <c r="AC60" s="362"/>
      <c r="AD60" s="362"/>
      <c r="AE60" s="362"/>
      <c r="AF60" s="362"/>
      <c r="AG60" s="376">
        <f>'01  - Stavební část'!J34</f>
        <v>0</v>
      </c>
      <c r="AH60" s="377"/>
      <c r="AI60" s="377"/>
      <c r="AJ60" s="377"/>
      <c r="AK60" s="377"/>
      <c r="AL60" s="377"/>
      <c r="AM60" s="377"/>
      <c r="AN60" s="376">
        <f t="shared" si="0"/>
        <v>0</v>
      </c>
      <c r="AO60" s="377"/>
      <c r="AP60" s="377"/>
      <c r="AQ60" s="100" t="s">
        <v>90</v>
      </c>
      <c r="AR60" s="55"/>
      <c r="AS60" s="101">
        <v>0</v>
      </c>
      <c r="AT60" s="102">
        <f t="shared" si="1"/>
        <v>0</v>
      </c>
      <c r="AU60" s="103">
        <f>'01  - Stavební část'!P104</f>
        <v>0</v>
      </c>
      <c r="AV60" s="102">
        <f>'01  - Stavební část'!J37</f>
        <v>0</v>
      </c>
      <c r="AW60" s="102">
        <f>'01  - Stavební část'!J38</f>
        <v>0</v>
      </c>
      <c r="AX60" s="102">
        <f>'01  - Stavební část'!J39</f>
        <v>0</v>
      </c>
      <c r="AY60" s="102">
        <f>'01  - Stavební část'!J40</f>
        <v>0</v>
      </c>
      <c r="AZ60" s="102">
        <f>'01  - Stavební část'!F37</f>
        <v>0</v>
      </c>
      <c r="BA60" s="102">
        <f>'01  - Stavební část'!F38</f>
        <v>0</v>
      </c>
      <c r="BB60" s="102">
        <f>'01  - Stavební část'!F39</f>
        <v>0</v>
      </c>
      <c r="BC60" s="102">
        <f>'01  - Stavební část'!F40</f>
        <v>0</v>
      </c>
      <c r="BD60" s="104">
        <f>'01  - Stavební část'!F41</f>
        <v>0</v>
      </c>
      <c r="BT60" s="105" t="s">
        <v>103</v>
      </c>
      <c r="BV60" s="105" t="s">
        <v>79</v>
      </c>
      <c r="BW60" s="105" t="s">
        <v>104</v>
      </c>
      <c r="BX60" s="105" t="s">
        <v>100</v>
      </c>
      <c r="CL60" s="105" t="s">
        <v>19</v>
      </c>
    </row>
    <row r="61" spans="1:91" s="4" customFormat="1" ht="16.5" customHeight="1">
      <c r="A61" s="98" t="s">
        <v>87</v>
      </c>
      <c r="B61" s="53"/>
      <c r="C61" s="99"/>
      <c r="D61" s="99"/>
      <c r="E61" s="99"/>
      <c r="F61" s="362" t="s">
        <v>105</v>
      </c>
      <c r="G61" s="362"/>
      <c r="H61" s="362"/>
      <c r="I61" s="362"/>
      <c r="J61" s="362"/>
      <c r="K61" s="99"/>
      <c r="L61" s="362" t="s">
        <v>106</v>
      </c>
      <c r="M61" s="362"/>
      <c r="N61" s="362"/>
      <c r="O61" s="362"/>
      <c r="P61" s="362"/>
      <c r="Q61" s="362"/>
      <c r="R61" s="362"/>
      <c r="S61" s="362"/>
      <c r="T61" s="362"/>
      <c r="U61" s="362"/>
      <c r="V61" s="362"/>
      <c r="W61" s="362"/>
      <c r="X61" s="362"/>
      <c r="Y61" s="362"/>
      <c r="Z61" s="362"/>
      <c r="AA61" s="362"/>
      <c r="AB61" s="362"/>
      <c r="AC61" s="362"/>
      <c r="AD61" s="362"/>
      <c r="AE61" s="362"/>
      <c r="AF61" s="362"/>
      <c r="AG61" s="376">
        <f>'02 - Fasáda'!J34</f>
        <v>0</v>
      </c>
      <c r="AH61" s="377"/>
      <c r="AI61" s="377"/>
      <c r="AJ61" s="377"/>
      <c r="AK61" s="377"/>
      <c r="AL61" s="377"/>
      <c r="AM61" s="377"/>
      <c r="AN61" s="376">
        <f t="shared" si="0"/>
        <v>0</v>
      </c>
      <c r="AO61" s="377"/>
      <c r="AP61" s="377"/>
      <c r="AQ61" s="100" t="s">
        <v>90</v>
      </c>
      <c r="AR61" s="55"/>
      <c r="AS61" s="101">
        <v>0</v>
      </c>
      <c r="AT61" s="102">
        <f t="shared" si="1"/>
        <v>0</v>
      </c>
      <c r="AU61" s="103">
        <f>'02 - Fasáda'!P110</f>
        <v>0</v>
      </c>
      <c r="AV61" s="102">
        <f>'02 - Fasáda'!J37</f>
        <v>0</v>
      </c>
      <c r="AW61" s="102">
        <f>'02 - Fasáda'!J38</f>
        <v>0</v>
      </c>
      <c r="AX61" s="102">
        <f>'02 - Fasáda'!J39</f>
        <v>0</v>
      </c>
      <c r="AY61" s="102">
        <f>'02 - Fasáda'!J40</f>
        <v>0</v>
      </c>
      <c r="AZ61" s="102">
        <f>'02 - Fasáda'!F37</f>
        <v>0</v>
      </c>
      <c r="BA61" s="102">
        <f>'02 - Fasáda'!F38</f>
        <v>0</v>
      </c>
      <c r="BB61" s="102">
        <f>'02 - Fasáda'!F39</f>
        <v>0</v>
      </c>
      <c r="BC61" s="102">
        <f>'02 - Fasáda'!F40</f>
        <v>0</v>
      </c>
      <c r="BD61" s="104">
        <f>'02 - Fasáda'!F41</f>
        <v>0</v>
      </c>
      <c r="BT61" s="105" t="s">
        <v>103</v>
      </c>
      <c r="BV61" s="105" t="s">
        <v>79</v>
      </c>
      <c r="BW61" s="105" t="s">
        <v>107</v>
      </c>
      <c r="BX61" s="105" t="s">
        <v>100</v>
      </c>
      <c r="CL61" s="105" t="s">
        <v>19</v>
      </c>
    </row>
    <row r="62" spans="1:91" s="4" customFormat="1" ht="16.5" customHeight="1">
      <c r="A62" s="98" t="s">
        <v>87</v>
      </c>
      <c r="B62" s="53"/>
      <c r="C62" s="99"/>
      <c r="D62" s="99"/>
      <c r="E62" s="99"/>
      <c r="F62" s="362" t="s">
        <v>108</v>
      </c>
      <c r="G62" s="362"/>
      <c r="H62" s="362"/>
      <c r="I62" s="362"/>
      <c r="J62" s="362"/>
      <c r="K62" s="99"/>
      <c r="L62" s="362" t="s">
        <v>109</v>
      </c>
      <c r="M62" s="362"/>
      <c r="N62" s="362"/>
      <c r="O62" s="362"/>
      <c r="P62" s="362"/>
      <c r="Q62" s="362"/>
      <c r="R62" s="362"/>
      <c r="S62" s="362"/>
      <c r="T62" s="362"/>
      <c r="U62" s="362"/>
      <c r="V62" s="362"/>
      <c r="W62" s="362"/>
      <c r="X62" s="362"/>
      <c r="Y62" s="362"/>
      <c r="Z62" s="362"/>
      <c r="AA62" s="362"/>
      <c r="AB62" s="362"/>
      <c r="AC62" s="362"/>
      <c r="AD62" s="362"/>
      <c r="AE62" s="362"/>
      <c r="AF62" s="362"/>
      <c r="AG62" s="376">
        <f>'03 - Střecha a krov'!J34</f>
        <v>0</v>
      </c>
      <c r="AH62" s="377"/>
      <c r="AI62" s="377"/>
      <c r="AJ62" s="377"/>
      <c r="AK62" s="377"/>
      <c r="AL62" s="377"/>
      <c r="AM62" s="377"/>
      <c r="AN62" s="376">
        <f t="shared" si="0"/>
        <v>0</v>
      </c>
      <c r="AO62" s="377"/>
      <c r="AP62" s="377"/>
      <c r="AQ62" s="100" t="s">
        <v>90</v>
      </c>
      <c r="AR62" s="55"/>
      <c r="AS62" s="101">
        <v>0</v>
      </c>
      <c r="AT62" s="102">
        <f t="shared" si="1"/>
        <v>0</v>
      </c>
      <c r="AU62" s="103">
        <f>'03 - Střecha a krov'!P103</f>
        <v>0</v>
      </c>
      <c r="AV62" s="102">
        <f>'03 - Střecha a krov'!J37</f>
        <v>0</v>
      </c>
      <c r="AW62" s="102">
        <f>'03 - Střecha a krov'!J38</f>
        <v>0</v>
      </c>
      <c r="AX62" s="102">
        <f>'03 - Střecha a krov'!J39</f>
        <v>0</v>
      </c>
      <c r="AY62" s="102">
        <f>'03 - Střecha a krov'!J40</f>
        <v>0</v>
      </c>
      <c r="AZ62" s="102">
        <f>'03 - Střecha a krov'!F37</f>
        <v>0</v>
      </c>
      <c r="BA62" s="102">
        <f>'03 - Střecha a krov'!F38</f>
        <v>0</v>
      </c>
      <c r="BB62" s="102">
        <f>'03 - Střecha a krov'!F39</f>
        <v>0</v>
      </c>
      <c r="BC62" s="102">
        <f>'03 - Střecha a krov'!F40</f>
        <v>0</v>
      </c>
      <c r="BD62" s="104">
        <f>'03 - Střecha a krov'!F41</f>
        <v>0</v>
      </c>
      <c r="BT62" s="105" t="s">
        <v>103</v>
      </c>
      <c r="BV62" s="105" t="s">
        <v>79</v>
      </c>
      <c r="BW62" s="105" t="s">
        <v>110</v>
      </c>
      <c r="BX62" s="105" t="s">
        <v>100</v>
      </c>
      <c r="CL62" s="105" t="s">
        <v>19</v>
      </c>
    </row>
    <row r="63" spans="1:91" s="4" customFormat="1" ht="16.5" customHeight="1">
      <c r="A63" s="98" t="s">
        <v>87</v>
      </c>
      <c r="B63" s="53"/>
      <c r="C63" s="99"/>
      <c r="D63" s="99"/>
      <c r="E63" s="99"/>
      <c r="F63" s="362" t="s">
        <v>111</v>
      </c>
      <c r="G63" s="362"/>
      <c r="H63" s="362"/>
      <c r="I63" s="362"/>
      <c r="J63" s="362"/>
      <c r="K63" s="99"/>
      <c r="L63" s="362" t="s">
        <v>112</v>
      </c>
      <c r="M63" s="362"/>
      <c r="N63" s="362"/>
      <c r="O63" s="362"/>
      <c r="P63" s="362"/>
      <c r="Q63" s="362"/>
      <c r="R63" s="362"/>
      <c r="S63" s="362"/>
      <c r="T63" s="362"/>
      <c r="U63" s="362"/>
      <c r="V63" s="362"/>
      <c r="W63" s="362"/>
      <c r="X63" s="362"/>
      <c r="Y63" s="362"/>
      <c r="Z63" s="362"/>
      <c r="AA63" s="362"/>
      <c r="AB63" s="362"/>
      <c r="AC63" s="362"/>
      <c r="AD63" s="362"/>
      <c r="AE63" s="362"/>
      <c r="AF63" s="362"/>
      <c r="AG63" s="376">
        <f>'05 - Zdravotechnika'!J34</f>
        <v>0</v>
      </c>
      <c r="AH63" s="377"/>
      <c r="AI63" s="377"/>
      <c r="AJ63" s="377"/>
      <c r="AK63" s="377"/>
      <c r="AL63" s="377"/>
      <c r="AM63" s="377"/>
      <c r="AN63" s="376">
        <f t="shared" si="0"/>
        <v>0</v>
      </c>
      <c r="AO63" s="377"/>
      <c r="AP63" s="377"/>
      <c r="AQ63" s="100" t="s">
        <v>90</v>
      </c>
      <c r="AR63" s="55"/>
      <c r="AS63" s="101">
        <v>0</v>
      </c>
      <c r="AT63" s="102">
        <f t="shared" si="1"/>
        <v>0</v>
      </c>
      <c r="AU63" s="103">
        <f>'05 - Zdravotechnika'!P98</f>
        <v>0</v>
      </c>
      <c r="AV63" s="102">
        <f>'05 - Zdravotechnika'!J37</f>
        <v>0</v>
      </c>
      <c r="AW63" s="102">
        <f>'05 - Zdravotechnika'!J38</f>
        <v>0</v>
      </c>
      <c r="AX63" s="102">
        <f>'05 - Zdravotechnika'!J39</f>
        <v>0</v>
      </c>
      <c r="AY63" s="102">
        <f>'05 - Zdravotechnika'!J40</f>
        <v>0</v>
      </c>
      <c r="AZ63" s="102">
        <f>'05 - Zdravotechnika'!F37</f>
        <v>0</v>
      </c>
      <c r="BA63" s="102">
        <f>'05 - Zdravotechnika'!F38</f>
        <v>0</v>
      </c>
      <c r="BB63" s="102">
        <f>'05 - Zdravotechnika'!F39</f>
        <v>0</v>
      </c>
      <c r="BC63" s="102">
        <f>'05 - Zdravotechnika'!F40</f>
        <v>0</v>
      </c>
      <c r="BD63" s="104">
        <f>'05 - Zdravotechnika'!F41</f>
        <v>0</v>
      </c>
      <c r="BT63" s="105" t="s">
        <v>103</v>
      </c>
      <c r="BV63" s="105" t="s">
        <v>79</v>
      </c>
      <c r="BW63" s="105" t="s">
        <v>113</v>
      </c>
      <c r="BX63" s="105" t="s">
        <v>100</v>
      </c>
      <c r="CL63" s="105" t="s">
        <v>19</v>
      </c>
    </row>
    <row r="64" spans="1:91" s="4" customFormat="1" ht="16.5" customHeight="1">
      <c r="A64" s="98" t="s">
        <v>87</v>
      </c>
      <c r="B64" s="53"/>
      <c r="C64" s="99"/>
      <c r="D64" s="99"/>
      <c r="E64" s="99"/>
      <c r="F64" s="362" t="s">
        <v>114</v>
      </c>
      <c r="G64" s="362"/>
      <c r="H64" s="362"/>
      <c r="I64" s="362"/>
      <c r="J64" s="362"/>
      <c r="K64" s="99"/>
      <c r="L64" s="362" t="s">
        <v>115</v>
      </c>
      <c r="M64" s="362"/>
      <c r="N64" s="362"/>
      <c r="O64" s="362"/>
      <c r="P64" s="362"/>
      <c r="Q64" s="362"/>
      <c r="R64" s="362"/>
      <c r="S64" s="362"/>
      <c r="T64" s="362"/>
      <c r="U64" s="362"/>
      <c r="V64" s="362"/>
      <c r="W64" s="362"/>
      <c r="X64" s="362"/>
      <c r="Y64" s="362"/>
      <c r="Z64" s="362"/>
      <c r="AA64" s="362"/>
      <c r="AB64" s="362"/>
      <c r="AC64" s="362"/>
      <c r="AD64" s="362"/>
      <c r="AE64" s="362"/>
      <c r="AF64" s="362"/>
      <c r="AG64" s="376">
        <f>'06 - Elektroinstalace'!J34</f>
        <v>0</v>
      </c>
      <c r="AH64" s="377"/>
      <c r="AI64" s="377"/>
      <c r="AJ64" s="377"/>
      <c r="AK64" s="377"/>
      <c r="AL64" s="377"/>
      <c r="AM64" s="377"/>
      <c r="AN64" s="376">
        <f t="shared" si="0"/>
        <v>0</v>
      </c>
      <c r="AO64" s="377"/>
      <c r="AP64" s="377"/>
      <c r="AQ64" s="100" t="s">
        <v>90</v>
      </c>
      <c r="AR64" s="55"/>
      <c r="AS64" s="101">
        <v>0</v>
      </c>
      <c r="AT64" s="102">
        <f t="shared" si="1"/>
        <v>0</v>
      </c>
      <c r="AU64" s="103">
        <f>'06 - Elektroinstalace'!P98</f>
        <v>0</v>
      </c>
      <c r="AV64" s="102">
        <f>'06 - Elektroinstalace'!J37</f>
        <v>0</v>
      </c>
      <c r="AW64" s="102">
        <f>'06 - Elektroinstalace'!J38</f>
        <v>0</v>
      </c>
      <c r="AX64" s="102">
        <f>'06 - Elektroinstalace'!J39</f>
        <v>0</v>
      </c>
      <c r="AY64" s="102">
        <f>'06 - Elektroinstalace'!J40</f>
        <v>0</v>
      </c>
      <c r="AZ64" s="102">
        <f>'06 - Elektroinstalace'!F37</f>
        <v>0</v>
      </c>
      <c r="BA64" s="102">
        <f>'06 - Elektroinstalace'!F38</f>
        <v>0</v>
      </c>
      <c r="BB64" s="102">
        <f>'06 - Elektroinstalace'!F39</f>
        <v>0</v>
      </c>
      <c r="BC64" s="102">
        <f>'06 - Elektroinstalace'!F40</f>
        <v>0</v>
      </c>
      <c r="BD64" s="104">
        <f>'06 - Elektroinstalace'!F41</f>
        <v>0</v>
      </c>
      <c r="BT64" s="105" t="s">
        <v>103</v>
      </c>
      <c r="BV64" s="105" t="s">
        <v>79</v>
      </c>
      <c r="BW64" s="105" t="s">
        <v>116</v>
      </c>
      <c r="BX64" s="105" t="s">
        <v>100</v>
      </c>
      <c r="CL64" s="105" t="s">
        <v>19</v>
      </c>
    </row>
    <row r="65" spans="1:91" s="4" customFormat="1" ht="16.5" customHeight="1">
      <c r="A65" s="98" t="s">
        <v>87</v>
      </c>
      <c r="B65" s="53"/>
      <c r="C65" s="99"/>
      <c r="D65" s="99"/>
      <c r="E65" s="99"/>
      <c r="F65" s="362" t="s">
        <v>117</v>
      </c>
      <c r="G65" s="362"/>
      <c r="H65" s="362"/>
      <c r="I65" s="362"/>
      <c r="J65" s="362"/>
      <c r="K65" s="99"/>
      <c r="L65" s="362" t="s">
        <v>118</v>
      </c>
      <c r="M65" s="362"/>
      <c r="N65" s="362"/>
      <c r="O65" s="362"/>
      <c r="P65" s="362"/>
      <c r="Q65" s="362"/>
      <c r="R65" s="362"/>
      <c r="S65" s="362"/>
      <c r="T65" s="362"/>
      <c r="U65" s="362"/>
      <c r="V65" s="362"/>
      <c r="W65" s="362"/>
      <c r="X65" s="362"/>
      <c r="Y65" s="362"/>
      <c r="Z65" s="362"/>
      <c r="AA65" s="362"/>
      <c r="AB65" s="362"/>
      <c r="AC65" s="362"/>
      <c r="AD65" s="362"/>
      <c r="AE65" s="362"/>
      <c r="AF65" s="362"/>
      <c r="AG65" s="376">
        <f>'07 - Elektoinstalace - hr...'!J34</f>
        <v>0</v>
      </c>
      <c r="AH65" s="377"/>
      <c r="AI65" s="377"/>
      <c r="AJ65" s="377"/>
      <c r="AK65" s="377"/>
      <c r="AL65" s="377"/>
      <c r="AM65" s="377"/>
      <c r="AN65" s="376">
        <f t="shared" si="0"/>
        <v>0</v>
      </c>
      <c r="AO65" s="377"/>
      <c r="AP65" s="377"/>
      <c r="AQ65" s="100" t="s">
        <v>90</v>
      </c>
      <c r="AR65" s="55"/>
      <c r="AS65" s="101">
        <v>0</v>
      </c>
      <c r="AT65" s="102">
        <f t="shared" si="1"/>
        <v>0</v>
      </c>
      <c r="AU65" s="103">
        <f>'07 - Elektoinstalace - hr...'!P95</f>
        <v>0</v>
      </c>
      <c r="AV65" s="102">
        <f>'07 - Elektoinstalace - hr...'!J37</f>
        <v>0</v>
      </c>
      <c r="AW65" s="102">
        <f>'07 - Elektoinstalace - hr...'!J38</f>
        <v>0</v>
      </c>
      <c r="AX65" s="102">
        <f>'07 - Elektoinstalace - hr...'!J39</f>
        <v>0</v>
      </c>
      <c r="AY65" s="102">
        <f>'07 - Elektoinstalace - hr...'!J40</f>
        <v>0</v>
      </c>
      <c r="AZ65" s="102">
        <f>'07 - Elektoinstalace - hr...'!F37</f>
        <v>0</v>
      </c>
      <c r="BA65" s="102">
        <f>'07 - Elektoinstalace - hr...'!F38</f>
        <v>0</v>
      </c>
      <c r="BB65" s="102">
        <f>'07 - Elektoinstalace - hr...'!F39</f>
        <v>0</v>
      </c>
      <c r="BC65" s="102">
        <f>'07 - Elektoinstalace - hr...'!F40</f>
        <v>0</v>
      </c>
      <c r="BD65" s="104">
        <f>'07 - Elektoinstalace - hr...'!F41</f>
        <v>0</v>
      </c>
      <c r="BT65" s="105" t="s">
        <v>103</v>
      </c>
      <c r="BV65" s="105" t="s">
        <v>79</v>
      </c>
      <c r="BW65" s="105" t="s">
        <v>119</v>
      </c>
      <c r="BX65" s="105" t="s">
        <v>100</v>
      </c>
      <c r="CL65" s="105" t="s">
        <v>19</v>
      </c>
    </row>
    <row r="66" spans="1:91" s="4" customFormat="1" ht="16.5" customHeight="1">
      <c r="A66" s="98" t="s">
        <v>87</v>
      </c>
      <c r="B66" s="53"/>
      <c r="C66" s="99"/>
      <c r="D66" s="99"/>
      <c r="E66" s="99"/>
      <c r="F66" s="362" t="s">
        <v>120</v>
      </c>
      <c r="G66" s="362"/>
      <c r="H66" s="362"/>
      <c r="I66" s="362"/>
      <c r="J66" s="362"/>
      <c r="K66" s="99"/>
      <c r="L66" s="362" t="s">
        <v>121</v>
      </c>
      <c r="M66" s="362"/>
      <c r="N66" s="362"/>
      <c r="O66" s="362"/>
      <c r="P66" s="362"/>
      <c r="Q66" s="362"/>
      <c r="R66" s="362"/>
      <c r="S66" s="362"/>
      <c r="T66" s="362"/>
      <c r="U66" s="362"/>
      <c r="V66" s="362"/>
      <c r="W66" s="362"/>
      <c r="X66" s="362"/>
      <c r="Y66" s="362"/>
      <c r="Z66" s="362"/>
      <c r="AA66" s="362"/>
      <c r="AB66" s="362"/>
      <c r="AC66" s="362"/>
      <c r="AD66" s="362"/>
      <c r="AE66" s="362"/>
      <c r="AF66" s="362"/>
      <c r="AG66" s="376">
        <f>'08 - Vytápění'!J34</f>
        <v>0</v>
      </c>
      <c r="AH66" s="377"/>
      <c r="AI66" s="377"/>
      <c r="AJ66" s="377"/>
      <c r="AK66" s="377"/>
      <c r="AL66" s="377"/>
      <c r="AM66" s="377"/>
      <c r="AN66" s="376">
        <f t="shared" si="0"/>
        <v>0</v>
      </c>
      <c r="AO66" s="377"/>
      <c r="AP66" s="377"/>
      <c r="AQ66" s="100" t="s">
        <v>90</v>
      </c>
      <c r="AR66" s="55"/>
      <c r="AS66" s="101">
        <v>0</v>
      </c>
      <c r="AT66" s="102">
        <f t="shared" si="1"/>
        <v>0</v>
      </c>
      <c r="AU66" s="103">
        <f>'08 - Vytápění'!P100</f>
        <v>0</v>
      </c>
      <c r="AV66" s="102">
        <f>'08 - Vytápění'!J37</f>
        <v>0</v>
      </c>
      <c r="AW66" s="102">
        <f>'08 - Vytápění'!J38</f>
        <v>0</v>
      </c>
      <c r="AX66" s="102">
        <f>'08 - Vytápění'!J39</f>
        <v>0</v>
      </c>
      <c r="AY66" s="102">
        <f>'08 - Vytápění'!J40</f>
        <v>0</v>
      </c>
      <c r="AZ66" s="102">
        <f>'08 - Vytápění'!F37</f>
        <v>0</v>
      </c>
      <c r="BA66" s="102">
        <f>'08 - Vytápění'!F38</f>
        <v>0</v>
      </c>
      <c r="BB66" s="102">
        <f>'08 - Vytápění'!F39</f>
        <v>0</v>
      </c>
      <c r="BC66" s="102">
        <f>'08 - Vytápění'!F40</f>
        <v>0</v>
      </c>
      <c r="BD66" s="104">
        <f>'08 - Vytápění'!F41</f>
        <v>0</v>
      </c>
      <c r="BT66" s="105" t="s">
        <v>103</v>
      </c>
      <c r="BV66" s="105" t="s">
        <v>79</v>
      </c>
      <c r="BW66" s="105" t="s">
        <v>122</v>
      </c>
      <c r="BX66" s="105" t="s">
        <v>100</v>
      </c>
      <c r="CL66" s="105" t="s">
        <v>19</v>
      </c>
    </row>
    <row r="67" spans="1:91" s="4" customFormat="1" ht="16.5" customHeight="1">
      <c r="A67" s="98" t="s">
        <v>87</v>
      </c>
      <c r="B67" s="53"/>
      <c r="C67" s="99"/>
      <c r="D67" s="99"/>
      <c r="E67" s="99"/>
      <c r="F67" s="362" t="s">
        <v>123</v>
      </c>
      <c r="G67" s="362"/>
      <c r="H67" s="362"/>
      <c r="I67" s="362"/>
      <c r="J67" s="362"/>
      <c r="K67" s="99"/>
      <c r="L67" s="362" t="s">
        <v>124</v>
      </c>
      <c r="M67" s="362"/>
      <c r="N67" s="362"/>
      <c r="O67" s="362"/>
      <c r="P67" s="362"/>
      <c r="Q67" s="362"/>
      <c r="R67" s="362"/>
      <c r="S67" s="362"/>
      <c r="T67" s="362"/>
      <c r="U67" s="362"/>
      <c r="V67" s="362"/>
      <c r="W67" s="362"/>
      <c r="X67" s="362"/>
      <c r="Y67" s="362"/>
      <c r="Z67" s="362"/>
      <c r="AA67" s="362"/>
      <c r="AB67" s="362"/>
      <c r="AC67" s="362"/>
      <c r="AD67" s="362"/>
      <c r="AE67" s="362"/>
      <c r="AF67" s="362"/>
      <c r="AG67" s="376">
        <f>'09 - Plyn'!J34</f>
        <v>0</v>
      </c>
      <c r="AH67" s="377"/>
      <c r="AI67" s="377"/>
      <c r="AJ67" s="377"/>
      <c r="AK67" s="377"/>
      <c r="AL67" s="377"/>
      <c r="AM67" s="377"/>
      <c r="AN67" s="376">
        <f t="shared" si="0"/>
        <v>0</v>
      </c>
      <c r="AO67" s="377"/>
      <c r="AP67" s="377"/>
      <c r="AQ67" s="100" t="s">
        <v>90</v>
      </c>
      <c r="AR67" s="55"/>
      <c r="AS67" s="101">
        <v>0</v>
      </c>
      <c r="AT67" s="102">
        <f t="shared" si="1"/>
        <v>0</v>
      </c>
      <c r="AU67" s="103">
        <f>'09 - Plyn'!P96</f>
        <v>0</v>
      </c>
      <c r="AV67" s="102">
        <f>'09 - Plyn'!J37</f>
        <v>0</v>
      </c>
      <c r="AW67" s="102">
        <f>'09 - Plyn'!J38</f>
        <v>0</v>
      </c>
      <c r="AX67" s="102">
        <f>'09 - Plyn'!J39</f>
        <v>0</v>
      </c>
      <c r="AY67" s="102">
        <f>'09 - Plyn'!J40</f>
        <v>0</v>
      </c>
      <c r="AZ67" s="102">
        <f>'09 - Plyn'!F37</f>
        <v>0</v>
      </c>
      <c r="BA67" s="102">
        <f>'09 - Plyn'!F38</f>
        <v>0</v>
      </c>
      <c r="BB67" s="102">
        <f>'09 - Plyn'!F39</f>
        <v>0</v>
      </c>
      <c r="BC67" s="102">
        <f>'09 - Plyn'!F40</f>
        <v>0</v>
      </c>
      <c r="BD67" s="104">
        <f>'09 - Plyn'!F41</f>
        <v>0</v>
      </c>
      <c r="BT67" s="105" t="s">
        <v>103</v>
      </c>
      <c r="BV67" s="105" t="s">
        <v>79</v>
      </c>
      <c r="BW67" s="105" t="s">
        <v>125</v>
      </c>
      <c r="BX67" s="105" t="s">
        <v>100</v>
      </c>
      <c r="CL67" s="105" t="s">
        <v>19</v>
      </c>
    </row>
    <row r="68" spans="1:91" s="4" customFormat="1" ht="23.25" customHeight="1">
      <c r="B68" s="53"/>
      <c r="C68" s="99"/>
      <c r="D68" s="99"/>
      <c r="E68" s="362" t="s">
        <v>126</v>
      </c>
      <c r="F68" s="362"/>
      <c r="G68" s="362"/>
      <c r="H68" s="362"/>
      <c r="I68" s="362"/>
      <c r="J68" s="99"/>
      <c r="K68" s="362" t="s">
        <v>127</v>
      </c>
      <c r="L68" s="362"/>
      <c r="M68" s="362"/>
      <c r="N68" s="362"/>
      <c r="O68" s="362"/>
      <c r="P68" s="362"/>
      <c r="Q68" s="362"/>
      <c r="R68" s="362"/>
      <c r="S68" s="362"/>
      <c r="T68" s="362"/>
      <c r="U68" s="362"/>
      <c r="V68" s="362"/>
      <c r="W68" s="362"/>
      <c r="X68" s="362"/>
      <c r="Y68" s="362"/>
      <c r="Z68" s="362"/>
      <c r="AA68" s="362"/>
      <c r="AB68" s="362"/>
      <c r="AC68" s="362"/>
      <c r="AD68" s="362"/>
      <c r="AE68" s="362"/>
      <c r="AF68" s="362"/>
      <c r="AG68" s="378">
        <f>ROUND(SUM(AG69:AG73),2)</f>
        <v>0</v>
      </c>
      <c r="AH68" s="377"/>
      <c r="AI68" s="377"/>
      <c r="AJ68" s="377"/>
      <c r="AK68" s="377"/>
      <c r="AL68" s="377"/>
      <c r="AM68" s="377"/>
      <c r="AN68" s="376">
        <f t="shared" si="0"/>
        <v>0</v>
      </c>
      <c r="AO68" s="377"/>
      <c r="AP68" s="377"/>
      <c r="AQ68" s="100" t="s">
        <v>90</v>
      </c>
      <c r="AR68" s="55"/>
      <c r="AS68" s="101">
        <f>ROUND(SUM(AS69:AS73),2)</f>
        <v>0</v>
      </c>
      <c r="AT68" s="102">
        <f t="shared" si="1"/>
        <v>0</v>
      </c>
      <c r="AU68" s="103">
        <f>ROUND(SUM(AU69:AU73),5)</f>
        <v>0</v>
      </c>
      <c r="AV68" s="102">
        <f>ROUND(AZ68*L29,2)</f>
        <v>0</v>
      </c>
      <c r="AW68" s="102">
        <f>ROUND(BA68*L30,2)</f>
        <v>0</v>
      </c>
      <c r="AX68" s="102">
        <f>ROUND(BB68*L29,2)</f>
        <v>0</v>
      </c>
      <c r="AY68" s="102">
        <f>ROUND(BC68*L30,2)</f>
        <v>0</v>
      </c>
      <c r="AZ68" s="102">
        <f>ROUND(SUM(AZ69:AZ73),2)</f>
        <v>0</v>
      </c>
      <c r="BA68" s="102">
        <f>ROUND(SUM(BA69:BA73),2)</f>
        <v>0</v>
      </c>
      <c r="BB68" s="102">
        <f>ROUND(SUM(BB69:BB73),2)</f>
        <v>0</v>
      </c>
      <c r="BC68" s="102">
        <f>ROUND(SUM(BC69:BC73),2)</f>
        <v>0</v>
      </c>
      <c r="BD68" s="104">
        <f>ROUND(SUM(BD69:BD73),2)</f>
        <v>0</v>
      </c>
      <c r="BS68" s="105" t="s">
        <v>76</v>
      </c>
      <c r="BT68" s="105" t="s">
        <v>86</v>
      </c>
      <c r="BU68" s="105" t="s">
        <v>78</v>
      </c>
      <c r="BV68" s="105" t="s">
        <v>79</v>
      </c>
      <c r="BW68" s="105" t="s">
        <v>128</v>
      </c>
      <c r="BX68" s="105" t="s">
        <v>97</v>
      </c>
      <c r="CL68" s="105" t="s">
        <v>19</v>
      </c>
    </row>
    <row r="69" spans="1:91" s="4" customFormat="1" ht="16.5" customHeight="1">
      <c r="A69" s="98" t="s">
        <v>87</v>
      </c>
      <c r="B69" s="53"/>
      <c r="C69" s="99"/>
      <c r="D69" s="99"/>
      <c r="E69" s="99"/>
      <c r="F69" s="362" t="s">
        <v>129</v>
      </c>
      <c r="G69" s="362"/>
      <c r="H69" s="362"/>
      <c r="I69" s="362"/>
      <c r="J69" s="362"/>
      <c r="K69" s="99"/>
      <c r="L69" s="362" t="s">
        <v>130</v>
      </c>
      <c r="M69" s="362"/>
      <c r="N69" s="362"/>
      <c r="O69" s="362"/>
      <c r="P69" s="362"/>
      <c r="Q69" s="362"/>
      <c r="R69" s="362"/>
      <c r="S69" s="362"/>
      <c r="T69" s="362"/>
      <c r="U69" s="362"/>
      <c r="V69" s="362"/>
      <c r="W69" s="362"/>
      <c r="X69" s="362"/>
      <c r="Y69" s="362"/>
      <c r="Z69" s="362"/>
      <c r="AA69" s="362"/>
      <c r="AB69" s="362"/>
      <c r="AC69" s="362"/>
      <c r="AD69" s="362"/>
      <c r="AE69" s="362"/>
      <c r="AF69" s="362"/>
      <c r="AG69" s="376">
        <f>'01 - Stavební  část'!J34</f>
        <v>0</v>
      </c>
      <c r="AH69" s="377"/>
      <c r="AI69" s="377"/>
      <c r="AJ69" s="377"/>
      <c r="AK69" s="377"/>
      <c r="AL69" s="377"/>
      <c r="AM69" s="377"/>
      <c r="AN69" s="376">
        <f t="shared" si="0"/>
        <v>0</v>
      </c>
      <c r="AO69" s="377"/>
      <c r="AP69" s="377"/>
      <c r="AQ69" s="100" t="s">
        <v>90</v>
      </c>
      <c r="AR69" s="55"/>
      <c r="AS69" s="101">
        <v>0</v>
      </c>
      <c r="AT69" s="102">
        <f t="shared" si="1"/>
        <v>0</v>
      </c>
      <c r="AU69" s="103">
        <f>'01 - Stavební  část'!P103</f>
        <v>0</v>
      </c>
      <c r="AV69" s="102">
        <f>'01 - Stavební  část'!J37</f>
        <v>0</v>
      </c>
      <c r="AW69" s="102">
        <f>'01 - Stavební  část'!J38</f>
        <v>0</v>
      </c>
      <c r="AX69" s="102">
        <f>'01 - Stavební  část'!J39</f>
        <v>0</v>
      </c>
      <c r="AY69" s="102">
        <f>'01 - Stavební  část'!J40</f>
        <v>0</v>
      </c>
      <c r="AZ69" s="102">
        <f>'01 - Stavební  část'!F37</f>
        <v>0</v>
      </c>
      <c r="BA69" s="102">
        <f>'01 - Stavební  část'!F38</f>
        <v>0</v>
      </c>
      <c r="BB69" s="102">
        <f>'01 - Stavební  část'!F39</f>
        <v>0</v>
      </c>
      <c r="BC69" s="102">
        <f>'01 - Stavební  část'!F40</f>
        <v>0</v>
      </c>
      <c r="BD69" s="104">
        <f>'01 - Stavební  část'!F41</f>
        <v>0</v>
      </c>
      <c r="BT69" s="105" t="s">
        <v>103</v>
      </c>
      <c r="BV69" s="105" t="s">
        <v>79</v>
      </c>
      <c r="BW69" s="105" t="s">
        <v>131</v>
      </c>
      <c r="BX69" s="105" t="s">
        <v>128</v>
      </c>
      <c r="CL69" s="105" t="s">
        <v>19</v>
      </c>
    </row>
    <row r="70" spans="1:91" s="4" customFormat="1" ht="16.5" customHeight="1">
      <c r="A70" s="98" t="s">
        <v>87</v>
      </c>
      <c r="B70" s="53"/>
      <c r="C70" s="99"/>
      <c r="D70" s="99"/>
      <c r="E70" s="99"/>
      <c r="F70" s="362" t="s">
        <v>105</v>
      </c>
      <c r="G70" s="362"/>
      <c r="H70" s="362"/>
      <c r="I70" s="362"/>
      <c r="J70" s="362"/>
      <c r="K70" s="99"/>
      <c r="L70" s="362" t="s">
        <v>106</v>
      </c>
      <c r="M70" s="362"/>
      <c r="N70" s="362"/>
      <c r="O70" s="362"/>
      <c r="P70" s="362"/>
      <c r="Q70" s="362"/>
      <c r="R70" s="362"/>
      <c r="S70" s="362"/>
      <c r="T70" s="362"/>
      <c r="U70" s="362"/>
      <c r="V70" s="362"/>
      <c r="W70" s="362"/>
      <c r="X70" s="362"/>
      <c r="Y70" s="362"/>
      <c r="Z70" s="362"/>
      <c r="AA70" s="362"/>
      <c r="AB70" s="362"/>
      <c r="AC70" s="362"/>
      <c r="AD70" s="362"/>
      <c r="AE70" s="362"/>
      <c r="AF70" s="362"/>
      <c r="AG70" s="376">
        <f>'02 - Fasáda_01'!J34</f>
        <v>0</v>
      </c>
      <c r="AH70" s="377"/>
      <c r="AI70" s="377"/>
      <c r="AJ70" s="377"/>
      <c r="AK70" s="377"/>
      <c r="AL70" s="377"/>
      <c r="AM70" s="377"/>
      <c r="AN70" s="376">
        <f t="shared" si="0"/>
        <v>0</v>
      </c>
      <c r="AO70" s="377"/>
      <c r="AP70" s="377"/>
      <c r="AQ70" s="100" t="s">
        <v>90</v>
      </c>
      <c r="AR70" s="55"/>
      <c r="AS70" s="101">
        <v>0</v>
      </c>
      <c r="AT70" s="102">
        <f t="shared" si="1"/>
        <v>0</v>
      </c>
      <c r="AU70" s="103">
        <f>'02 - Fasáda_01'!P106</f>
        <v>0</v>
      </c>
      <c r="AV70" s="102">
        <f>'02 - Fasáda_01'!J37</f>
        <v>0</v>
      </c>
      <c r="AW70" s="102">
        <f>'02 - Fasáda_01'!J38</f>
        <v>0</v>
      </c>
      <c r="AX70" s="102">
        <f>'02 - Fasáda_01'!J39</f>
        <v>0</v>
      </c>
      <c r="AY70" s="102">
        <f>'02 - Fasáda_01'!J40</f>
        <v>0</v>
      </c>
      <c r="AZ70" s="102">
        <f>'02 - Fasáda_01'!F37</f>
        <v>0</v>
      </c>
      <c r="BA70" s="102">
        <f>'02 - Fasáda_01'!F38</f>
        <v>0</v>
      </c>
      <c r="BB70" s="102">
        <f>'02 - Fasáda_01'!F39</f>
        <v>0</v>
      </c>
      <c r="BC70" s="102">
        <f>'02 - Fasáda_01'!F40</f>
        <v>0</v>
      </c>
      <c r="BD70" s="104">
        <f>'02 - Fasáda_01'!F41</f>
        <v>0</v>
      </c>
      <c r="BT70" s="105" t="s">
        <v>103</v>
      </c>
      <c r="BV70" s="105" t="s">
        <v>79</v>
      </c>
      <c r="BW70" s="105" t="s">
        <v>132</v>
      </c>
      <c r="BX70" s="105" t="s">
        <v>128</v>
      </c>
      <c r="CL70" s="105" t="s">
        <v>19</v>
      </c>
    </row>
    <row r="71" spans="1:91" s="4" customFormat="1" ht="16.5" customHeight="1">
      <c r="A71" s="98" t="s">
        <v>87</v>
      </c>
      <c r="B71" s="53"/>
      <c r="C71" s="99"/>
      <c r="D71" s="99"/>
      <c r="E71" s="99"/>
      <c r="F71" s="362" t="s">
        <v>108</v>
      </c>
      <c r="G71" s="362"/>
      <c r="H71" s="362"/>
      <c r="I71" s="362"/>
      <c r="J71" s="362"/>
      <c r="K71" s="99"/>
      <c r="L71" s="362" t="s">
        <v>133</v>
      </c>
      <c r="M71" s="362"/>
      <c r="N71" s="362"/>
      <c r="O71" s="362"/>
      <c r="P71" s="362"/>
      <c r="Q71" s="362"/>
      <c r="R71" s="362"/>
      <c r="S71" s="362"/>
      <c r="T71" s="362"/>
      <c r="U71" s="362"/>
      <c r="V71" s="362"/>
      <c r="W71" s="362"/>
      <c r="X71" s="362"/>
      <c r="Y71" s="362"/>
      <c r="Z71" s="362"/>
      <c r="AA71" s="362"/>
      <c r="AB71" s="362"/>
      <c r="AC71" s="362"/>
      <c r="AD71" s="362"/>
      <c r="AE71" s="362"/>
      <c r="AF71" s="362"/>
      <c r="AG71" s="376">
        <f>'03 - Krov a střecha'!J34</f>
        <v>0</v>
      </c>
      <c r="AH71" s="377"/>
      <c r="AI71" s="377"/>
      <c r="AJ71" s="377"/>
      <c r="AK71" s="377"/>
      <c r="AL71" s="377"/>
      <c r="AM71" s="377"/>
      <c r="AN71" s="376">
        <f t="shared" si="0"/>
        <v>0</v>
      </c>
      <c r="AO71" s="377"/>
      <c r="AP71" s="377"/>
      <c r="AQ71" s="100" t="s">
        <v>90</v>
      </c>
      <c r="AR71" s="55"/>
      <c r="AS71" s="101">
        <v>0</v>
      </c>
      <c r="AT71" s="102">
        <f t="shared" si="1"/>
        <v>0</v>
      </c>
      <c r="AU71" s="103">
        <f>'03 - Krov a střecha'!P99</f>
        <v>0</v>
      </c>
      <c r="AV71" s="102">
        <f>'03 - Krov a střecha'!J37</f>
        <v>0</v>
      </c>
      <c r="AW71" s="102">
        <f>'03 - Krov a střecha'!J38</f>
        <v>0</v>
      </c>
      <c r="AX71" s="102">
        <f>'03 - Krov a střecha'!J39</f>
        <v>0</v>
      </c>
      <c r="AY71" s="102">
        <f>'03 - Krov a střecha'!J40</f>
        <v>0</v>
      </c>
      <c r="AZ71" s="102">
        <f>'03 - Krov a střecha'!F37</f>
        <v>0</v>
      </c>
      <c r="BA71" s="102">
        <f>'03 - Krov a střecha'!F38</f>
        <v>0</v>
      </c>
      <c r="BB71" s="102">
        <f>'03 - Krov a střecha'!F39</f>
        <v>0</v>
      </c>
      <c r="BC71" s="102">
        <f>'03 - Krov a střecha'!F40</f>
        <v>0</v>
      </c>
      <c r="BD71" s="104">
        <f>'03 - Krov a střecha'!F41</f>
        <v>0</v>
      </c>
      <c r="BT71" s="105" t="s">
        <v>103</v>
      </c>
      <c r="BV71" s="105" t="s">
        <v>79</v>
      </c>
      <c r="BW71" s="105" t="s">
        <v>134</v>
      </c>
      <c r="BX71" s="105" t="s">
        <v>128</v>
      </c>
      <c r="CL71" s="105" t="s">
        <v>19</v>
      </c>
    </row>
    <row r="72" spans="1:91" s="4" customFormat="1" ht="23.25" customHeight="1">
      <c r="A72" s="98" t="s">
        <v>87</v>
      </c>
      <c r="B72" s="53"/>
      <c r="C72" s="99"/>
      <c r="D72" s="99"/>
      <c r="E72" s="99"/>
      <c r="F72" s="362" t="s">
        <v>135</v>
      </c>
      <c r="G72" s="362"/>
      <c r="H72" s="362"/>
      <c r="I72" s="362"/>
      <c r="J72" s="362"/>
      <c r="K72" s="99"/>
      <c r="L72" s="362" t="s">
        <v>136</v>
      </c>
      <c r="M72" s="362"/>
      <c r="N72" s="362"/>
      <c r="O72" s="362"/>
      <c r="P72" s="362"/>
      <c r="Q72" s="362"/>
      <c r="R72" s="362"/>
      <c r="S72" s="362"/>
      <c r="T72" s="362"/>
      <c r="U72" s="362"/>
      <c r="V72" s="362"/>
      <c r="W72" s="362"/>
      <c r="X72" s="362"/>
      <c r="Y72" s="362"/>
      <c r="Z72" s="362"/>
      <c r="AA72" s="362"/>
      <c r="AB72" s="362"/>
      <c r="AC72" s="362"/>
      <c r="AD72" s="362"/>
      <c r="AE72" s="362"/>
      <c r="AF72" s="362"/>
      <c r="AG72" s="376">
        <f>'04 - Silnoproudá zařízení...'!J34</f>
        <v>0</v>
      </c>
      <c r="AH72" s="377"/>
      <c r="AI72" s="377"/>
      <c r="AJ72" s="377"/>
      <c r="AK72" s="377"/>
      <c r="AL72" s="377"/>
      <c r="AM72" s="377"/>
      <c r="AN72" s="376">
        <f t="shared" si="0"/>
        <v>0</v>
      </c>
      <c r="AO72" s="377"/>
      <c r="AP72" s="377"/>
      <c r="AQ72" s="100" t="s">
        <v>90</v>
      </c>
      <c r="AR72" s="55"/>
      <c r="AS72" s="101">
        <v>0</v>
      </c>
      <c r="AT72" s="102">
        <f t="shared" si="1"/>
        <v>0</v>
      </c>
      <c r="AU72" s="103">
        <f>'04 - Silnoproudá zařízení...'!P94</f>
        <v>0</v>
      </c>
      <c r="AV72" s="102">
        <f>'04 - Silnoproudá zařízení...'!J37</f>
        <v>0</v>
      </c>
      <c r="AW72" s="102">
        <f>'04 - Silnoproudá zařízení...'!J38</f>
        <v>0</v>
      </c>
      <c r="AX72" s="102">
        <f>'04 - Silnoproudá zařízení...'!J39</f>
        <v>0</v>
      </c>
      <c r="AY72" s="102">
        <f>'04 - Silnoproudá zařízení...'!J40</f>
        <v>0</v>
      </c>
      <c r="AZ72" s="102">
        <f>'04 - Silnoproudá zařízení...'!F37</f>
        <v>0</v>
      </c>
      <c r="BA72" s="102">
        <f>'04 - Silnoproudá zařízení...'!F38</f>
        <v>0</v>
      </c>
      <c r="BB72" s="102">
        <f>'04 - Silnoproudá zařízení...'!F39</f>
        <v>0</v>
      </c>
      <c r="BC72" s="102">
        <f>'04 - Silnoproudá zařízení...'!F40</f>
        <v>0</v>
      </c>
      <c r="BD72" s="104">
        <f>'04 - Silnoproudá zařízení...'!F41</f>
        <v>0</v>
      </c>
      <c r="BT72" s="105" t="s">
        <v>103</v>
      </c>
      <c r="BV72" s="105" t="s">
        <v>79</v>
      </c>
      <c r="BW72" s="105" t="s">
        <v>137</v>
      </c>
      <c r="BX72" s="105" t="s">
        <v>128</v>
      </c>
      <c r="CL72" s="105" t="s">
        <v>19</v>
      </c>
    </row>
    <row r="73" spans="1:91" s="4" customFormat="1" ht="16.5" customHeight="1">
      <c r="A73" s="98" t="s">
        <v>87</v>
      </c>
      <c r="B73" s="53"/>
      <c r="C73" s="99"/>
      <c r="D73" s="99"/>
      <c r="E73" s="99"/>
      <c r="F73" s="362" t="s">
        <v>111</v>
      </c>
      <c r="G73" s="362"/>
      <c r="H73" s="362"/>
      <c r="I73" s="362"/>
      <c r="J73" s="362"/>
      <c r="K73" s="99"/>
      <c r="L73" s="362" t="s">
        <v>121</v>
      </c>
      <c r="M73" s="362"/>
      <c r="N73" s="362"/>
      <c r="O73" s="362"/>
      <c r="P73" s="362"/>
      <c r="Q73" s="362"/>
      <c r="R73" s="362"/>
      <c r="S73" s="362"/>
      <c r="T73" s="362"/>
      <c r="U73" s="362"/>
      <c r="V73" s="362"/>
      <c r="W73" s="362"/>
      <c r="X73" s="362"/>
      <c r="Y73" s="362"/>
      <c r="Z73" s="362"/>
      <c r="AA73" s="362"/>
      <c r="AB73" s="362"/>
      <c r="AC73" s="362"/>
      <c r="AD73" s="362"/>
      <c r="AE73" s="362"/>
      <c r="AF73" s="362"/>
      <c r="AG73" s="376">
        <f>'05 - Vytápění'!J34</f>
        <v>0</v>
      </c>
      <c r="AH73" s="377"/>
      <c r="AI73" s="377"/>
      <c r="AJ73" s="377"/>
      <c r="AK73" s="377"/>
      <c r="AL73" s="377"/>
      <c r="AM73" s="377"/>
      <c r="AN73" s="376">
        <f t="shared" si="0"/>
        <v>0</v>
      </c>
      <c r="AO73" s="377"/>
      <c r="AP73" s="377"/>
      <c r="AQ73" s="100" t="s">
        <v>90</v>
      </c>
      <c r="AR73" s="55"/>
      <c r="AS73" s="101">
        <v>0</v>
      </c>
      <c r="AT73" s="102">
        <f t="shared" si="1"/>
        <v>0</v>
      </c>
      <c r="AU73" s="103">
        <f>'05 - Vytápění'!P98</f>
        <v>0</v>
      </c>
      <c r="AV73" s="102">
        <f>'05 - Vytápění'!J37</f>
        <v>0</v>
      </c>
      <c r="AW73" s="102">
        <f>'05 - Vytápění'!J38</f>
        <v>0</v>
      </c>
      <c r="AX73" s="102">
        <f>'05 - Vytápění'!J39</f>
        <v>0</v>
      </c>
      <c r="AY73" s="102">
        <f>'05 - Vytápění'!J40</f>
        <v>0</v>
      </c>
      <c r="AZ73" s="102">
        <f>'05 - Vytápění'!F37</f>
        <v>0</v>
      </c>
      <c r="BA73" s="102">
        <f>'05 - Vytápění'!F38</f>
        <v>0</v>
      </c>
      <c r="BB73" s="102">
        <f>'05 - Vytápění'!F39</f>
        <v>0</v>
      </c>
      <c r="BC73" s="102">
        <f>'05 - Vytápění'!F40</f>
        <v>0</v>
      </c>
      <c r="BD73" s="104">
        <f>'05 - Vytápění'!F41</f>
        <v>0</v>
      </c>
      <c r="BT73" s="105" t="s">
        <v>103</v>
      </c>
      <c r="BV73" s="105" t="s">
        <v>79</v>
      </c>
      <c r="BW73" s="105" t="s">
        <v>138</v>
      </c>
      <c r="BX73" s="105" t="s">
        <v>128</v>
      </c>
      <c r="CL73" s="105" t="s">
        <v>19</v>
      </c>
    </row>
    <row r="74" spans="1:91" s="4" customFormat="1" ht="23.25" customHeight="1">
      <c r="A74" s="98" t="s">
        <v>87</v>
      </c>
      <c r="B74" s="53"/>
      <c r="C74" s="99"/>
      <c r="D74" s="99"/>
      <c r="E74" s="362" t="s">
        <v>139</v>
      </c>
      <c r="F74" s="362"/>
      <c r="G74" s="362"/>
      <c r="H74" s="362"/>
      <c r="I74" s="362"/>
      <c r="J74" s="99"/>
      <c r="K74" s="362" t="s">
        <v>140</v>
      </c>
      <c r="L74" s="362"/>
      <c r="M74" s="362"/>
      <c r="N74" s="362"/>
      <c r="O74" s="362"/>
      <c r="P74" s="362"/>
      <c r="Q74" s="362"/>
      <c r="R74" s="362"/>
      <c r="S74" s="362"/>
      <c r="T74" s="362"/>
      <c r="U74" s="362"/>
      <c r="V74" s="362"/>
      <c r="W74" s="362"/>
      <c r="X74" s="362"/>
      <c r="Y74" s="362"/>
      <c r="Z74" s="362"/>
      <c r="AA74" s="362"/>
      <c r="AB74" s="362"/>
      <c r="AC74" s="362"/>
      <c r="AD74" s="362"/>
      <c r="AE74" s="362"/>
      <c r="AF74" s="362"/>
      <c r="AG74" s="376">
        <f>'SO 40-77-01 - Orientační ...'!J32</f>
        <v>0</v>
      </c>
      <c r="AH74" s="377"/>
      <c r="AI74" s="377"/>
      <c r="AJ74" s="377"/>
      <c r="AK74" s="377"/>
      <c r="AL74" s="377"/>
      <c r="AM74" s="377"/>
      <c r="AN74" s="376">
        <f t="shared" si="0"/>
        <v>0</v>
      </c>
      <c r="AO74" s="377"/>
      <c r="AP74" s="377"/>
      <c r="AQ74" s="100" t="s">
        <v>90</v>
      </c>
      <c r="AR74" s="55"/>
      <c r="AS74" s="101">
        <v>0</v>
      </c>
      <c r="AT74" s="102">
        <f t="shared" si="1"/>
        <v>0</v>
      </c>
      <c r="AU74" s="103">
        <f>'SO 40-77-01 - Orientační ...'!P87</f>
        <v>0</v>
      </c>
      <c r="AV74" s="102">
        <f>'SO 40-77-01 - Orientační ...'!J35</f>
        <v>0</v>
      </c>
      <c r="AW74" s="102">
        <f>'SO 40-77-01 - Orientační ...'!J36</f>
        <v>0</v>
      </c>
      <c r="AX74" s="102">
        <f>'SO 40-77-01 - Orientační ...'!J37</f>
        <v>0</v>
      </c>
      <c r="AY74" s="102">
        <f>'SO 40-77-01 - Orientační ...'!J38</f>
        <v>0</v>
      </c>
      <c r="AZ74" s="102">
        <f>'SO 40-77-01 - Orientační ...'!F35</f>
        <v>0</v>
      </c>
      <c r="BA74" s="102">
        <f>'SO 40-77-01 - Orientační ...'!F36</f>
        <v>0</v>
      </c>
      <c r="BB74" s="102">
        <f>'SO 40-77-01 - Orientační ...'!F37</f>
        <v>0</v>
      </c>
      <c r="BC74" s="102">
        <f>'SO 40-77-01 - Orientační ...'!F38</f>
        <v>0</v>
      </c>
      <c r="BD74" s="104">
        <f>'SO 40-77-01 - Orientační ...'!F39</f>
        <v>0</v>
      </c>
      <c r="BT74" s="105" t="s">
        <v>86</v>
      </c>
      <c r="BV74" s="105" t="s">
        <v>79</v>
      </c>
      <c r="BW74" s="105" t="s">
        <v>141</v>
      </c>
      <c r="BX74" s="105" t="s">
        <v>97</v>
      </c>
      <c r="CL74" s="105" t="s">
        <v>19</v>
      </c>
    </row>
    <row r="75" spans="1:91" s="7" customFormat="1" ht="24.75" customHeight="1">
      <c r="B75" s="88"/>
      <c r="C75" s="89"/>
      <c r="D75" s="361" t="s">
        <v>142</v>
      </c>
      <c r="E75" s="361"/>
      <c r="F75" s="361"/>
      <c r="G75" s="361"/>
      <c r="H75" s="361"/>
      <c r="I75" s="90"/>
      <c r="J75" s="361" t="s">
        <v>143</v>
      </c>
      <c r="K75" s="361"/>
      <c r="L75" s="361"/>
      <c r="M75" s="361"/>
      <c r="N75" s="361"/>
      <c r="O75" s="361"/>
      <c r="P75" s="361"/>
      <c r="Q75" s="361"/>
      <c r="R75" s="361"/>
      <c r="S75" s="361"/>
      <c r="T75" s="361"/>
      <c r="U75" s="361"/>
      <c r="V75" s="361"/>
      <c r="W75" s="361"/>
      <c r="X75" s="361"/>
      <c r="Y75" s="361"/>
      <c r="Z75" s="361"/>
      <c r="AA75" s="361"/>
      <c r="AB75" s="361"/>
      <c r="AC75" s="361"/>
      <c r="AD75" s="361"/>
      <c r="AE75" s="361"/>
      <c r="AF75" s="361"/>
      <c r="AG75" s="375">
        <f>ROUND(AG76,2)</f>
        <v>0</v>
      </c>
      <c r="AH75" s="374"/>
      <c r="AI75" s="374"/>
      <c r="AJ75" s="374"/>
      <c r="AK75" s="374"/>
      <c r="AL75" s="374"/>
      <c r="AM75" s="374"/>
      <c r="AN75" s="373">
        <f t="shared" si="0"/>
        <v>0</v>
      </c>
      <c r="AO75" s="374"/>
      <c r="AP75" s="374"/>
      <c r="AQ75" s="91" t="s">
        <v>83</v>
      </c>
      <c r="AR75" s="92"/>
      <c r="AS75" s="93">
        <f>ROUND(AS76,2)</f>
        <v>0</v>
      </c>
      <c r="AT75" s="94">
        <f t="shared" si="1"/>
        <v>0</v>
      </c>
      <c r="AU75" s="95">
        <f>ROUND(AU76,5)</f>
        <v>0</v>
      </c>
      <c r="AV75" s="94">
        <f>ROUND(AZ75*L29,2)</f>
        <v>0</v>
      </c>
      <c r="AW75" s="94">
        <f>ROUND(BA75*L30,2)</f>
        <v>0</v>
      </c>
      <c r="AX75" s="94">
        <f>ROUND(BB75*L29,2)</f>
        <v>0</v>
      </c>
      <c r="AY75" s="94">
        <f>ROUND(BC75*L30,2)</f>
        <v>0</v>
      </c>
      <c r="AZ75" s="94">
        <f>ROUND(AZ76,2)</f>
        <v>0</v>
      </c>
      <c r="BA75" s="94">
        <f>ROUND(BA76,2)</f>
        <v>0</v>
      </c>
      <c r="BB75" s="94">
        <f>ROUND(BB76,2)</f>
        <v>0</v>
      </c>
      <c r="BC75" s="94">
        <f>ROUND(BC76,2)</f>
        <v>0</v>
      </c>
      <c r="BD75" s="96">
        <f>ROUND(BD76,2)</f>
        <v>0</v>
      </c>
      <c r="BS75" s="97" t="s">
        <v>76</v>
      </c>
      <c r="BT75" s="97" t="s">
        <v>84</v>
      </c>
      <c r="BU75" s="97" t="s">
        <v>78</v>
      </c>
      <c r="BV75" s="97" t="s">
        <v>79</v>
      </c>
      <c r="BW75" s="97" t="s">
        <v>144</v>
      </c>
      <c r="BX75" s="97" t="s">
        <v>5</v>
      </c>
      <c r="CL75" s="97" t="s">
        <v>19</v>
      </c>
      <c r="CM75" s="97" t="s">
        <v>86</v>
      </c>
    </row>
    <row r="76" spans="1:91" s="4" customFormat="1" ht="23.25" customHeight="1">
      <c r="B76" s="53"/>
      <c r="C76" s="99"/>
      <c r="D76" s="99"/>
      <c r="E76" s="362" t="s">
        <v>145</v>
      </c>
      <c r="F76" s="362"/>
      <c r="G76" s="362"/>
      <c r="H76" s="362"/>
      <c r="I76" s="362"/>
      <c r="J76" s="99"/>
      <c r="K76" s="362" t="s">
        <v>146</v>
      </c>
      <c r="L76" s="362"/>
      <c r="M76" s="362"/>
      <c r="N76" s="362"/>
      <c r="O76" s="362"/>
      <c r="P76" s="362"/>
      <c r="Q76" s="362"/>
      <c r="R76" s="362"/>
      <c r="S76" s="362"/>
      <c r="T76" s="362"/>
      <c r="U76" s="362"/>
      <c r="V76" s="362"/>
      <c r="W76" s="362"/>
      <c r="X76" s="362"/>
      <c r="Y76" s="362"/>
      <c r="Z76" s="362"/>
      <c r="AA76" s="362"/>
      <c r="AB76" s="362"/>
      <c r="AC76" s="362"/>
      <c r="AD76" s="362"/>
      <c r="AE76" s="362"/>
      <c r="AF76" s="362"/>
      <c r="AG76" s="378">
        <f>ROUND(SUM(AG77:AG78),2)</f>
        <v>0</v>
      </c>
      <c r="AH76" s="377"/>
      <c r="AI76" s="377"/>
      <c r="AJ76" s="377"/>
      <c r="AK76" s="377"/>
      <c r="AL76" s="377"/>
      <c r="AM76" s="377"/>
      <c r="AN76" s="376">
        <f t="shared" si="0"/>
        <v>0</v>
      </c>
      <c r="AO76" s="377"/>
      <c r="AP76" s="377"/>
      <c r="AQ76" s="100" t="s">
        <v>90</v>
      </c>
      <c r="AR76" s="55"/>
      <c r="AS76" s="101">
        <f>ROUND(SUM(AS77:AS78),2)</f>
        <v>0</v>
      </c>
      <c r="AT76" s="102">
        <f t="shared" si="1"/>
        <v>0</v>
      </c>
      <c r="AU76" s="103">
        <f>ROUND(SUM(AU77:AU78),5)</f>
        <v>0</v>
      </c>
      <c r="AV76" s="102">
        <f>ROUND(AZ76*L29,2)</f>
        <v>0</v>
      </c>
      <c r="AW76" s="102">
        <f>ROUND(BA76*L30,2)</f>
        <v>0</v>
      </c>
      <c r="AX76" s="102">
        <f>ROUND(BB76*L29,2)</f>
        <v>0</v>
      </c>
      <c r="AY76" s="102">
        <f>ROUND(BC76*L30,2)</f>
        <v>0</v>
      </c>
      <c r="AZ76" s="102">
        <f>ROUND(SUM(AZ77:AZ78),2)</f>
        <v>0</v>
      </c>
      <c r="BA76" s="102">
        <f>ROUND(SUM(BA77:BA78),2)</f>
        <v>0</v>
      </c>
      <c r="BB76" s="102">
        <f>ROUND(SUM(BB77:BB78),2)</f>
        <v>0</v>
      </c>
      <c r="BC76" s="102">
        <f>ROUND(SUM(BC77:BC78),2)</f>
        <v>0</v>
      </c>
      <c r="BD76" s="104">
        <f>ROUND(SUM(BD77:BD78),2)</f>
        <v>0</v>
      </c>
      <c r="BS76" s="105" t="s">
        <v>76</v>
      </c>
      <c r="BT76" s="105" t="s">
        <v>86</v>
      </c>
      <c r="BU76" s="105" t="s">
        <v>78</v>
      </c>
      <c r="BV76" s="105" t="s">
        <v>79</v>
      </c>
      <c r="BW76" s="105" t="s">
        <v>147</v>
      </c>
      <c r="BX76" s="105" t="s">
        <v>144</v>
      </c>
      <c r="CL76" s="105" t="s">
        <v>19</v>
      </c>
    </row>
    <row r="77" spans="1:91" s="4" customFormat="1" ht="16.5" customHeight="1">
      <c r="A77" s="98" t="s">
        <v>87</v>
      </c>
      <c r="B77" s="53"/>
      <c r="C77" s="99"/>
      <c r="D77" s="99"/>
      <c r="E77" s="99"/>
      <c r="F77" s="362" t="s">
        <v>129</v>
      </c>
      <c r="G77" s="362"/>
      <c r="H77" s="362"/>
      <c r="I77" s="362"/>
      <c r="J77" s="362"/>
      <c r="K77" s="99"/>
      <c r="L77" s="362" t="s">
        <v>102</v>
      </c>
      <c r="M77" s="362"/>
      <c r="N77" s="362"/>
      <c r="O77" s="362"/>
      <c r="P77" s="362"/>
      <c r="Q77" s="362"/>
      <c r="R77" s="362"/>
      <c r="S77" s="362"/>
      <c r="T77" s="362"/>
      <c r="U77" s="362"/>
      <c r="V77" s="362"/>
      <c r="W77" s="362"/>
      <c r="X77" s="362"/>
      <c r="Y77" s="362"/>
      <c r="Z77" s="362"/>
      <c r="AA77" s="362"/>
      <c r="AB77" s="362"/>
      <c r="AC77" s="362"/>
      <c r="AD77" s="362"/>
      <c r="AE77" s="362"/>
      <c r="AF77" s="362"/>
      <c r="AG77" s="376">
        <f>'01 - Stavební část'!J34</f>
        <v>0</v>
      </c>
      <c r="AH77" s="377"/>
      <c r="AI77" s="377"/>
      <c r="AJ77" s="377"/>
      <c r="AK77" s="377"/>
      <c r="AL77" s="377"/>
      <c r="AM77" s="377"/>
      <c r="AN77" s="376">
        <f t="shared" si="0"/>
        <v>0</v>
      </c>
      <c r="AO77" s="377"/>
      <c r="AP77" s="377"/>
      <c r="AQ77" s="100" t="s">
        <v>90</v>
      </c>
      <c r="AR77" s="55"/>
      <c r="AS77" s="101">
        <v>0</v>
      </c>
      <c r="AT77" s="102">
        <f t="shared" si="1"/>
        <v>0</v>
      </c>
      <c r="AU77" s="103">
        <f>'01 - Stavební část'!P101</f>
        <v>0</v>
      </c>
      <c r="AV77" s="102">
        <f>'01 - Stavební část'!J37</f>
        <v>0</v>
      </c>
      <c r="AW77" s="102">
        <f>'01 - Stavební část'!J38</f>
        <v>0</v>
      </c>
      <c r="AX77" s="102">
        <f>'01 - Stavební část'!J39</f>
        <v>0</v>
      </c>
      <c r="AY77" s="102">
        <f>'01 - Stavební část'!J40</f>
        <v>0</v>
      </c>
      <c r="AZ77" s="102">
        <f>'01 - Stavební část'!F37</f>
        <v>0</v>
      </c>
      <c r="BA77" s="102">
        <f>'01 - Stavební část'!F38</f>
        <v>0</v>
      </c>
      <c r="BB77" s="102">
        <f>'01 - Stavební část'!F39</f>
        <v>0</v>
      </c>
      <c r="BC77" s="102">
        <f>'01 - Stavební část'!F40</f>
        <v>0</v>
      </c>
      <c r="BD77" s="104">
        <f>'01 - Stavební část'!F41</f>
        <v>0</v>
      </c>
      <c r="BT77" s="105" t="s">
        <v>103</v>
      </c>
      <c r="BV77" s="105" t="s">
        <v>79</v>
      </c>
      <c r="BW77" s="105" t="s">
        <v>148</v>
      </c>
      <c r="BX77" s="105" t="s">
        <v>147</v>
      </c>
      <c r="CL77" s="105" t="s">
        <v>19</v>
      </c>
    </row>
    <row r="78" spans="1:91" s="4" customFormat="1" ht="16.5" customHeight="1">
      <c r="A78" s="98" t="s">
        <v>87</v>
      </c>
      <c r="B78" s="53"/>
      <c r="C78" s="99"/>
      <c r="D78" s="99"/>
      <c r="E78" s="99"/>
      <c r="F78" s="362" t="s">
        <v>105</v>
      </c>
      <c r="G78" s="362"/>
      <c r="H78" s="362"/>
      <c r="I78" s="362"/>
      <c r="J78" s="362"/>
      <c r="K78" s="99"/>
      <c r="L78" s="362" t="s">
        <v>115</v>
      </c>
      <c r="M78" s="362"/>
      <c r="N78" s="362"/>
      <c r="O78" s="362"/>
      <c r="P78" s="362"/>
      <c r="Q78" s="362"/>
      <c r="R78" s="362"/>
      <c r="S78" s="362"/>
      <c r="T78" s="362"/>
      <c r="U78" s="362"/>
      <c r="V78" s="362"/>
      <c r="W78" s="362"/>
      <c r="X78" s="362"/>
      <c r="Y78" s="362"/>
      <c r="Z78" s="362"/>
      <c r="AA78" s="362"/>
      <c r="AB78" s="362"/>
      <c r="AC78" s="362"/>
      <c r="AD78" s="362"/>
      <c r="AE78" s="362"/>
      <c r="AF78" s="362"/>
      <c r="AG78" s="376">
        <f>'02 - Elektroinstalace'!J34</f>
        <v>0</v>
      </c>
      <c r="AH78" s="377"/>
      <c r="AI78" s="377"/>
      <c r="AJ78" s="377"/>
      <c r="AK78" s="377"/>
      <c r="AL78" s="377"/>
      <c r="AM78" s="377"/>
      <c r="AN78" s="376">
        <f t="shared" si="0"/>
        <v>0</v>
      </c>
      <c r="AO78" s="377"/>
      <c r="AP78" s="377"/>
      <c r="AQ78" s="100" t="s">
        <v>90</v>
      </c>
      <c r="AR78" s="55"/>
      <c r="AS78" s="106">
        <v>0</v>
      </c>
      <c r="AT78" s="107">
        <f t="shared" si="1"/>
        <v>0</v>
      </c>
      <c r="AU78" s="108">
        <f>'02 - Elektroinstalace'!P94</f>
        <v>0</v>
      </c>
      <c r="AV78" s="107">
        <f>'02 - Elektroinstalace'!J37</f>
        <v>0</v>
      </c>
      <c r="AW78" s="107">
        <f>'02 - Elektroinstalace'!J38</f>
        <v>0</v>
      </c>
      <c r="AX78" s="107">
        <f>'02 - Elektroinstalace'!J39</f>
        <v>0</v>
      </c>
      <c r="AY78" s="107">
        <f>'02 - Elektroinstalace'!J40</f>
        <v>0</v>
      </c>
      <c r="AZ78" s="107">
        <f>'02 - Elektroinstalace'!F37</f>
        <v>0</v>
      </c>
      <c r="BA78" s="107">
        <f>'02 - Elektroinstalace'!F38</f>
        <v>0</v>
      </c>
      <c r="BB78" s="107">
        <f>'02 - Elektroinstalace'!F39</f>
        <v>0</v>
      </c>
      <c r="BC78" s="107">
        <f>'02 - Elektroinstalace'!F40</f>
        <v>0</v>
      </c>
      <c r="BD78" s="109">
        <f>'02 - Elektroinstalace'!F41</f>
        <v>0</v>
      </c>
      <c r="BT78" s="105" t="s">
        <v>103</v>
      </c>
      <c r="BV78" s="105" t="s">
        <v>79</v>
      </c>
      <c r="BW78" s="105" t="s">
        <v>149</v>
      </c>
      <c r="BX78" s="105" t="s">
        <v>147</v>
      </c>
      <c r="CL78" s="105" t="s">
        <v>19</v>
      </c>
    </row>
    <row r="79" spans="1:91" s="2" customFormat="1" ht="30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41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</row>
    <row r="80" spans="1:91" s="2" customFormat="1" ht="6.95" customHeight="1">
      <c r="A80" s="36"/>
      <c r="B80" s="49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41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</row>
  </sheetData>
  <sheetProtection algorithmName="SHA-512" hashValue="x9bSnLmjSrI5JZPJbqSVr08kI4S/Tazouz6wqxcD58o76sSKHq74yYL+8N2Du6IZVfFNFWT16oypbKJQaJN3Pg==" saltValue="Gt7A4GUOtcSFQX0Eulo0RATiDn5eguATLJRETIxDa+yikvBRs6dDSR5EyvH9rT0YIj/tPloZ4+67XL/yMESbwA==" spinCount="100000" sheet="1" objects="1" scenarios="1" formatColumns="0" formatRows="0"/>
  <mergeCells count="134">
    <mergeCell ref="E74:I74"/>
    <mergeCell ref="K74:AF74"/>
    <mergeCell ref="D75:H75"/>
    <mergeCell ref="J75:AF75"/>
    <mergeCell ref="K76:AF76"/>
    <mergeCell ref="E76:I76"/>
    <mergeCell ref="F77:J77"/>
    <mergeCell ref="L77:AF77"/>
    <mergeCell ref="F78:J78"/>
    <mergeCell ref="L78:AF78"/>
    <mergeCell ref="L69:AF69"/>
    <mergeCell ref="F69:J69"/>
    <mergeCell ref="F70:J70"/>
    <mergeCell ref="L70:AF70"/>
    <mergeCell ref="L71:AF71"/>
    <mergeCell ref="F71:J71"/>
    <mergeCell ref="F72:J72"/>
    <mergeCell ref="L72:AF72"/>
    <mergeCell ref="L73:AF73"/>
    <mergeCell ref="F73:J73"/>
    <mergeCell ref="F64:J64"/>
    <mergeCell ref="L64:AF64"/>
    <mergeCell ref="L65:AF65"/>
    <mergeCell ref="F65:J65"/>
    <mergeCell ref="F66:J66"/>
    <mergeCell ref="L66:AF66"/>
    <mergeCell ref="L67:AF67"/>
    <mergeCell ref="F67:J67"/>
    <mergeCell ref="K68:AF68"/>
    <mergeCell ref="E68:I68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64:AP64"/>
    <mergeCell ref="AG64:AM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L33:P33"/>
    <mergeCell ref="AK33:AO33"/>
    <mergeCell ref="W33:AE33"/>
    <mergeCell ref="AK35:AO35"/>
    <mergeCell ref="X35:AB35"/>
    <mergeCell ref="AR2:BE2"/>
    <mergeCell ref="AN61:AP61"/>
    <mergeCell ref="AG61:AM61"/>
    <mergeCell ref="AG62:AM62"/>
    <mergeCell ref="AN62:AP6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63:AF63"/>
    <mergeCell ref="F63:J63"/>
    <mergeCell ref="AM47:AN47"/>
    <mergeCell ref="AM49:AP49"/>
    <mergeCell ref="AS49:AT51"/>
    <mergeCell ref="AM50:AP50"/>
    <mergeCell ref="AG52:AM52"/>
    <mergeCell ref="AN52:AP52"/>
    <mergeCell ref="AN55:AP55"/>
    <mergeCell ref="AG55:AM55"/>
    <mergeCell ref="AG56:AM56"/>
    <mergeCell ref="AN56:AP56"/>
    <mergeCell ref="AG57:AM57"/>
    <mergeCell ref="AN57:AP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AN63:AP63"/>
    <mergeCell ref="AG63:AM63"/>
    <mergeCell ref="J58:AF58"/>
    <mergeCell ref="D58:H58"/>
    <mergeCell ref="K59:AF59"/>
    <mergeCell ref="E59:I59"/>
    <mergeCell ref="L60:AF60"/>
    <mergeCell ref="F60:J60"/>
    <mergeCell ref="F61:J61"/>
    <mergeCell ref="L61:AF61"/>
    <mergeCell ref="L62:AF62"/>
    <mergeCell ref="F62:J62"/>
    <mergeCell ref="L45:AO45"/>
    <mergeCell ref="C52:G52"/>
    <mergeCell ref="I52:AF52"/>
    <mergeCell ref="J55:AF55"/>
    <mergeCell ref="D55:H55"/>
    <mergeCell ref="E56:I56"/>
    <mergeCell ref="K56:AF56"/>
    <mergeCell ref="K57:AF57"/>
    <mergeCell ref="E57:I57"/>
  </mergeCells>
  <hyperlinks>
    <hyperlink ref="A56" location="'SO 90-90 - Odpady'!C2" display="/"/>
    <hyperlink ref="A57" location="'SO 98-98 - Všeobecný objekt'!C2" display="/"/>
    <hyperlink ref="A60" location="'01  - Stavební část'!C2" display="/"/>
    <hyperlink ref="A61" location="'02 - Fasáda'!C2" display="/"/>
    <hyperlink ref="A62" location="'03 - Střecha a krov'!C2" display="/"/>
    <hyperlink ref="A63" location="'05 - Zdravotechnika'!C2" display="/"/>
    <hyperlink ref="A64" location="'06 - Elektroinstalace'!C2" display="/"/>
    <hyperlink ref="A65" location="'07 - Elektoinstalace - hr...'!C2" display="/"/>
    <hyperlink ref="A66" location="'08 - Vytápění'!C2" display="/"/>
    <hyperlink ref="A67" location="'09 - Plyn'!C2" display="/"/>
    <hyperlink ref="A69" location="'01 - Stavební  část'!C2" display="/"/>
    <hyperlink ref="A70" location="'02 - Fasáda_01'!C2" display="/"/>
    <hyperlink ref="A71" location="'03 - Krov a střecha'!C2" display="/"/>
    <hyperlink ref="A72" location="'04 - Silnoproudá zařízení...'!C2" display="/"/>
    <hyperlink ref="A73" location="'05 - Vytápění'!C2" display="/"/>
    <hyperlink ref="A74" location="'SO 40-77-01 - Orientační ...'!C2" display="/"/>
    <hyperlink ref="A77" location="'01 - Stavební část'!C2" display="/"/>
    <hyperlink ref="A78" location="'02 - Elektroinstalace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6"/>
  <sheetViews>
    <sheetView showGridLines="0" tabSelected="1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19" t="s">
        <v>91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86</v>
      </c>
    </row>
    <row r="4" spans="1:46" s="1" customFormat="1" ht="24.95" customHeight="1">
      <c r="B4" s="22"/>
      <c r="D4" s="112" t="s">
        <v>150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1" t="str">
        <f>'Rekapitulace stavby'!K6</f>
        <v>Jablonné nad Orlicí - oprava</v>
      </c>
      <c r="F7" s="402"/>
      <c r="G7" s="402"/>
      <c r="H7" s="402"/>
      <c r="L7" s="22"/>
    </row>
    <row r="8" spans="1:46" s="1" customFormat="1" ht="12" customHeight="1">
      <c r="B8" s="22"/>
      <c r="D8" s="114" t="s">
        <v>151</v>
      </c>
      <c r="L8" s="22"/>
    </row>
    <row r="9" spans="1:46" s="2" customFormat="1" ht="16.5" customHeight="1">
      <c r="A9" s="36"/>
      <c r="B9" s="41"/>
      <c r="C9" s="36"/>
      <c r="D9" s="36"/>
      <c r="E9" s="401" t="s">
        <v>152</v>
      </c>
      <c r="F9" s="403"/>
      <c r="G9" s="403"/>
      <c r="H9" s="403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153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4" t="s">
        <v>154</v>
      </c>
      <c r="F11" s="403"/>
      <c r="G11" s="403"/>
      <c r="H11" s="40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25. 7. 2022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27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30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31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05" t="str">
        <f>'Rekapitulace stavby'!E14</f>
        <v>Vyplň údaj</v>
      </c>
      <c r="F20" s="406"/>
      <c r="G20" s="406"/>
      <c r="H20" s="406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33</v>
      </c>
      <c r="E22" s="36"/>
      <c r="F22" s="36"/>
      <c r="G22" s="36"/>
      <c r="H22" s="36"/>
      <c r="I22" s="114" t="s">
        <v>26</v>
      </c>
      <c r="J22" s="105" t="s">
        <v>34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4" t="s">
        <v>29</v>
      </c>
      <c r="J23" s="105" t="s">
        <v>36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38</v>
      </c>
      <c r="E25" s="36"/>
      <c r="F25" s="36"/>
      <c r="G25" s="36"/>
      <c r="H25" s="36"/>
      <c r="I25" s="114" t="s">
        <v>26</v>
      </c>
      <c r="J25" s="105" t="s">
        <v>39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40</v>
      </c>
      <c r="F26" s="36"/>
      <c r="G26" s="36"/>
      <c r="H26" s="36"/>
      <c r="I26" s="114" t="s">
        <v>29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41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407" t="s">
        <v>19</v>
      </c>
      <c r="F29" s="407"/>
      <c r="G29" s="407"/>
      <c r="H29" s="407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43</v>
      </c>
      <c r="E32" s="36"/>
      <c r="F32" s="36"/>
      <c r="G32" s="36"/>
      <c r="H32" s="36"/>
      <c r="I32" s="36"/>
      <c r="J32" s="122">
        <f>ROUND(J87,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45</v>
      </c>
      <c r="G34" s="36"/>
      <c r="H34" s="36"/>
      <c r="I34" s="123" t="s">
        <v>44</v>
      </c>
      <c r="J34" s="123" t="s">
        <v>46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47</v>
      </c>
      <c r="E35" s="114" t="s">
        <v>48</v>
      </c>
      <c r="F35" s="125">
        <f>ROUND((SUM(BE87:BE115)),  2)</f>
        <v>0</v>
      </c>
      <c r="G35" s="36"/>
      <c r="H35" s="36"/>
      <c r="I35" s="126">
        <v>0.21</v>
      </c>
      <c r="J35" s="125">
        <f>ROUND(((SUM(BE87:BE115))*I35),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49</v>
      </c>
      <c r="F36" s="125">
        <f>ROUND((SUM(BF87:BF115)),  2)</f>
        <v>0</v>
      </c>
      <c r="G36" s="36"/>
      <c r="H36" s="36"/>
      <c r="I36" s="126">
        <v>0.15</v>
      </c>
      <c r="J36" s="125">
        <f>ROUND(((SUM(BF87:BF115))*I36),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50</v>
      </c>
      <c r="F37" s="125">
        <f>ROUND((SUM(BG87:BG115)),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51</v>
      </c>
      <c r="F38" s="125">
        <f>ROUND((SUM(BH87:BH115)),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52</v>
      </c>
      <c r="F39" s="125">
        <f>ROUND((SUM(BI87:BI115)),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53</v>
      </c>
      <c r="E41" s="129"/>
      <c r="F41" s="129"/>
      <c r="G41" s="130" t="s">
        <v>54</v>
      </c>
      <c r="H41" s="131" t="s">
        <v>55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155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08" t="str">
        <f>E7</f>
        <v>Jablonné nad Orlicí - oprava</v>
      </c>
      <c r="F50" s="409"/>
      <c r="G50" s="409"/>
      <c r="H50" s="409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151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152</v>
      </c>
      <c r="F52" s="410"/>
      <c r="G52" s="410"/>
      <c r="H52" s="410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153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56" t="str">
        <f>E11</f>
        <v>SO 90-90 - Odpady</v>
      </c>
      <c r="F54" s="410"/>
      <c r="G54" s="410"/>
      <c r="H54" s="410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Nádražní 128, Jablonné nad Orlicí</v>
      </c>
      <c r="G56" s="38"/>
      <c r="H56" s="38"/>
      <c r="I56" s="31" t="s">
        <v>23</v>
      </c>
      <c r="J56" s="61" t="str">
        <f>IF(J14="","",J14)</f>
        <v>25. 7. 2022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Správa železniční dopravní cesty</v>
      </c>
      <c r="G58" s="38"/>
      <c r="H58" s="38"/>
      <c r="I58" s="31" t="s">
        <v>33</v>
      </c>
      <c r="J58" s="34" t="str">
        <f>E23</f>
        <v>Aprea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>Kateřina Bačová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156</v>
      </c>
      <c r="D61" s="139"/>
      <c r="E61" s="139"/>
      <c r="F61" s="139"/>
      <c r="G61" s="139"/>
      <c r="H61" s="139"/>
      <c r="I61" s="139"/>
      <c r="J61" s="140" t="s">
        <v>157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75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158</v>
      </c>
    </row>
    <row r="64" spans="1:47" s="9" customFormat="1" ht="24.95" customHeight="1">
      <c r="B64" s="142"/>
      <c r="C64" s="143"/>
      <c r="D64" s="144" t="s">
        <v>159</v>
      </c>
      <c r="E64" s="145"/>
      <c r="F64" s="145"/>
      <c r="G64" s="145"/>
      <c r="H64" s="145"/>
      <c r="I64" s="145"/>
      <c r="J64" s="146">
        <f>J88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160</v>
      </c>
      <c r="E65" s="150"/>
      <c r="F65" s="150"/>
      <c r="G65" s="150"/>
      <c r="H65" s="150"/>
      <c r="I65" s="150"/>
      <c r="J65" s="151">
        <f>J89</f>
        <v>0</v>
      </c>
      <c r="K65" s="99"/>
      <c r="L65" s="152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161</v>
      </c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408" t="str">
        <f>E7</f>
        <v>Jablonné nad Orlicí - oprava</v>
      </c>
      <c r="F75" s="409"/>
      <c r="G75" s="409"/>
      <c r="H75" s="409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151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16.5" customHeight="1">
      <c r="A77" s="36"/>
      <c r="B77" s="37"/>
      <c r="C77" s="38"/>
      <c r="D77" s="38"/>
      <c r="E77" s="408" t="s">
        <v>152</v>
      </c>
      <c r="F77" s="410"/>
      <c r="G77" s="410"/>
      <c r="H77" s="410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153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56" t="str">
        <f>E11</f>
        <v>SO 90-90 - Odpady</v>
      </c>
      <c r="F79" s="410"/>
      <c r="G79" s="410"/>
      <c r="H79" s="410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F14</f>
        <v>Nádražní 128, Jablonné nad Orlicí</v>
      </c>
      <c r="G81" s="38"/>
      <c r="H81" s="38"/>
      <c r="I81" s="31" t="s">
        <v>23</v>
      </c>
      <c r="J81" s="61" t="str">
        <f>IF(J14="","",J14)</f>
        <v>25. 7. 2022</v>
      </c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25</v>
      </c>
      <c r="D83" s="38"/>
      <c r="E83" s="38"/>
      <c r="F83" s="29" t="str">
        <f>E17</f>
        <v>Správa železniční dopravní cesty</v>
      </c>
      <c r="G83" s="38"/>
      <c r="H83" s="38"/>
      <c r="I83" s="31" t="s">
        <v>33</v>
      </c>
      <c r="J83" s="34" t="str">
        <f>E23</f>
        <v>Aprea s.r.o.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31</v>
      </c>
      <c r="D84" s="38"/>
      <c r="E84" s="38"/>
      <c r="F84" s="29" t="str">
        <f>IF(E20="","",E20)</f>
        <v>Vyplň údaj</v>
      </c>
      <c r="G84" s="38"/>
      <c r="H84" s="38"/>
      <c r="I84" s="31" t="s">
        <v>38</v>
      </c>
      <c r="J84" s="34" t="str">
        <f>E26</f>
        <v>Kateřina Bačová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3"/>
      <c r="B86" s="154"/>
      <c r="C86" s="155" t="s">
        <v>162</v>
      </c>
      <c r="D86" s="156" t="s">
        <v>62</v>
      </c>
      <c r="E86" s="156" t="s">
        <v>58</v>
      </c>
      <c r="F86" s="156" t="s">
        <v>59</v>
      </c>
      <c r="G86" s="156" t="s">
        <v>163</v>
      </c>
      <c r="H86" s="156" t="s">
        <v>164</v>
      </c>
      <c r="I86" s="156" t="s">
        <v>165</v>
      </c>
      <c r="J86" s="156" t="s">
        <v>157</v>
      </c>
      <c r="K86" s="157" t="s">
        <v>166</v>
      </c>
      <c r="L86" s="158"/>
      <c r="M86" s="70" t="s">
        <v>19</v>
      </c>
      <c r="N86" s="71" t="s">
        <v>47</v>
      </c>
      <c r="O86" s="71" t="s">
        <v>167</v>
      </c>
      <c r="P86" s="71" t="s">
        <v>168</v>
      </c>
      <c r="Q86" s="71" t="s">
        <v>169</v>
      </c>
      <c r="R86" s="71" t="s">
        <v>170</v>
      </c>
      <c r="S86" s="71" t="s">
        <v>171</v>
      </c>
      <c r="T86" s="72" t="s">
        <v>172</v>
      </c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</row>
    <row r="87" spans="1:65" s="2" customFormat="1" ht="22.9" customHeight="1">
      <c r="A87" s="36"/>
      <c r="B87" s="37"/>
      <c r="C87" s="77" t="s">
        <v>173</v>
      </c>
      <c r="D87" s="38"/>
      <c r="E87" s="38"/>
      <c r="F87" s="38"/>
      <c r="G87" s="38"/>
      <c r="H87" s="38"/>
      <c r="I87" s="38"/>
      <c r="J87" s="159">
        <f>BK87</f>
        <v>0</v>
      </c>
      <c r="K87" s="38"/>
      <c r="L87" s="41"/>
      <c r="M87" s="73"/>
      <c r="N87" s="160"/>
      <c r="O87" s="74"/>
      <c r="P87" s="161">
        <f>P88</f>
        <v>0</v>
      </c>
      <c r="Q87" s="74"/>
      <c r="R87" s="161">
        <f>R88</f>
        <v>0</v>
      </c>
      <c r="S87" s="74"/>
      <c r="T87" s="162">
        <f>T88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76</v>
      </c>
      <c r="AU87" s="19" t="s">
        <v>158</v>
      </c>
      <c r="BK87" s="163">
        <f>BK88</f>
        <v>0</v>
      </c>
    </row>
    <row r="88" spans="1:65" s="12" customFormat="1" ht="25.9" customHeight="1">
      <c r="B88" s="164"/>
      <c r="C88" s="165"/>
      <c r="D88" s="166" t="s">
        <v>76</v>
      </c>
      <c r="E88" s="167" t="s">
        <v>174</v>
      </c>
      <c r="F88" s="167" t="s">
        <v>175</v>
      </c>
      <c r="G88" s="165"/>
      <c r="H88" s="165"/>
      <c r="I88" s="168"/>
      <c r="J88" s="169">
        <f>BK88</f>
        <v>0</v>
      </c>
      <c r="K88" s="165"/>
      <c r="L88" s="170"/>
      <c r="M88" s="171"/>
      <c r="N88" s="172"/>
      <c r="O88" s="172"/>
      <c r="P88" s="173">
        <f>P89</f>
        <v>0</v>
      </c>
      <c r="Q88" s="172"/>
      <c r="R88" s="173">
        <f>R89</f>
        <v>0</v>
      </c>
      <c r="S88" s="172"/>
      <c r="T88" s="174">
        <f>T89</f>
        <v>0</v>
      </c>
      <c r="AR88" s="175" t="s">
        <v>84</v>
      </c>
      <c r="AT88" s="176" t="s">
        <v>76</v>
      </c>
      <c r="AU88" s="176" t="s">
        <v>77</v>
      </c>
      <c r="AY88" s="175" t="s">
        <v>176</v>
      </c>
      <c r="BK88" s="177">
        <f>BK89</f>
        <v>0</v>
      </c>
    </row>
    <row r="89" spans="1:65" s="12" customFormat="1" ht="22.9" customHeight="1">
      <c r="B89" s="164"/>
      <c r="C89" s="165"/>
      <c r="D89" s="166" t="s">
        <v>76</v>
      </c>
      <c r="E89" s="178" t="s">
        <v>177</v>
      </c>
      <c r="F89" s="178" t="s">
        <v>178</v>
      </c>
      <c r="G89" s="165"/>
      <c r="H89" s="165"/>
      <c r="I89" s="168"/>
      <c r="J89" s="179">
        <f>BK89</f>
        <v>0</v>
      </c>
      <c r="K89" s="165"/>
      <c r="L89" s="170"/>
      <c r="M89" s="171"/>
      <c r="N89" s="172"/>
      <c r="O89" s="172"/>
      <c r="P89" s="173">
        <f>SUM(P90:P115)</f>
        <v>0</v>
      </c>
      <c r="Q89" s="172"/>
      <c r="R89" s="173">
        <f>SUM(R90:R115)</f>
        <v>0</v>
      </c>
      <c r="S89" s="172"/>
      <c r="T89" s="174">
        <f>SUM(T90:T115)</f>
        <v>0</v>
      </c>
      <c r="AR89" s="175" t="s">
        <v>84</v>
      </c>
      <c r="AT89" s="176" t="s">
        <v>76</v>
      </c>
      <c r="AU89" s="176" t="s">
        <v>84</v>
      </c>
      <c r="AY89" s="175" t="s">
        <v>176</v>
      </c>
      <c r="BK89" s="177">
        <f>SUM(BK90:BK115)</f>
        <v>0</v>
      </c>
    </row>
    <row r="90" spans="1:65" s="2" customFormat="1" ht="16.5" customHeight="1">
      <c r="A90" s="36"/>
      <c r="B90" s="37"/>
      <c r="C90" s="180" t="s">
        <v>179</v>
      </c>
      <c r="D90" s="180" t="s">
        <v>180</v>
      </c>
      <c r="E90" s="181" t="s">
        <v>181</v>
      </c>
      <c r="F90" s="182" t="s">
        <v>182</v>
      </c>
      <c r="G90" s="183" t="s">
        <v>183</v>
      </c>
      <c r="H90" s="184">
        <v>43.347000000000001</v>
      </c>
      <c r="I90" s="185"/>
      <c r="J90" s="186">
        <f>ROUND(I90*H90,2)</f>
        <v>0</v>
      </c>
      <c r="K90" s="182" t="s">
        <v>184</v>
      </c>
      <c r="L90" s="41"/>
      <c r="M90" s="187" t="s">
        <v>19</v>
      </c>
      <c r="N90" s="188" t="s">
        <v>48</v>
      </c>
      <c r="O90" s="66"/>
      <c r="P90" s="189">
        <f>O90*H90</f>
        <v>0</v>
      </c>
      <c r="Q90" s="189">
        <v>0</v>
      </c>
      <c r="R90" s="189">
        <f>Q90*H90</f>
        <v>0</v>
      </c>
      <c r="S90" s="189">
        <v>0</v>
      </c>
      <c r="T90" s="190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1" t="s">
        <v>185</v>
      </c>
      <c r="AT90" s="191" t="s">
        <v>180</v>
      </c>
      <c r="AU90" s="191" t="s">
        <v>86</v>
      </c>
      <c r="AY90" s="19" t="s">
        <v>176</v>
      </c>
      <c r="BE90" s="192">
        <f>IF(N90="základní",J90,0)</f>
        <v>0</v>
      </c>
      <c r="BF90" s="192">
        <f>IF(N90="snížená",J90,0)</f>
        <v>0</v>
      </c>
      <c r="BG90" s="192">
        <f>IF(N90="zákl. přenesená",J90,0)</f>
        <v>0</v>
      </c>
      <c r="BH90" s="192">
        <f>IF(N90="sníž. přenesená",J90,0)</f>
        <v>0</v>
      </c>
      <c r="BI90" s="192">
        <f>IF(N90="nulová",J90,0)</f>
        <v>0</v>
      </c>
      <c r="BJ90" s="19" t="s">
        <v>84</v>
      </c>
      <c r="BK90" s="192">
        <f>ROUND(I90*H90,2)</f>
        <v>0</v>
      </c>
      <c r="BL90" s="19" t="s">
        <v>185</v>
      </c>
      <c r="BM90" s="191" t="s">
        <v>186</v>
      </c>
    </row>
    <row r="91" spans="1:65" s="2" customFormat="1" ht="11.25">
      <c r="A91" s="36"/>
      <c r="B91" s="37"/>
      <c r="C91" s="38"/>
      <c r="D91" s="193" t="s">
        <v>187</v>
      </c>
      <c r="E91" s="38"/>
      <c r="F91" s="194" t="s">
        <v>188</v>
      </c>
      <c r="G91" s="38"/>
      <c r="H91" s="38"/>
      <c r="I91" s="195"/>
      <c r="J91" s="38"/>
      <c r="K91" s="38"/>
      <c r="L91" s="41"/>
      <c r="M91" s="196"/>
      <c r="N91" s="197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187</v>
      </c>
      <c r="AU91" s="19" t="s">
        <v>86</v>
      </c>
    </row>
    <row r="92" spans="1:65" s="2" customFormat="1" ht="11.25">
      <c r="A92" s="36"/>
      <c r="B92" s="37"/>
      <c r="C92" s="38"/>
      <c r="D92" s="198" t="s">
        <v>189</v>
      </c>
      <c r="E92" s="38"/>
      <c r="F92" s="199" t="s">
        <v>190</v>
      </c>
      <c r="G92" s="38"/>
      <c r="H92" s="38"/>
      <c r="I92" s="195"/>
      <c r="J92" s="38"/>
      <c r="K92" s="38"/>
      <c r="L92" s="41"/>
      <c r="M92" s="196"/>
      <c r="N92" s="197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189</v>
      </c>
      <c r="AU92" s="19" t="s">
        <v>86</v>
      </c>
    </row>
    <row r="93" spans="1:65" s="2" customFormat="1" ht="16.5" customHeight="1">
      <c r="A93" s="36"/>
      <c r="B93" s="37"/>
      <c r="C93" s="180" t="s">
        <v>84</v>
      </c>
      <c r="D93" s="180" t="s">
        <v>180</v>
      </c>
      <c r="E93" s="181" t="s">
        <v>191</v>
      </c>
      <c r="F93" s="182" t="s">
        <v>192</v>
      </c>
      <c r="G93" s="183" t="s">
        <v>183</v>
      </c>
      <c r="H93" s="184">
        <v>43.347000000000001</v>
      </c>
      <c r="I93" s="185"/>
      <c r="J93" s="186">
        <f>ROUND(I93*H93,2)</f>
        <v>0</v>
      </c>
      <c r="K93" s="182" t="s">
        <v>184</v>
      </c>
      <c r="L93" s="41"/>
      <c r="M93" s="187" t="s">
        <v>19</v>
      </c>
      <c r="N93" s="188" t="s">
        <v>48</v>
      </c>
      <c r="O93" s="66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185</v>
      </c>
      <c r="AT93" s="191" t="s">
        <v>180</v>
      </c>
      <c r="AU93" s="191" t="s">
        <v>86</v>
      </c>
      <c r="AY93" s="19" t="s">
        <v>176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9" t="s">
        <v>84</v>
      </c>
      <c r="BK93" s="192">
        <f>ROUND(I93*H93,2)</f>
        <v>0</v>
      </c>
      <c r="BL93" s="19" t="s">
        <v>185</v>
      </c>
      <c r="BM93" s="191" t="s">
        <v>193</v>
      </c>
    </row>
    <row r="94" spans="1:65" s="2" customFormat="1" ht="11.25">
      <c r="A94" s="36"/>
      <c r="B94" s="37"/>
      <c r="C94" s="38"/>
      <c r="D94" s="193" t="s">
        <v>187</v>
      </c>
      <c r="E94" s="38"/>
      <c r="F94" s="194" t="s">
        <v>194</v>
      </c>
      <c r="G94" s="38"/>
      <c r="H94" s="38"/>
      <c r="I94" s="195"/>
      <c r="J94" s="38"/>
      <c r="K94" s="38"/>
      <c r="L94" s="41"/>
      <c r="M94" s="196"/>
      <c r="N94" s="197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187</v>
      </c>
      <c r="AU94" s="19" t="s">
        <v>86</v>
      </c>
    </row>
    <row r="95" spans="1:65" s="2" customFormat="1" ht="11.25">
      <c r="A95" s="36"/>
      <c r="B95" s="37"/>
      <c r="C95" s="38"/>
      <c r="D95" s="198" t="s">
        <v>189</v>
      </c>
      <c r="E95" s="38"/>
      <c r="F95" s="199" t="s">
        <v>195</v>
      </c>
      <c r="G95" s="38"/>
      <c r="H95" s="38"/>
      <c r="I95" s="195"/>
      <c r="J95" s="38"/>
      <c r="K95" s="38"/>
      <c r="L95" s="41"/>
      <c r="M95" s="196"/>
      <c r="N95" s="197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189</v>
      </c>
      <c r="AU95" s="19" t="s">
        <v>86</v>
      </c>
    </row>
    <row r="96" spans="1:65" s="13" customFormat="1" ht="11.25">
      <c r="B96" s="200"/>
      <c r="C96" s="201"/>
      <c r="D96" s="193" t="s">
        <v>196</v>
      </c>
      <c r="E96" s="202" t="s">
        <v>19</v>
      </c>
      <c r="F96" s="203" t="s">
        <v>197</v>
      </c>
      <c r="G96" s="201"/>
      <c r="H96" s="204">
        <v>25.952999999999999</v>
      </c>
      <c r="I96" s="205"/>
      <c r="J96" s="201"/>
      <c r="K96" s="201"/>
      <c r="L96" s="206"/>
      <c r="M96" s="207"/>
      <c r="N96" s="208"/>
      <c r="O96" s="208"/>
      <c r="P96" s="208"/>
      <c r="Q96" s="208"/>
      <c r="R96" s="208"/>
      <c r="S96" s="208"/>
      <c r="T96" s="209"/>
      <c r="AT96" s="210" t="s">
        <v>196</v>
      </c>
      <c r="AU96" s="210" t="s">
        <v>86</v>
      </c>
      <c r="AV96" s="13" t="s">
        <v>86</v>
      </c>
      <c r="AW96" s="13" t="s">
        <v>37</v>
      </c>
      <c r="AX96" s="13" t="s">
        <v>77</v>
      </c>
      <c r="AY96" s="210" t="s">
        <v>176</v>
      </c>
    </row>
    <row r="97" spans="1:65" s="13" customFormat="1" ht="11.25">
      <c r="B97" s="200"/>
      <c r="C97" s="201"/>
      <c r="D97" s="193" t="s">
        <v>196</v>
      </c>
      <c r="E97" s="202" t="s">
        <v>19</v>
      </c>
      <c r="F97" s="203" t="s">
        <v>198</v>
      </c>
      <c r="G97" s="201"/>
      <c r="H97" s="204">
        <v>17.393999999999998</v>
      </c>
      <c r="I97" s="205"/>
      <c r="J97" s="201"/>
      <c r="K97" s="201"/>
      <c r="L97" s="206"/>
      <c r="M97" s="207"/>
      <c r="N97" s="208"/>
      <c r="O97" s="208"/>
      <c r="P97" s="208"/>
      <c r="Q97" s="208"/>
      <c r="R97" s="208"/>
      <c r="S97" s="208"/>
      <c r="T97" s="209"/>
      <c r="AT97" s="210" t="s">
        <v>196</v>
      </c>
      <c r="AU97" s="210" t="s">
        <v>86</v>
      </c>
      <c r="AV97" s="13" t="s">
        <v>86</v>
      </c>
      <c r="AW97" s="13" t="s">
        <v>37</v>
      </c>
      <c r="AX97" s="13" t="s">
        <v>77</v>
      </c>
      <c r="AY97" s="210" t="s">
        <v>176</v>
      </c>
    </row>
    <row r="98" spans="1:65" s="14" customFormat="1" ht="11.25">
      <c r="B98" s="211"/>
      <c r="C98" s="212"/>
      <c r="D98" s="193" t="s">
        <v>196</v>
      </c>
      <c r="E98" s="213" t="s">
        <v>19</v>
      </c>
      <c r="F98" s="214" t="s">
        <v>199</v>
      </c>
      <c r="G98" s="212"/>
      <c r="H98" s="215">
        <v>43.347000000000001</v>
      </c>
      <c r="I98" s="216"/>
      <c r="J98" s="212"/>
      <c r="K98" s="212"/>
      <c r="L98" s="217"/>
      <c r="M98" s="218"/>
      <c r="N98" s="219"/>
      <c r="O98" s="219"/>
      <c r="P98" s="219"/>
      <c r="Q98" s="219"/>
      <c r="R98" s="219"/>
      <c r="S98" s="219"/>
      <c r="T98" s="220"/>
      <c r="AT98" s="221" t="s">
        <v>196</v>
      </c>
      <c r="AU98" s="221" t="s">
        <v>86</v>
      </c>
      <c r="AV98" s="14" t="s">
        <v>185</v>
      </c>
      <c r="AW98" s="14" t="s">
        <v>37</v>
      </c>
      <c r="AX98" s="14" t="s">
        <v>84</v>
      </c>
      <c r="AY98" s="221" t="s">
        <v>176</v>
      </c>
    </row>
    <row r="99" spans="1:65" s="2" customFormat="1" ht="24.2" customHeight="1">
      <c r="A99" s="36"/>
      <c r="B99" s="37"/>
      <c r="C99" s="180" t="s">
        <v>86</v>
      </c>
      <c r="D99" s="180" t="s">
        <v>180</v>
      </c>
      <c r="E99" s="181" t="s">
        <v>200</v>
      </c>
      <c r="F99" s="182" t="s">
        <v>201</v>
      </c>
      <c r="G99" s="183" t="s">
        <v>183</v>
      </c>
      <c r="H99" s="184">
        <v>24.843</v>
      </c>
      <c r="I99" s="185"/>
      <c r="J99" s="186">
        <f>ROUND(I99*H99,2)</f>
        <v>0</v>
      </c>
      <c r="K99" s="182" t="s">
        <v>184</v>
      </c>
      <c r="L99" s="41"/>
      <c r="M99" s="187" t="s">
        <v>19</v>
      </c>
      <c r="N99" s="188" t="s">
        <v>48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185</v>
      </c>
      <c r="AT99" s="191" t="s">
        <v>180</v>
      </c>
      <c r="AU99" s="191" t="s">
        <v>86</v>
      </c>
      <c r="AY99" s="19" t="s">
        <v>176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84</v>
      </c>
      <c r="BK99" s="192">
        <f>ROUND(I99*H99,2)</f>
        <v>0</v>
      </c>
      <c r="BL99" s="19" t="s">
        <v>185</v>
      </c>
      <c r="BM99" s="191" t="s">
        <v>202</v>
      </c>
    </row>
    <row r="100" spans="1:65" s="2" customFormat="1" ht="19.5">
      <c r="A100" s="36"/>
      <c r="B100" s="37"/>
      <c r="C100" s="38"/>
      <c r="D100" s="193" t="s">
        <v>187</v>
      </c>
      <c r="E100" s="38"/>
      <c r="F100" s="194" t="s">
        <v>203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187</v>
      </c>
      <c r="AU100" s="19" t="s">
        <v>86</v>
      </c>
    </row>
    <row r="101" spans="1:65" s="2" customFormat="1" ht="11.25">
      <c r="A101" s="36"/>
      <c r="B101" s="37"/>
      <c r="C101" s="38"/>
      <c r="D101" s="198" t="s">
        <v>189</v>
      </c>
      <c r="E101" s="38"/>
      <c r="F101" s="199" t="s">
        <v>204</v>
      </c>
      <c r="G101" s="38"/>
      <c r="H101" s="38"/>
      <c r="I101" s="195"/>
      <c r="J101" s="38"/>
      <c r="K101" s="38"/>
      <c r="L101" s="41"/>
      <c r="M101" s="196"/>
      <c r="N101" s="19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189</v>
      </c>
      <c r="AU101" s="19" t="s">
        <v>86</v>
      </c>
    </row>
    <row r="102" spans="1:65" s="13" customFormat="1" ht="11.25">
      <c r="B102" s="200"/>
      <c r="C102" s="201"/>
      <c r="D102" s="193" t="s">
        <v>196</v>
      </c>
      <c r="E102" s="202" t="s">
        <v>19</v>
      </c>
      <c r="F102" s="203" t="s">
        <v>205</v>
      </c>
      <c r="G102" s="201"/>
      <c r="H102" s="204">
        <v>24.843</v>
      </c>
      <c r="I102" s="205"/>
      <c r="J102" s="201"/>
      <c r="K102" s="201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196</v>
      </c>
      <c r="AU102" s="210" t="s">
        <v>86</v>
      </c>
      <c r="AV102" s="13" t="s">
        <v>86</v>
      </c>
      <c r="AW102" s="13" t="s">
        <v>37</v>
      </c>
      <c r="AX102" s="13" t="s">
        <v>84</v>
      </c>
      <c r="AY102" s="210" t="s">
        <v>176</v>
      </c>
    </row>
    <row r="103" spans="1:65" s="2" customFormat="1" ht="21.75" customHeight="1">
      <c r="A103" s="36"/>
      <c r="B103" s="37"/>
      <c r="C103" s="180" t="s">
        <v>103</v>
      </c>
      <c r="D103" s="180" t="s">
        <v>180</v>
      </c>
      <c r="E103" s="181" t="s">
        <v>206</v>
      </c>
      <c r="F103" s="182" t="s">
        <v>207</v>
      </c>
      <c r="G103" s="183" t="s">
        <v>183</v>
      </c>
      <c r="H103" s="184">
        <v>0.13200000000000001</v>
      </c>
      <c r="I103" s="185"/>
      <c r="J103" s="186">
        <f>ROUND(I103*H103,2)</f>
        <v>0</v>
      </c>
      <c r="K103" s="182" t="s">
        <v>184</v>
      </c>
      <c r="L103" s="41"/>
      <c r="M103" s="187" t="s">
        <v>19</v>
      </c>
      <c r="N103" s="188" t="s">
        <v>48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185</v>
      </c>
      <c r="AT103" s="191" t="s">
        <v>180</v>
      </c>
      <c r="AU103" s="191" t="s">
        <v>86</v>
      </c>
      <c r="AY103" s="19" t="s">
        <v>176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84</v>
      </c>
      <c r="BK103" s="192">
        <f>ROUND(I103*H103,2)</f>
        <v>0</v>
      </c>
      <c r="BL103" s="19" t="s">
        <v>185</v>
      </c>
      <c r="BM103" s="191" t="s">
        <v>208</v>
      </c>
    </row>
    <row r="104" spans="1:65" s="2" customFormat="1" ht="19.5">
      <c r="A104" s="36"/>
      <c r="B104" s="37"/>
      <c r="C104" s="38"/>
      <c r="D104" s="193" t="s">
        <v>187</v>
      </c>
      <c r="E104" s="38"/>
      <c r="F104" s="194" t="s">
        <v>209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187</v>
      </c>
      <c r="AU104" s="19" t="s">
        <v>86</v>
      </c>
    </row>
    <row r="105" spans="1:65" s="2" customFormat="1" ht="11.25">
      <c r="A105" s="36"/>
      <c r="B105" s="37"/>
      <c r="C105" s="38"/>
      <c r="D105" s="198" t="s">
        <v>189</v>
      </c>
      <c r="E105" s="38"/>
      <c r="F105" s="199" t="s">
        <v>210</v>
      </c>
      <c r="G105" s="38"/>
      <c r="H105" s="38"/>
      <c r="I105" s="195"/>
      <c r="J105" s="38"/>
      <c r="K105" s="38"/>
      <c r="L105" s="41"/>
      <c r="M105" s="196"/>
      <c r="N105" s="197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189</v>
      </c>
      <c r="AU105" s="19" t="s">
        <v>86</v>
      </c>
    </row>
    <row r="106" spans="1:65" s="2" customFormat="1" ht="16.5" customHeight="1">
      <c r="A106" s="36"/>
      <c r="B106" s="37"/>
      <c r="C106" s="180" t="s">
        <v>185</v>
      </c>
      <c r="D106" s="180" t="s">
        <v>180</v>
      </c>
      <c r="E106" s="181" t="s">
        <v>211</v>
      </c>
      <c r="F106" s="182" t="s">
        <v>212</v>
      </c>
      <c r="G106" s="183" t="s">
        <v>183</v>
      </c>
      <c r="H106" s="184">
        <v>0.2</v>
      </c>
      <c r="I106" s="185"/>
      <c r="J106" s="186">
        <f>ROUND(I106*H106,2)</f>
        <v>0</v>
      </c>
      <c r="K106" s="182" t="s">
        <v>184</v>
      </c>
      <c r="L106" s="41"/>
      <c r="M106" s="187" t="s">
        <v>19</v>
      </c>
      <c r="N106" s="188" t="s">
        <v>48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185</v>
      </c>
      <c r="AT106" s="191" t="s">
        <v>180</v>
      </c>
      <c r="AU106" s="191" t="s">
        <v>86</v>
      </c>
      <c r="AY106" s="19" t="s">
        <v>176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84</v>
      </c>
      <c r="BK106" s="192">
        <f>ROUND(I106*H106,2)</f>
        <v>0</v>
      </c>
      <c r="BL106" s="19" t="s">
        <v>185</v>
      </c>
      <c r="BM106" s="191" t="s">
        <v>213</v>
      </c>
    </row>
    <row r="107" spans="1:65" s="2" customFormat="1" ht="11.25">
      <c r="A107" s="36"/>
      <c r="B107" s="37"/>
      <c r="C107" s="38"/>
      <c r="D107" s="193" t="s">
        <v>187</v>
      </c>
      <c r="E107" s="38"/>
      <c r="F107" s="194" t="s">
        <v>214</v>
      </c>
      <c r="G107" s="38"/>
      <c r="H107" s="38"/>
      <c r="I107" s="195"/>
      <c r="J107" s="38"/>
      <c r="K107" s="38"/>
      <c r="L107" s="41"/>
      <c r="M107" s="196"/>
      <c r="N107" s="197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187</v>
      </c>
      <c r="AU107" s="19" t="s">
        <v>86</v>
      </c>
    </row>
    <row r="108" spans="1:65" s="2" customFormat="1" ht="11.25">
      <c r="A108" s="36"/>
      <c r="B108" s="37"/>
      <c r="C108" s="38"/>
      <c r="D108" s="198" t="s">
        <v>189</v>
      </c>
      <c r="E108" s="38"/>
      <c r="F108" s="199" t="s">
        <v>215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189</v>
      </c>
      <c r="AU108" s="19" t="s">
        <v>86</v>
      </c>
    </row>
    <row r="109" spans="1:65" s="2" customFormat="1" ht="21.75" customHeight="1">
      <c r="A109" s="36"/>
      <c r="B109" s="37"/>
      <c r="C109" s="180" t="s">
        <v>216</v>
      </c>
      <c r="D109" s="180" t="s">
        <v>180</v>
      </c>
      <c r="E109" s="181" t="s">
        <v>217</v>
      </c>
      <c r="F109" s="182" t="s">
        <v>218</v>
      </c>
      <c r="G109" s="183" t="s">
        <v>183</v>
      </c>
      <c r="H109" s="184">
        <v>11.957000000000001</v>
      </c>
      <c r="I109" s="185"/>
      <c r="J109" s="186">
        <f>ROUND(I109*H109,2)</f>
        <v>0</v>
      </c>
      <c r="K109" s="182" t="s">
        <v>184</v>
      </c>
      <c r="L109" s="41"/>
      <c r="M109" s="187" t="s">
        <v>19</v>
      </c>
      <c r="N109" s="188" t="s">
        <v>48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185</v>
      </c>
      <c r="AT109" s="191" t="s">
        <v>180</v>
      </c>
      <c r="AU109" s="191" t="s">
        <v>86</v>
      </c>
      <c r="AY109" s="19" t="s">
        <v>176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84</v>
      </c>
      <c r="BK109" s="192">
        <f>ROUND(I109*H109,2)</f>
        <v>0</v>
      </c>
      <c r="BL109" s="19" t="s">
        <v>185</v>
      </c>
      <c r="BM109" s="191" t="s">
        <v>219</v>
      </c>
    </row>
    <row r="110" spans="1:65" s="2" customFormat="1" ht="11.25">
      <c r="A110" s="36"/>
      <c r="B110" s="37"/>
      <c r="C110" s="38"/>
      <c r="D110" s="193" t="s">
        <v>187</v>
      </c>
      <c r="E110" s="38"/>
      <c r="F110" s="194" t="s">
        <v>220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187</v>
      </c>
      <c r="AU110" s="19" t="s">
        <v>86</v>
      </c>
    </row>
    <row r="111" spans="1:65" s="2" customFormat="1" ht="11.25">
      <c r="A111" s="36"/>
      <c r="B111" s="37"/>
      <c r="C111" s="38"/>
      <c r="D111" s="198" t="s">
        <v>189</v>
      </c>
      <c r="E111" s="38"/>
      <c r="F111" s="199" t="s">
        <v>221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189</v>
      </c>
      <c r="AU111" s="19" t="s">
        <v>86</v>
      </c>
    </row>
    <row r="112" spans="1:65" s="13" customFormat="1" ht="11.25">
      <c r="B112" s="200"/>
      <c r="C112" s="201"/>
      <c r="D112" s="193" t="s">
        <v>196</v>
      </c>
      <c r="E112" s="202" t="s">
        <v>19</v>
      </c>
      <c r="F112" s="203" t="s">
        <v>222</v>
      </c>
      <c r="G112" s="201"/>
      <c r="H112" s="204">
        <v>11.957000000000001</v>
      </c>
      <c r="I112" s="205"/>
      <c r="J112" s="201"/>
      <c r="K112" s="201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196</v>
      </c>
      <c r="AU112" s="210" t="s">
        <v>86</v>
      </c>
      <c r="AV112" s="13" t="s">
        <v>86</v>
      </c>
      <c r="AW112" s="13" t="s">
        <v>37</v>
      </c>
      <c r="AX112" s="13" t="s">
        <v>84</v>
      </c>
      <c r="AY112" s="210" t="s">
        <v>176</v>
      </c>
    </row>
    <row r="113" spans="1:65" s="2" customFormat="1" ht="16.5" customHeight="1">
      <c r="A113" s="36"/>
      <c r="B113" s="37"/>
      <c r="C113" s="180" t="s">
        <v>223</v>
      </c>
      <c r="D113" s="180" t="s">
        <v>180</v>
      </c>
      <c r="E113" s="181" t="s">
        <v>224</v>
      </c>
      <c r="F113" s="182" t="s">
        <v>225</v>
      </c>
      <c r="G113" s="183" t="s">
        <v>183</v>
      </c>
      <c r="H113" s="184">
        <v>6.9000000000000006E-2</v>
      </c>
      <c r="I113" s="185"/>
      <c r="J113" s="186">
        <f>ROUND(I113*H113,2)</f>
        <v>0</v>
      </c>
      <c r="K113" s="182" t="s">
        <v>184</v>
      </c>
      <c r="L113" s="41"/>
      <c r="M113" s="187" t="s">
        <v>19</v>
      </c>
      <c r="N113" s="188" t="s">
        <v>48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185</v>
      </c>
      <c r="AT113" s="191" t="s">
        <v>180</v>
      </c>
      <c r="AU113" s="191" t="s">
        <v>86</v>
      </c>
      <c r="AY113" s="19" t="s">
        <v>176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84</v>
      </c>
      <c r="BK113" s="192">
        <f>ROUND(I113*H113,2)</f>
        <v>0</v>
      </c>
      <c r="BL113" s="19" t="s">
        <v>185</v>
      </c>
      <c r="BM113" s="191" t="s">
        <v>226</v>
      </c>
    </row>
    <row r="114" spans="1:65" s="2" customFormat="1" ht="19.5">
      <c r="A114" s="36"/>
      <c r="B114" s="37"/>
      <c r="C114" s="38"/>
      <c r="D114" s="193" t="s">
        <v>187</v>
      </c>
      <c r="E114" s="38"/>
      <c r="F114" s="194" t="s">
        <v>227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187</v>
      </c>
      <c r="AU114" s="19" t="s">
        <v>86</v>
      </c>
    </row>
    <row r="115" spans="1:65" s="2" customFormat="1" ht="11.25">
      <c r="A115" s="36"/>
      <c r="B115" s="37"/>
      <c r="C115" s="38"/>
      <c r="D115" s="198" t="s">
        <v>189</v>
      </c>
      <c r="E115" s="38"/>
      <c r="F115" s="199" t="s">
        <v>228</v>
      </c>
      <c r="G115" s="38"/>
      <c r="H115" s="38"/>
      <c r="I115" s="195"/>
      <c r="J115" s="38"/>
      <c r="K115" s="38"/>
      <c r="L115" s="41"/>
      <c r="M115" s="222"/>
      <c r="N115" s="223"/>
      <c r="O115" s="224"/>
      <c r="P115" s="224"/>
      <c r="Q115" s="224"/>
      <c r="R115" s="224"/>
      <c r="S115" s="224"/>
      <c r="T115" s="225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189</v>
      </c>
      <c r="AU115" s="19" t="s">
        <v>86</v>
      </c>
    </row>
    <row r="116" spans="1:65" s="2" customFormat="1" ht="6.95" customHeight="1">
      <c r="A116" s="36"/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41"/>
      <c r="M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</sheetData>
  <sheetProtection algorithmName="SHA-512" hashValue="ykLbvFqP1djRJ+Y9yjYlQ4hMiJI/8XA6IA1yLZcKXqE5OQ1wUj99j7hbo+zUbpC4CPTL71l2Jzo29JaTjTbgCg==" saltValue="duszluMJhPa3OfDeKfPxNkKj50l/aDJryHB1C64usJOtS9trazOglFGDWPdsH5mIh7Lz895l2DvPzWbsFMh+Eg==" spinCount="100000" sheet="1" objects="1" scenarios="1" formatColumns="0" formatRows="0" autoFilter="0"/>
  <autoFilter ref="C86:K115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2" r:id="rId1"/>
    <hyperlink ref="F95" r:id="rId2"/>
    <hyperlink ref="F101" r:id="rId3"/>
    <hyperlink ref="F105" r:id="rId4"/>
    <hyperlink ref="F108" r:id="rId5"/>
    <hyperlink ref="F111" r:id="rId6"/>
    <hyperlink ref="F115" r:id="rId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6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19" t="s">
        <v>94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86</v>
      </c>
    </row>
    <row r="4" spans="1:46" s="1" customFormat="1" ht="24.95" customHeight="1">
      <c r="B4" s="22"/>
      <c r="D4" s="112" t="s">
        <v>150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1" t="str">
        <f>'Rekapitulace stavby'!K6</f>
        <v>Jablonné nad Orlicí - oprava</v>
      </c>
      <c r="F7" s="402"/>
      <c r="G7" s="402"/>
      <c r="H7" s="402"/>
      <c r="L7" s="22"/>
    </row>
    <row r="8" spans="1:46" s="1" customFormat="1" ht="12" customHeight="1">
      <c r="B8" s="22"/>
      <c r="D8" s="114" t="s">
        <v>151</v>
      </c>
      <c r="L8" s="22"/>
    </row>
    <row r="9" spans="1:46" s="2" customFormat="1" ht="16.5" customHeight="1">
      <c r="A9" s="36"/>
      <c r="B9" s="41"/>
      <c r="C9" s="36"/>
      <c r="D9" s="36"/>
      <c r="E9" s="401" t="s">
        <v>152</v>
      </c>
      <c r="F9" s="403"/>
      <c r="G9" s="403"/>
      <c r="H9" s="403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153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4" t="s">
        <v>229</v>
      </c>
      <c r="F11" s="403"/>
      <c r="G11" s="403"/>
      <c r="H11" s="40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25. 7. 2022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27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30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31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05" t="str">
        <f>'Rekapitulace stavby'!E14</f>
        <v>Vyplň údaj</v>
      </c>
      <c r="F20" s="406"/>
      <c r="G20" s="406"/>
      <c r="H20" s="406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33</v>
      </c>
      <c r="E22" s="36"/>
      <c r="F22" s="36"/>
      <c r="G22" s="36"/>
      <c r="H22" s="36"/>
      <c r="I22" s="114" t="s">
        <v>26</v>
      </c>
      <c r="J22" s="105" t="s">
        <v>34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4" t="s">
        <v>29</v>
      </c>
      <c r="J23" s="105" t="s">
        <v>36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38</v>
      </c>
      <c r="E25" s="36"/>
      <c r="F25" s="36"/>
      <c r="G25" s="36"/>
      <c r="H25" s="36"/>
      <c r="I25" s="114" t="s">
        <v>26</v>
      </c>
      <c r="J25" s="105" t="s">
        <v>39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40</v>
      </c>
      <c r="F26" s="36"/>
      <c r="G26" s="36"/>
      <c r="H26" s="36"/>
      <c r="I26" s="114" t="s">
        <v>29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41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407" t="s">
        <v>19</v>
      </c>
      <c r="F29" s="407"/>
      <c r="G29" s="407"/>
      <c r="H29" s="407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43</v>
      </c>
      <c r="E32" s="36"/>
      <c r="F32" s="36"/>
      <c r="G32" s="36"/>
      <c r="H32" s="36"/>
      <c r="I32" s="36"/>
      <c r="J32" s="122">
        <f>ROUND(J86,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45</v>
      </c>
      <c r="G34" s="36"/>
      <c r="H34" s="36"/>
      <c r="I34" s="123" t="s">
        <v>44</v>
      </c>
      <c r="J34" s="123" t="s">
        <v>46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47</v>
      </c>
      <c r="E35" s="114" t="s">
        <v>48</v>
      </c>
      <c r="F35" s="125">
        <f>ROUND((SUM(BE86:BE105)),  2)</f>
        <v>0</v>
      </c>
      <c r="G35" s="36"/>
      <c r="H35" s="36"/>
      <c r="I35" s="126">
        <v>0.21</v>
      </c>
      <c r="J35" s="125">
        <f>ROUND(((SUM(BE86:BE105))*I35),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49</v>
      </c>
      <c r="F36" s="125">
        <f>ROUND((SUM(BF86:BF105)),  2)</f>
        <v>0</v>
      </c>
      <c r="G36" s="36"/>
      <c r="H36" s="36"/>
      <c r="I36" s="126">
        <v>0.15</v>
      </c>
      <c r="J36" s="125">
        <f>ROUND(((SUM(BF86:BF105))*I36),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50</v>
      </c>
      <c r="F37" s="125">
        <f>ROUND((SUM(BG86:BG105)),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51</v>
      </c>
      <c r="F38" s="125">
        <f>ROUND((SUM(BH86:BH105)),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52</v>
      </c>
      <c r="F39" s="125">
        <f>ROUND((SUM(BI86:BI105)),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53</v>
      </c>
      <c r="E41" s="129"/>
      <c r="F41" s="129"/>
      <c r="G41" s="130" t="s">
        <v>54</v>
      </c>
      <c r="H41" s="131" t="s">
        <v>55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155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08" t="str">
        <f>E7</f>
        <v>Jablonné nad Orlicí - oprava</v>
      </c>
      <c r="F50" s="409"/>
      <c r="G50" s="409"/>
      <c r="H50" s="409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151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152</v>
      </c>
      <c r="F52" s="410"/>
      <c r="G52" s="410"/>
      <c r="H52" s="410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153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56" t="str">
        <f>E11</f>
        <v>SO 98-98 - Všeobecný objekt</v>
      </c>
      <c r="F54" s="410"/>
      <c r="G54" s="410"/>
      <c r="H54" s="410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Nádražní 128, Jablonné nad Orlicí</v>
      </c>
      <c r="G56" s="38"/>
      <c r="H56" s="38"/>
      <c r="I56" s="31" t="s">
        <v>23</v>
      </c>
      <c r="J56" s="61" t="str">
        <f>IF(J14="","",J14)</f>
        <v>25. 7. 2022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Správa železniční dopravní cesty</v>
      </c>
      <c r="G58" s="38"/>
      <c r="H58" s="38"/>
      <c r="I58" s="31" t="s">
        <v>33</v>
      </c>
      <c r="J58" s="34" t="str">
        <f>E23</f>
        <v>Aprea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>Kateřina Bačová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156</v>
      </c>
      <c r="D61" s="139"/>
      <c r="E61" s="139"/>
      <c r="F61" s="139"/>
      <c r="G61" s="139"/>
      <c r="H61" s="139"/>
      <c r="I61" s="139"/>
      <c r="J61" s="140" t="s">
        <v>157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75</v>
      </c>
      <c r="D63" s="38"/>
      <c r="E63" s="38"/>
      <c r="F63" s="38"/>
      <c r="G63" s="38"/>
      <c r="H63" s="38"/>
      <c r="I63" s="38"/>
      <c r="J63" s="79">
        <f>J86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158</v>
      </c>
    </row>
    <row r="64" spans="1:47" s="9" customFormat="1" ht="24.95" customHeight="1">
      <c r="B64" s="142"/>
      <c r="C64" s="143"/>
      <c r="D64" s="144" t="s">
        <v>230</v>
      </c>
      <c r="E64" s="145"/>
      <c r="F64" s="145"/>
      <c r="G64" s="145"/>
      <c r="H64" s="145"/>
      <c r="I64" s="145"/>
      <c r="J64" s="146">
        <f>J87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161</v>
      </c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408" t="str">
        <f>E7</f>
        <v>Jablonné nad Orlicí - oprava</v>
      </c>
      <c r="F74" s="409"/>
      <c r="G74" s="409"/>
      <c r="H74" s="409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1" customFormat="1" ht="12" customHeight="1">
      <c r="B75" s="23"/>
      <c r="C75" s="31" t="s">
        <v>151</v>
      </c>
      <c r="D75" s="24"/>
      <c r="E75" s="24"/>
      <c r="F75" s="24"/>
      <c r="G75" s="24"/>
      <c r="H75" s="24"/>
      <c r="I75" s="24"/>
      <c r="J75" s="24"/>
      <c r="K75" s="24"/>
      <c r="L75" s="22"/>
    </row>
    <row r="76" spans="1:31" s="2" customFormat="1" ht="16.5" customHeight="1">
      <c r="A76" s="36"/>
      <c r="B76" s="37"/>
      <c r="C76" s="38"/>
      <c r="D76" s="38"/>
      <c r="E76" s="408" t="s">
        <v>152</v>
      </c>
      <c r="F76" s="410"/>
      <c r="G76" s="410"/>
      <c r="H76" s="410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153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56" t="str">
        <f>E11</f>
        <v>SO 98-98 - Všeobecný objekt</v>
      </c>
      <c r="F78" s="410"/>
      <c r="G78" s="410"/>
      <c r="H78" s="410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21</v>
      </c>
      <c r="D80" s="38"/>
      <c r="E80" s="38"/>
      <c r="F80" s="29" t="str">
        <f>F14</f>
        <v>Nádražní 128, Jablonné nad Orlicí</v>
      </c>
      <c r="G80" s="38"/>
      <c r="H80" s="38"/>
      <c r="I80" s="31" t="s">
        <v>23</v>
      </c>
      <c r="J80" s="61" t="str">
        <f>IF(J14="","",J14)</f>
        <v>25. 7. 2022</v>
      </c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25</v>
      </c>
      <c r="D82" s="38"/>
      <c r="E82" s="38"/>
      <c r="F82" s="29" t="str">
        <f>E17</f>
        <v>Správa železniční dopravní cesty</v>
      </c>
      <c r="G82" s="38"/>
      <c r="H82" s="38"/>
      <c r="I82" s="31" t="s">
        <v>33</v>
      </c>
      <c r="J82" s="34" t="str">
        <f>E23</f>
        <v>Aprea s.r.o.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31</v>
      </c>
      <c r="D83" s="38"/>
      <c r="E83" s="38"/>
      <c r="F83" s="29" t="str">
        <f>IF(E20="","",E20)</f>
        <v>Vyplň údaj</v>
      </c>
      <c r="G83" s="38"/>
      <c r="H83" s="38"/>
      <c r="I83" s="31" t="s">
        <v>38</v>
      </c>
      <c r="J83" s="34" t="str">
        <f>E26</f>
        <v>Kateřina Bačová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53"/>
      <c r="B85" s="154"/>
      <c r="C85" s="155" t="s">
        <v>162</v>
      </c>
      <c r="D85" s="156" t="s">
        <v>62</v>
      </c>
      <c r="E85" s="156" t="s">
        <v>58</v>
      </c>
      <c r="F85" s="156" t="s">
        <v>59</v>
      </c>
      <c r="G85" s="156" t="s">
        <v>163</v>
      </c>
      <c r="H85" s="156" t="s">
        <v>164</v>
      </c>
      <c r="I85" s="156" t="s">
        <v>165</v>
      </c>
      <c r="J85" s="156" t="s">
        <v>157</v>
      </c>
      <c r="K85" s="157" t="s">
        <v>166</v>
      </c>
      <c r="L85" s="158"/>
      <c r="M85" s="70" t="s">
        <v>19</v>
      </c>
      <c r="N85" s="71" t="s">
        <v>47</v>
      </c>
      <c r="O85" s="71" t="s">
        <v>167</v>
      </c>
      <c r="P85" s="71" t="s">
        <v>168</v>
      </c>
      <c r="Q85" s="71" t="s">
        <v>169</v>
      </c>
      <c r="R85" s="71" t="s">
        <v>170</v>
      </c>
      <c r="S85" s="71" t="s">
        <v>171</v>
      </c>
      <c r="T85" s="72" t="s">
        <v>172</v>
      </c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</row>
    <row r="86" spans="1:65" s="2" customFormat="1" ht="22.9" customHeight="1">
      <c r="A86" s="36"/>
      <c r="B86" s="37"/>
      <c r="C86" s="77" t="s">
        <v>173</v>
      </c>
      <c r="D86" s="38"/>
      <c r="E86" s="38"/>
      <c r="F86" s="38"/>
      <c r="G86" s="38"/>
      <c r="H86" s="38"/>
      <c r="I86" s="38"/>
      <c r="J86" s="159">
        <f>BK86</f>
        <v>0</v>
      </c>
      <c r="K86" s="38"/>
      <c r="L86" s="41"/>
      <c r="M86" s="73"/>
      <c r="N86" s="160"/>
      <c r="O86" s="74"/>
      <c r="P86" s="161">
        <f>P87</f>
        <v>0</v>
      </c>
      <c r="Q86" s="74"/>
      <c r="R86" s="161">
        <f>R87</f>
        <v>0</v>
      </c>
      <c r="S86" s="74"/>
      <c r="T86" s="162">
        <f>T87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76</v>
      </c>
      <c r="AU86" s="19" t="s">
        <v>158</v>
      </c>
      <c r="BK86" s="163">
        <f>BK87</f>
        <v>0</v>
      </c>
    </row>
    <row r="87" spans="1:65" s="12" customFormat="1" ht="25.9" customHeight="1">
      <c r="B87" s="164"/>
      <c r="C87" s="165"/>
      <c r="D87" s="166" t="s">
        <v>76</v>
      </c>
      <c r="E87" s="167" t="s">
        <v>231</v>
      </c>
      <c r="F87" s="167" t="s">
        <v>232</v>
      </c>
      <c r="G87" s="165"/>
      <c r="H87" s="165"/>
      <c r="I87" s="168"/>
      <c r="J87" s="169">
        <f>BK87</f>
        <v>0</v>
      </c>
      <c r="K87" s="165"/>
      <c r="L87" s="170"/>
      <c r="M87" s="171"/>
      <c r="N87" s="172"/>
      <c r="O87" s="172"/>
      <c r="P87" s="173">
        <f>SUM(P88:P105)</f>
        <v>0</v>
      </c>
      <c r="Q87" s="172"/>
      <c r="R87" s="173">
        <f>SUM(R88:R105)</f>
        <v>0</v>
      </c>
      <c r="S87" s="172"/>
      <c r="T87" s="174">
        <f>SUM(T88:T105)</f>
        <v>0</v>
      </c>
      <c r="AR87" s="175" t="s">
        <v>185</v>
      </c>
      <c r="AT87" s="176" t="s">
        <v>76</v>
      </c>
      <c r="AU87" s="176" t="s">
        <v>77</v>
      </c>
      <c r="AY87" s="175" t="s">
        <v>176</v>
      </c>
      <c r="BK87" s="177">
        <f>SUM(BK88:BK105)</f>
        <v>0</v>
      </c>
    </row>
    <row r="88" spans="1:65" s="2" customFormat="1" ht="16.5" customHeight="1">
      <c r="A88" s="36"/>
      <c r="B88" s="37"/>
      <c r="C88" s="180" t="s">
        <v>84</v>
      </c>
      <c r="D88" s="180" t="s">
        <v>180</v>
      </c>
      <c r="E88" s="181" t="s">
        <v>233</v>
      </c>
      <c r="F88" s="182" t="s">
        <v>234</v>
      </c>
      <c r="G88" s="183" t="s">
        <v>235</v>
      </c>
      <c r="H88" s="184">
        <v>1</v>
      </c>
      <c r="I88" s="185"/>
      <c r="J88" s="186">
        <f>ROUND(I88*H88,2)</f>
        <v>0</v>
      </c>
      <c r="K88" s="182" t="s">
        <v>184</v>
      </c>
      <c r="L88" s="41"/>
      <c r="M88" s="187" t="s">
        <v>19</v>
      </c>
      <c r="N88" s="188" t="s">
        <v>48</v>
      </c>
      <c r="O88" s="66"/>
      <c r="P88" s="189">
        <f>O88*H88</f>
        <v>0</v>
      </c>
      <c r="Q88" s="189">
        <v>0</v>
      </c>
      <c r="R88" s="189">
        <f>Q88*H88</f>
        <v>0</v>
      </c>
      <c r="S88" s="189">
        <v>0</v>
      </c>
      <c r="T88" s="190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91" t="s">
        <v>236</v>
      </c>
      <c r="AT88" s="191" t="s">
        <v>180</v>
      </c>
      <c r="AU88" s="191" t="s">
        <v>84</v>
      </c>
      <c r="AY88" s="19" t="s">
        <v>176</v>
      </c>
      <c r="BE88" s="192">
        <f>IF(N88="základní",J88,0)</f>
        <v>0</v>
      </c>
      <c r="BF88" s="192">
        <f>IF(N88="snížená",J88,0)</f>
        <v>0</v>
      </c>
      <c r="BG88" s="192">
        <f>IF(N88="zákl. přenesená",J88,0)</f>
        <v>0</v>
      </c>
      <c r="BH88" s="192">
        <f>IF(N88="sníž. přenesená",J88,0)</f>
        <v>0</v>
      </c>
      <c r="BI88" s="192">
        <f>IF(N88="nulová",J88,0)</f>
        <v>0</v>
      </c>
      <c r="BJ88" s="19" t="s">
        <v>84</v>
      </c>
      <c r="BK88" s="192">
        <f>ROUND(I88*H88,2)</f>
        <v>0</v>
      </c>
      <c r="BL88" s="19" t="s">
        <v>236</v>
      </c>
      <c r="BM88" s="191" t="s">
        <v>237</v>
      </c>
    </row>
    <row r="89" spans="1:65" s="2" customFormat="1" ht="48.75">
      <c r="A89" s="36"/>
      <c r="B89" s="37"/>
      <c r="C89" s="38"/>
      <c r="D89" s="193" t="s">
        <v>187</v>
      </c>
      <c r="E89" s="38"/>
      <c r="F89" s="194" t="s">
        <v>238</v>
      </c>
      <c r="G89" s="38"/>
      <c r="H89" s="38"/>
      <c r="I89" s="195"/>
      <c r="J89" s="38"/>
      <c r="K89" s="38"/>
      <c r="L89" s="41"/>
      <c r="M89" s="196"/>
      <c r="N89" s="197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187</v>
      </c>
      <c r="AU89" s="19" t="s">
        <v>84</v>
      </c>
    </row>
    <row r="90" spans="1:65" s="2" customFormat="1" ht="11.25">
      <c r="A90" s="36"/>
      <c r="B90" s="37"/>
      <c r="C90" s="38"/>
      <c r="D90" s="198" t="s">
        <v>189</v>
      </c>
      <c r="E90" s="38"/>
      <c r="F90" s="199" t="s">
        <v>239</v>
      </c>
      <c r="G90" s="38"/>
      <c r="H90" s="38"/>
      <c r="I90" s="195"/>
      <c r="J90" s="38"/>
      <c r="K90" s="38"/>
      <c r="L90" s="41"/>
      <c r="M90" s="196"/>
      <c r="N90" s="197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189</v>
      </c>
      <c r="AU90" s="19" t="s">
        <v>84</v>
      </c>
    </row>
    <row r="91" spans="1:65" s="2" customFormat="1" ht="16.5" customHeight="1">
      <c r="A91" s="36"/>
      <c r="B91" s="37"/>
      <c r="C91" s="180" t="s">
        <v>86</v>
      </c>
      <c r="D91" s="180" t="s">
        <v>180</v>
      </c>
      <c r="E91" s="181" t="s">
        <v>240</v>
      </c>
      <c r="F91" s="182" t="s">
        <v>241</v>
      </c>
      <c r="G91" s="183" t="s">
        <v>235</v>
      </c>
      <c r="H91" s="184">
        <v>1</v>
      </c>
      <c r="I91" s="185"/>
      <c r="J91" s="186">
        <f>ROUND(I91*H91,2)</f>
        <v>0</v>
      </c>
      <c r="K91" s="182" t="s">
        <v>184</v>
      </c>
      <c r="L91" s="41"/>
      <c r="M91" s="187" t="s">
        <v>19</v>
      </c>
      <c r="N91" s="188" t="s">
        <v>48</v>
      </c>
      <c r="O91" s="66"/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1" t="s">
        <v>236</v>
      </c>
      <c r="AT91" s="191" t="s">
        <v>180</v>
      </c>
      <c r="AU91" s="191" t="s">
        <v>84</v>
      </c>
      <c r="AY91" s="19" t="s">
        <v>176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19" t="s">
        <v>84</v>
      </c>
      <c r="BK91" s="192">
        <f>ROUND(I91*H91,2)</f>
        <v>0</v>
      </c>
      <c r="BL91" s="19" t="s">
        <v>236</v>
      </c>
      <c r="BM91" s="191" t="s">
        <v>242</v>
      </c>
    </row>
    <row r="92" spans="1:65" s="2" customFormat="1" ht="48.75">
      <c r="A92" s="36"/>
      <c r="B92" s="37"/>
      <c r="C92" s="38"/>
      <c r="D92" s="193" t="s">
        <v>187</v>
      </c>
      <c r="E92" s="38"/>
      <c r="F92" s="194" t="s">
        <v>243</v>
      </c>
      <c r="G92" s="38"/>
      <c r="H92" s="38"/>
      <c r="I92" s="195"/>
      <c r="J92" s="38"/>
      <c r="K92" s="38"/>
      <c r="L92" s="41"/>
      <c r="M92" s="196"/>
      <c r="N92" s="197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187</v>
      </c>
      <c r="AU92" s="19" t="s">
        <v>84</v>
      </c>
    </row>
    <row r="93" spans="1:65" s="2" customFormat="1" ht="11.25">
      <c r="A93" s="36"/>
      <c r="B93" s="37"/>
      <c r="C93" s="38"/>
      <c r="D93" s="198" t="s">
        <v>189</v>
      </c>
      <c r="E93" s="38"/>
      <c r="F93" s="199" t="s">
        <v>244</v>
      </c>
      <c r="G93" s="38"/>
      <c r="H93" s="38"/>
      <c r="I93" s="195"/>
      <c r="J93" s="38"/>
      <c r="K93" s="38"/>
      <c r="L93" s="41"/>
      <c r="M93" s="196"/>
      <c r="N93" s="197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189</v>
      </c>
      <c r="AU93" s="19" t="s">
        <v>84</v>
      </c>
    </row>
    <row r="94" spans="1:65" s="2" customFormat="1" ht="16.5" customHeight="1">
      <c r="A94" s="36"/>
      <c r="B94" s="37"/>
      <c r="C94" s="180" t="s">
        <v>103</v>
      </c>
      <c r="D94" s="180" t="s">
        <v>180</v>
      </c>
      <c r="E94" s="181" t="s">
        <v>245</v>
      </c>
      <c r="F94" s="182" t="s">
        <v>246</v>
      </c>
      <c r="G94" s="183" t="s">
        <v>235</v>
      </c>
      <c r="H94" s="184">
        <v>1</v>
      </c>
      <c r="I94" s="185"/>
      <c r="J94" s="186">
        <f>ROUND(I94*H94,2)</f>
        <v>0</v>
      </c>
      <c r="K94" s="182" t="s">
        <v>184</v>
      </c>
      <c r="L94" s="41"/>
      <c r="M94" s="187" t="s">
        <v>19</v>
      </c>
      <c r="N94" s="188" t="s">
        <v>48</v>
      </c>
      <c r="O94" s="66"/>
      <c r="P94" s="189">
        <f>O94*H94</f>
        <v>0</v>
      </c>
      <c r="Q94" s="189">
        <v>0</v>
      </c>
      <c r="R94" s="189">
        <f>Q94*H94</f>
        <v>0</v>
      </c>
      <c r="S94" s="189">
        <v>0</v>
      </c>
      <c r="T94" s="190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236</v>
      </c>
      <c r="AT94" s="191" t="s">
        <v>180</v>
      </c>
      <c r="AU94" s="191" t="s">
        <v>84</v>
      </c>
      <c r="AY94" s="19" t="s">
        <v>176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9" t="s">
        <v>84</v>
      </c>
      <c r="BK94" s="192">
        <f>ROUND(I94*H94,2)</f>
        <v>0</v>
      </c>
      <c r="BL94" s="19" t="s">
        <v>236</v>
      </c>
      <c r="BM94" s="191" t="s">
        <v>247</v>
      </c>
    </row>
    <row r="95" spans="1:65" s="2" customFormat="1" ht="11.25">
      <c r="A95" s="36"/>
      <c r="B95" s="37"/>
      <c r="C95" s="38"/>
      <c r="D95" s="193" t="s">
        <v>187</v>
      </c>
      <c r="E95" s="38"/>
      <c r="F95" s="194" t="s">
        <v>248</v>
      </c>
      <c r="G95" s="38"/>
      <c r="H95" s="38"/>
      <c r="I95" s="195"/>
      <c r="J95" s="38"/>
      <c r="K95" s="38"/>
      <c r="L95" s="41"/>
      <c r="M95" s="196"/>
      <c r="N95" s="197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187</v>
      </c>
      <c r="AU95" s="19" t="s">
        <v>84</v>
      </c>
    </row>
    <row r="96" spans="1:65" s="2" customFormat="1" ht="11.25">
      <c r="A96" s="36"/>
      <c r="B96" s="37"/>
      <c r="C96" s="38"/>
      <c r="D96" s="198" t="s">
        <v>189</v>
      </c>
      <c r="E96" s="38"/>
      <c r="F96" s="199" t="s">
        <v>249</v>
      </c>
      <c r="G96" s="38"/>
      <c r="H96" s="38"/>
      <c r="I96" s="195"/>
      <c r="J96" s="38"/>
      <c r="K96" s="38"/>
      <c r="L96" s="41"/>
      <c r="M96" s="196"/>
      <c r="N96" s="197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189</v>
      </c>
      <c r="AU96" s="19" t="s">
        <v>84</v>
      </c>
    </row>
    <row r="97" spans="1:65" s="2" customFormat="1" ht="16.5" customHeight="1">
      <c r="A97" s="36"/>
      <c r="B97" s="37"/>
      <c r="C97" s="180" t="s">
        <v>185</v>
      </c>
      <c r="D97" s="180" t="s">
        <v>180</v>
      </c>
      <c r="E97" s="181" t="s">
        <v>250</v>
      </c>
      <c r="F97" s="182" t="s">
        <v>251</v>
      </c>
      <c r="G97" s="183" t="s">
        <v>235</v>
      </c>
      <c r="H97" s="184">
        <v>1</v>
      </c>
      <c r="I97" s="185"/>
      <c r="J97" s="186">
        <f>ROUND(I97*H97,2)</f>
        <v>0</v>
      </c>
      <c r="K97" s="182" t="s">
        <v>184</v>
      </c>
      <c r="L97" s="41"/>
      <c r="M97" s="187" t="s">
        <v>19</v>
      </c>
      <c r="N97" s="188" t="s">
        <v>48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236</v>
      </c>
      <c r="AT97" s="191" t="s">
        <v>180</v>
      </c>
      <c r="AU97" s="191" t="s">
        <v>84</v>
      </c>
      <c r="AY97" s="19" t="s">
        <v>176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84</v>
      </c>
      <c r="BK97" s="192">
        <f>ROUND(I97*H97,2)</f>
        <v>0</v>
      </c>
      <c r="BL97" s="19" t="s">
        <v>236</v>
      </c>
      <c r="BM97" s="191" t="s">
        <v>252</v>
      </c>
    </row>
    <row r="98" spans="1:65" s="2" customFormat="1" ht="11.25">
      <c r="A98" s="36"/>
      <c r="B98" s="37"/>
      <c r="C98" s="38"/>
      <c r="D98" s="193" t="s">
        <v>187</v>
      </c>
      <c r="E98" s="38"/>
      <c r="F98" s="194" t="s">
        <v>253</v>
      </c>
      <c r="G98" s="38"/>
      <c r="H98" s="38"/>
      <c r="I98" s="195"/>
      <c r="J98" s="38"/>
      <c r="K98" s="38"/>
      <c r="L98" s="41"/>
      <c r="M98" s="196"/>
      <c r="N98" s="197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187</v>
      </c>
      <c r="AU98" s="19" t="s">
        <v>84</v>
      </c>
    </row>
    <row r="99" spans="1:65" s="2" customFormat="1" ht="11.25">
      <c r="A99" s="36"/>
      <c r="B99" s="37"/>
      <c r="C99" s="38"/>
      <c r="D99" s="198" t="s">
        <v>189</v>
      </c>
      <c r="E99" s="38"/>
      <c r="F99" s="199" t="s">
        <v>254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189</v>
      </c>
      <c r="AU99" s="19" t="s">
        <v>84</v>
      </c>
    </row>
    <row r="100" spans="1:65" s="2" customFormat="1" ht="24.2" customHeight="1">
      <c r="A100" s="36"/>
      <c r="B100" s="37"/>
      <c r="C100" s="180" t="s">
        <v>216</v>
      </c>
      <c r="D100" s="180" t="s">
        <v>180</v>
      </c>
      <c r="E100" s="181" t="s">
        <v>255</v>
      </c>
      <c r="F100" s="182" t="s">
        <v>256</v>
      </c>
      <c r="G100" s="183" t="s">
        <v>235</v>
      </c>
      <c r="H100" s="184">
        <v>1</v>
      </c>
      <c r="I100" s="185"/>
      <c r="J100" s="186">
        <f>ROUND(I100*H100,2)</f>
        <v>0</v>
      </c>
      <c r="K100" s="182" t="s">
        <v>184</v>
      </c>
      <c r="L100" s="41"/>
      <c r="M100" s="187" t="s">
        <v>19</v>
      </c>
      <c r="N100" s="188" t="s">
        <v>48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185</v>
      </c>
      <c r="AT100" s="191" t="s">
        <v>180</v>
      </c>
      <c r="AU100" s="191" t="s">
        <v>84</v>
      </c>
      <c r="AY100" s="19" t="s">
        <v>176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84</v>
      </c>
      <c r="BK100" s="192">
        <f>ROUND(I100*H100,2)</f>
        <v>0</v>
      </c>
      <c r="BL100" s="19" t="s">
        <v>185</v>
      </c>
      <c r="BM100" s="191" t="s">
        <v>257</v>
      </c>
    </row>
    <row r="101" spans="1:65" s="2" customFormat="1" ht="19.5">
      <c r="A101" s="36"/>
      <c r="B101" s="37"/>
      <c r="C101" s="38"/>
      <c r="D101" s="193" t="s">
        <v>187</v>
      </c>
      <c r="E101" s="38"/>
      <c r="F101" s="194" t="s">
        <v>258</v>
      </c>
      <c r="G101" s="38"/>
      <c r="H101" s="38"/>
      <c r="I101" s="195"/>
      <c r="J101" s="38"/>
      <c r="K101" s="38"/>
      <c r="L101" s="41"/>
      <c r="M101" s="196"/>
      <c r="N101" s="19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187</v>
      </c>
      <c r="AU101" s="19" t="s">
        <v>84</v>
      </c>
    </row>
    <row r="102" spans="1:65" s="2" customFormat="1" ht="11.25">
      <c r="A102" s="36"/>
      <c r="B102" s="37"/>
      <c r="C102" s="38"/>
      <c r="D102" s="198" t="s">
        <v>189</v>
      </c>
      <c r="E102" s="38"/>
      <c r="F102" s="199" t="s">
        <v>259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189</v>
      </c>
      <c r="AU102" s="19" t="s">
        <v>84</v>
      </c>
    </row>
    <row r="103" spans="1:65" s="2" customFormat="1" ht="24.2" customHeight="1">
      <c r="A103" s="36"/>
      <c r="B103" s="37"/>
      <c r="C103" s="180" t="s">
        <v>223</v>
      </c>
      <c r="D103" s="180" t="s">
        <v>180</v>
      </c>
      <c r="E103" s="181" t="s">
        <v>260</v>
      </c>
      <c r="F103" s="182" t="s">
        <v>261</v>
      </c>
      <c r="G103" s="183" t="s">
        <v>235</v>
      </c>
      <c r="H103" s="184">
        <v>1</v>
      </c>
      <c r="I103" s="185"/>
      <c r="J103" s="186">
        <f>ROUND(I103*H103,2)</f>
        <v>0</v>
      </c>
      <c r="K103" s="182" t="s">
        <v>184</v>
      </c>
      <c r="L103" s="41"/>
      <c r="M103" s="187" t="s">
        <v>19</v>
      </c>
      <c r="N103" s="188" t="s">
        <v>48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185</v>
      </c>
      <c r="AT103" s="191" t="s">
        <v>180</v>
      </c>
      <c r="AU103" s="191" t="s">
        <v>84</v>
      </c>
      <c r="AY103" s="19" t="s">
        <v>176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84</v>
      </c>
      <c r="BK103" s="192">
        <f>ROUND(I103*H103,2)</f>
        <v>0</v>
      </c>
      <c r="BL103" s="19" t="s">
        <v>185</v>
      </c>
      <c r="BM103" s="191" t="s">
        <v>262</v>
      </c>
    </row>
    <row r="104" spans="1:65" s="2" customFormat="1" ht="19.5">
      <c r="A104" s="36"/>
      <c r="B104" s="37"/>
      <c r="C104" s="38"/>
      <c r="D104" s="193" t="s">
        <v>187</v>
      </c>
      <c r="E104" s="38"/>
      <c r="F104" s="194" t="s">
        <v>263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187</v>
      </c>
      <c r="AU104" s="19" t="s">
        <v>84</v>
      </c>
    </row>
    <row r="105" spans="1:65" s="2" customFormat="1" ht="11.25">
      <c r="A105" s="36"/>
      <c r="B105" s="37"/>
      <c r="C105" s="38"/>
      <c r="D105" s="198" t="s">
        <v>189</v>
      </c>
      <c r="E105" s="38"/>
      <c r="F105" s="199" t="s">
        <v>264</v>
      </c>
      <c r="G105" s="38"/>
      <c r="H105" s="38"/>
      <c r="I105" s="195"/>
      <c r="J105" s="38"/>
      <c r="K105" s="38"/>
      <c r="L105" s="41"/>
      <c r="M105" s="222"/>
      <c r="N105" s="223"/>
      <c r="O105" s="224"/>
      <c r="P105" s="224"/>
      <c r="Q105" s="224"/>
      <c r="R105" s="224"/>
      <c r="S105" s="224"/>
      <c r="T105" s="225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189</v>
      </c>
      <c r="AU105" s="19" t="s">
        <v>84</v>
      </c>
    </row>
    <row r="106" spans="1:65" s="2" customFormat="1" ht="6.95" customHeight="1">
      <c r="A106" s="36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1"/>
      <c r="M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</sheetData>
  <sheetProtection algorithmName="SHA-512" hashValue="KwIYmsHC0GduEcUfWhDuCeaJXGvfo2L2F2DoYYxP9y71N52YXH0SQl7EFXJAyz1yT1ANjn4BiH0w1wT7Vko7RA==" saltValue="Gwjrz8fNsc6ZbeiqvRHNg4UwjVz043v6pIjeI9M5j8qFBcrzskWqSPsfmY9P61v/7oJJt2Z3uePQEGWumiBgfg==" spinCount="100000" sheet="1" objects="1" scenarios="1" formatColumns="0" formatRows="0" autoFilter="0"/>
  <autoFilter ref="C85:K105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hyperlinks>
    <hyperlink ref="F90" r:id="rId1"/>
    <hyperlink ref="F93" r:id="rId2"/>
    <hyperlink ref="F96" r:id="rId3"/>
    <hyperlink ref="F99" r:id="rId4"/>
    <hyperlink ref="F102" r:id="rId5"/>
    <hyperlink ref="F105" r:id="rId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1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19" t="s">
        <v>104</v>
      </c>
      <c r="AZ2" s="226" t="s">
        <v>265</v>
      </c>
      <c r="BA2" s="226" t="s">
        <v>266</v>
      </c>
      <c r="BB2" s="226" t="s">
        <v>267</v>
      </c>
      <c r="BC2" s="226" t="s">
        <v>268</v>
      </c>
      <c r="BD2" s="226" t="s">
        <v>103</v>
      </c>
    </row>
    <row r="3" spans="1:5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86</v>
      </c>
      <c r="AZ3" s="226" t="s">
        <v>269</v>
      </c>
      <c r="BA3" s="226" t="s">
        <v>270</v>
      </c>
      <c r="BB3" s="226" t="s">
        <v>267</v>
      </c>
      <c r="BC3" s="226" t="s">
        <v>271</v>
      </c>
      <c r="BD3" s="226" t="s">
        <v>103</v>
      </c>
    </row>
    <row r="4" spans="1:56" s="1" customFormat="1" ht="24.95" customHeight="1">
      <c r="B4" s="22"/>
      <c r="D4" s="112" t="s">
        <v>150</v>
      </c>
      <c r="L4" s="22"/>
      <c r="M4" s="113" t="s">
        <v>10</v>
      </c>
      <c r="AT4" s="19" t="s">
        <v>4</v>
      </c>
    </row>
    <row r="5" spans="1:56" s="1" customFormat="1" ht="6.95" customHeight="1">
      <c r="B5" s="22"/>
      <c r="L5" s="22"/>
    </row>
    <row r="6" spans="1:56" s="1" customFormat="1" ht="12" customHeight="1">
      <c r="B6" s="22"/>
      <c r="D6" s="114" t="s">
        <v>16</v>
      </c>
      <c r="L6" s="22"/>
    </row>
    <row r="7" spans="1:56" s="1" customFormat="1" ht="16.5" customHeight="1">
      <c r="B7" s="22"/>
      <c r="E7" s="401" t="str">
        <f>'Rekapitulace stavby'!K6</f>
        <v>Jablonné nad Orlicí - oprava</v>
      </c>
      <c r="F7" s="402"/>
      <c r="G7" s="402"/>
      <c r="H7" s="402"/>
      <c r="L7" s="22"/>
    </row>
    <row r="8" spans="1:56">
      <c r="B8" s="22"/>
      <c r="D8" s="114" t="s">
        <v>151</v>
      </c>
      <c r="L8" s="22"/>
    </row>
    <row r="9" spans="1:56" s="1" customFormat="1" ht="16.5" customHeight="1">
      <c r="B9" s="22"/>
      <c r="E9" s="401" t="s">
        <v>272</v>
      </c>
      <c r="F9" s="400"/>
      <c r="G9" s="400"/>
      <c r="H9" s="400"/>
      <c r="L9" s="22"/>
    </row>
    <row r="10" spans="1:56" s="1" customFormat="1" ht="12" customHeight="1">
      <c r="B10" s="22"/>
      <c r="D10" s="114" t="s">
        <v>153</v>
      </c>
      <c r="L10" s="22"/>
    </row>
    <row r="11" spans="1:56" s="2" customFormat="1" ht="16.5" customHeight="1">
      <c r="A11" s="36"/>
      <c r="B11" s="41"/>
      <c r="C11" s="36"/>
      <c r="D11" s="36"/>
      <c r="E11" s="411" t="s">
        <v>273</v>
      </c>
      <c r="F11" s="403"/>
      <c r="G11" s="403"/>
      <c r="H11" s="40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2" customHeight="1">
      <c r="A12" s="36"/>
      <c r="B12" s="41"/>
      <c r="C12" s="36"/>
      <c r="D12" s="114" t="s">
        <v>274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6.5" customHeight="1">
      <c r="A13" s="36"/>
      <c r="B13" s="41"/>
      <c r="C13" s="36"/>
      <c r="D13" s="36"/>
      <c r="E13" s="404" t="s">
        <v>275</v>
      </c>
      <c r="F13" s="403"/>
      <c r="G13" s="403"/>
      <c r="H13" s="403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2" customHeight="1">
      <c r="A15" s="36"/>
      <c r="B15" s="41"/>
      <c r="C15" s="36"/>
      <c r="D15" s="114" t="s">
        <v>18</v>
      </c>
      <c r="E15" s="36"/>
      <c r="F15" s="105" t="s">
        <v>19</v>
      </c>
      <c r="G15" s="36"/>
      <c r="H15" s="36"/>
      <c r="I15" s="114" t="s">
        <v>20</v>
      </c>
      <c r="J15" s="105" t="s">
        <v>19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4" t="s">
        <v>21</v>
      </c>
      <c r="E16" s="36"/>
      <c r="F16" s="105" t="s">
        <v>22</v>
      </c>
      <c r="G16" s="36"/>
      <c r="H16" s="36"/>
      <c r="I16" s="114" t="s">
        <v>23</v>
      </c>
      <c r="J16" s="116" t="str">
        <f>'Rekapitulace stavby'!AN8</f>
        <v>25. 7. 2022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5" t="s">
        <v>27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28</v>
      </c>
      <c r="F19" s="36"/>
      <c r="G19" s="36"/>
      <c r="H19" s="36"/>
      <c r="I19" s="114" t="s">
        <v>29</v>
      </c>
      <c r="J19" s="105" t="s">
        <v>30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31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05" t="str">
        <f>'Rekapitulace stavby'!E14</f>
        <v>Vyplň údaj</v>
      </c>
      <c r="F22" s="406"/>
      <c r="G22" s="406"/>
      <c r="H22" s="406"/>
      <c r="I22" s="114" t="s">
        <v>29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33</v>
      </c>
      <c r="E24" s="36"/>
      <c r="F24" s="36"/>
      <c r="G24" s="36"/>
      <c r="H24" s="36"/>
      <c r="I24" s="114" t="s">
        <v>26</v>
      </c>
      <c r="J24" s="105" t="s">
        <v>34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35</v>
      </c>
      <c r="F25" s="36"/>
      <c r="G25" s="36"/>
      <c r="H25" s="36"/>
      <c r="I25" s="114" t="s">
        <v>29</v>
      </c>
      <c r="J25" s="105" t="s">
        <v>36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38</v>
      </c>
      <c r="E27" s="36"/>
      <c r="F27" s="36"/>
      <c r="G27" s="36"/>
      <c r="H27" s="36"/>
      <c r="I27" s="114" t="s">
        <v>26</v>
      </c>
      <c r="J27" s="105" t="s">
        <v>39</v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">
        <v>40</v>
      </c>
      <c r="F28" s="36"/>
      <c r="G28" s="36"/>
      <c r="H28" s="36"/>
      <c r="I28" s="114" t="s">
        <v>29</v>
      </c>
      <c r="J28" s="105" t="s">
        <v>19</v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41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7"/>
      <c r="B31" s="118"/>
      <c r="C31" s="117"/>
      <c r="D31" s="117"/>
      <c r="E31" s="407" t="s">
        <v>19</v>
      </c>
      <c r="F31" s="407"/>
      <c r="G31" s="407"/>
      <c r="H31" s="407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43</v>
      </c>
      <c r="E34" s="36"/>
      <c r="F34" s="36"/>
      <c r="G34" s="36"/>
      <c r="H34" s="36"/>
      <c r="I34" s="36"/>
      <c r="J34" s="122">
        <f>ROUND(J104,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45</v>
      </c>
      <c r="G36" s="36"/>
      <c r="H36" s="36"/>
      <c r="I36" s="123" t="s">
        <v>44</v>
      </c>
      <c r="J36" s="123" t="s">
        <v>46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47</v>
      </c>
      <c r="E37" s="114" t="s">
        <v>48</v>
      </c>
      <c r="F37" s="125">
        <f>ROUND((SUM(BE104:BE290)),  2)</f>
        <v>0</v>
      </c>
      <c r="G37" s="36"/>
      <c r="H37" s="36"/>
      <c r="I37" s="126">
        <v>0.21</v>
      </c>
      <c r="J37" s="125">
        <f>ROUND(((SUM(BE104:BE290))*I37),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49</v>
      </c>
      <c r="F38" s="125">
        <f>ROUND((SUM(BF104:BF290)),  2)</f>
        <v>0</v>
      </c>
      <c r="G38" s="36"/>
      <c r="H38" s="36"/>
      <c r="I38" s="126">
        <v>0.15</v>
      </c>
      <c r="J38" s="125">
        <f>ROUND(((SUM(BF104:BF290))*I38),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50</v>
      </c>
      <c r="F39" s="125">
        <f>ROUND((SUM(BG104:BG290)),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51</v>
      </c>
      <c r="F40" s="125">
        <f>ROUND((SUM(BH104:BH290)),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52</v>
      </c>
      <c r="F41" s="125">
        <f>ROUND((SUM(BI104:BI290)),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53</v>
      </c>
      <c r="E43" s="129"/>
      <c r="F43" s="129"/>
      <c r="G43" s="130" t="s">
        <v>54</v>
      </c>
      <c r="H43" s="131" t="s">
        <v>55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155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08" t="str">
        <f>E7</f>
        <v>Jablonné nad Orlicí - oprava</v>
      </c>
      <c r="F52" s="409"/>
      <c r="G52" s="409"/>
      <c r="H52" s="409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151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08" t="s">
        <v>272</v>
      </c>
      <c r="F54" s="385"/>
      <c r="G54" s="385"/>
      <c r="H54" s="385"/>
      <c r="I54" s="24"/>
      <c r="J54" s="24"/>
      <c r="K54" s="24"/>
      <c r="L54" s="22"/>
    </row>
    <row r="55" spans="1:31" s="1" customFormat="1" ht="12" customHeight="1">
      <c r="B55" s="23"/>
      <c r="C55" s="31" t="s">
        <v>153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2" t="s">
        <v>273</v>
      </c>
      <c r="F56" s="410"/>
      <c r="G56" s="410"/>
      <c r="H56" s="410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274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56" t="str">
        <f>E13</f>
        <v>01  - Stavební část</v>
      </c>
      <c r="F58" s="410"/>
      <c r="G58" s="410"/>
      <c r="H58" s="410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>Nádražní 128, Jablonné nad Orlicí</v>
      </c>
      <c r="G60" s="38"/>
      <c r="H60" s="38"/>
      <c r="I60" s="31" t="s">
        <v>23</v>
      </c>
      <c r="J60" s="61" t="str">
        <f>IF(J16="","",J16)</f>
        <v>25. 7. 2022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Správa železniční dopravní cesty</v>
      </c>
      <c r="G62" s="38"/>
      <c r="H62" s="38"/>
      <c r="I62" s="31" t="s">
        <v>33</v>
      </c>
      <c r="J62" s="34" t="str">
        <f>E25</f>
        <v>Aprea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31</v>
      </c>
      <c r="D63" s="38"/>
      <c r="E63" s="38"/>
      <c r="F63" s="29" t="str">
        <f>IF(E22="","",E22)</f>
        <v>Vyplň údaj</v>
      </c>
      <c r="G63" s="38"/>
      <c r="H63" s="38"/>
      <c r="I63" s="31" t="s">
        <v>38</v>
      </c>
      <c r="J63" s="34" t="str">
        <f>E28</f>
        <v>Kateřina Bačová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156</v>
      </c>
      <c r="D65" s="139"/>
      <c r="E65" s="139"/>
      <c r="F65" s="139"/>
      <c r="G65" s="139"/>
      <c r="H65" s="139"/>
      <c r="I65" s="139"/>
      <c r="J65" s="140" t="s">
        <v>157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75</v>
      </c>
      <c r="D67" s="38"/>
      <c r="E67" s="38"/>
      <c r="F67" s="38"/>
      <c r="G67" s="38"/>
      <c r="H67" s="38"/>
      <c r="I67" s="38"/>
      <c r="J67" s="79">
        <f>J104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158</v>
      </c>
    </row>
    <row r="68" spans="1:47" s="9" customFormat="1" ht="24.95" customHeight="1">
      <c r="B68" s="142"/>
      <c r="C68" s="143"/>
      <c r="D68" s="144" t="s">
        <v>159</v>
      </c>
      <c r="E68" s="145"/>
      <c r="F68" s="145"/>
      <c r="G68" s="145"/>
      <c r="H68" s="145"/>
      <c r="I68" s="145"/>
      <c r="J68" s="146">
        <f>J105</f>
        <v>0</v>
      </c>
      <c r="K68" s="143"/>
      <c r="L68" s="147"/>
    </row>
    <row r="69" spans="1:47" s="10" customFormat="1" ht="19.899999999999999" customHeight="1">
      <c r="B69" s="148"/>
      <c r="C69" s="99"/>
      <c r="D69" s="149" t="s">
        <v>276</v>
      </c>
      <c r="E69" s="150"/>
      <c r="F69" s="150"/>
      <c r="G69" s="150"/>
      <c r="H69" s="150"/>
      <c r="I69" s="150"/>
      <c r="J69" s="151">
        <f>J106</f>
        <v>0</v>
      </c>
      <c r="K69" s="99"/>
      <c r="L69" s="152"/>
    </row>
    <row r="70" spans="1:47" s="10" customFormat="1" ht="19.899999999999999" customHeight="1">
      <c r="B70" s="148"/>
      <c r="C70" s="99"/>
      <c r="D70" s="149" t="s">
        <v>277</v>
      </c>
      <c r="E70" s="150"/>
      <c r="F70" s="150"/>
      <c r="G70" s="150"/>
      <c r="H70" s="150"/>
      <c r="I70" s="150"/>
      <c r="J70" s="151">
        <f>J111</f>
        <v>0</v>
      </c>
      <c r="K70" s="99"/>
      <c r="L70" s="152"/>
    </row>
    <row r="71" spans="1:47" s="10" customFormat="1" ht="19.899999999999999" customHeight="1">
      <c r="B71" s="148"/>
      <c r="C71" s="99"/>
      <c r="D71" s="149" t="s">
        <v>278</v>
      </c>
      <c r="E71" s="150"/>
      <c r="F71" s="150"/>
      <c r="G71" s="150"/>
      <c r="H71" s="150"/>
      <c r="I71" s="150"/>
      <c r="J71" s="151">
        <f>J126</f>
        <v>0</v>
      </c>
      <c r="K71" s="99"/>
      <c r="L71" s="152"/>
    </row>
    <row r="72" spans="1:47" s="10" customFormat="1" ht="19.899999999999999" customHeight="1">
      <c r="B72" s="148"/>
      <c r="C72" s="99"/>
      <c r="D72" s="149" t="s">
        <v>160</v>
      </c>
      <c r="E72" s="150"/>
      <c r="F72" s="150"/>
      <c r="G72" s="150"/>
      <c r="H72" s="150"/>
      <c r="I72" s="150"/>
      <c r="J72" s="151">
        <f>J139</f>
        <v>0</v>
      </c>
      <c r="K72" s="99"/>
      <c r="L72" s="152"/>
    </row>
    <row r="73" spans="1:47" s="10" customFormat="1" ht="19.899999999999999" customHeight="1">
      <c r="B73" s="148"/>
      <c r="C73" s="99"/>
      <c r="D73" s="149" t="s">
        <v>279</v>
      </c>
      <c r="E73" s="150"/>
      <c r="F73" s="150"/>
      <c r="G73" s="150"/>
      <c r="H73" s="150"/>
      <c r="I73" s="150"/>
      <c r="J73" s="151">
        <f>J143</f>
        <v>0</v>
      </c>
      <c r="K73" s="99"/>
      <c r="L73" s="152"/>
    </row>
    <row r="74" spans="1:47" s="9" customFormat="1" ht="24.95" customHeight="1">
      <c r="B74" s="142"/>
      <c r="C74" s="143"/>
      <c r="D74" s="144" t="s">
        <v>280</v>
      </c>
      <c r="E74" s="145"/>
      <c r="F74" s="145"/>
      <c r="G74" s="145"/>
      <c r="H74" s="145"/>
      <c r="I74" s="145"/>
      <c r="J74" s="146">
        <f>J147</f>
        <v>0</v>
      </c>
      <c r="K74" s="143"/>
      <c r="L74" s="147"/>
    </row>
    <row r="75" spans="1:47" s="10" customFormat="1" ht="19.899999999999999" customHeight="1">
      <c r="B75" s="148"/>
      <c r="C75" s="99"/>
      <c r="D75" s="149" t="s">
        <v>281</v>
      </c>
      <c r="E75" s="150"/>
      <c r="F75" s="150"/>
      <c r="G75" s="150"/>
      <c r="H75" s="150"/>
      <c r="I75" s="150"/>
      <c r="J75" s="151">
        <f>J148</f>
        <v>0</v>
      </c>
      <c r="K75" s="99"/>
      <c r="L75" s="152"/>
    </row>
    <row r="76" spans="1:47" s="10" customFormat="1" ht="19.899999999999999" customHeight="1">
      <c r="B76" s="148"/>
      <c r="C76" s="99"/>
      <c r="D76" s="149" t="s">
        <v>282</v>
      </c>
      <c r="E76" s="150"/>
      <c r="F76" s="150"/>
      <c r="G76" s="150"/>
      <c r="H76" s="150"/>
      <c r="I76" s="150"/>
      <c r="J76" s="151">
        <f>J153</f>
        <v>0</v>
      </c>
      <c r="K76" s="99"/>
      <c r="L76" s="152"/>
    </row>
    <row r="77" spans="1:47" s="10" customFormat="1" ht="19.899999999999999" customHeight="1">
      <c r="B77" s="148"/>
      <c r="C77" s="99"/>
      <c r="D77" s="149" t="s">
        <v>283</v>
      </c>
      <c r="E77" s="150"/>
      <c r="F77" s="150"/>
      <c r="G77" s="150"/>
      <c r="H77" s="150"/>
      <c r="I77" s="150"/>
      <c r="J77" s="151">
        <f>J196</f>
        <v>0</v>
      </c>
      <c r="K77" s="99"/>
      <c r="L77" s="152"/>
    </row>
    <row r="78" spans="1:47" s="10" customFormat="1" ht="19.899999999999999" customHeight="1">
      <c r="B78" s="148"/>
      <c r="C78" s="99"/>
      <c r="D78" s="149" t="s">
        <v>284</v>
      </c>
      <c r="E78" s="150"/>
      <c r="F78" s="150"/>
      <c r="G78" s="150"/>
      <c r="H78" s="150"/>
      <c r="I78" s="150"/>
      <c r="J78" s="151">
        <f>J237</f>
        <v>0</v>
      </c>
      <c r="K78" s="99"/>
      <c r="L78" s="152"/>
    </row>
    <row r="79" spans="1:47" s="10" customFormat="1" ht="19.899999999999999" customHeight="1">
      <c r="B79" s="148"/>
      <c r="C79" s="99"/>
      <c r="D79" s="149" t="s">
        <v>285</v>
      </c>
      <c r="E79" s="150"/>
      <c r="F79" s="150"/>
      <c r="G79" s="150"/>
      <c r="H79" s="150"/>
      <c r="I79" s="150"/>
      <c r="J79" s="151">
        <f>J272</f>
        <v>0</v>
      </c>
      <c r="K79" s="99"/>
      <c r="L79" s="152"/>
    </row>
    <row r="80" spans="1:47" s="10" customFormat="1" ht="19.899999999999999" customHeight="1">
      <c r="B80" s="148"/>
      <c r="C80" s="99"/>
      <c r="D80" s="149" t="s">
        <v>286</v>
      </c>
      <c r="E80" s="150"/>
      <c r="F80" s="150"/>
      <c r="G80" s="150"/>
      <c r="H80" s="150"/>
      <c r="I80" s="150"/>
      <c r="J80" s="151">
        <f>J288</f>
        <v>0</v>
      </c>
      <c r="K80" s="99"/>
      <c r="L80" s="152"/>
    </row>
    <row r="81" spans="1:31" s="2" customFormat="1" ht="21.7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6.95" customHeight="1">
      <c r="A82" s="36"/>
      <c r="B82" s="49"/>
      <c r="C82" s="50"/>
      <c r="D82" s="50"/>
      <c r="E82" s="50"/>
      <c r="F82" s="50"/>
      <c r="G82" s="50"/>
      <c r="H82" s="50"/>
      <c r="I82" s="50"/>
      <c r="J82" s="50"/>
      <c r="K82" s="50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6" spans="1:31" s="2" customFormat="1" ht="6.95" customHeight="1">
      <c r="A86" s="36"/>
      <c r="B86" s="51"/>
      <c r="C86" s="52"/>
      <c r="D86" s="52"/>
      <c r="E86" s="52"/>
      <c r="F86" s="52"/>
      <c r="G86" s="52"/>
      <c r="H86" s="52"/>
      <c r="I86" s="52"/>
      <c r="J86" s="52"/>
      <c r="K86" s="52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24.95" customHeight="1">
      <c r="A87" s="36"/>
      <c r="B87" s="37"/>
      <c r="C87" s="25" t="s">
        <v>161</v>
      </c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16</v>
      </c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6.5" customHeight="1">
      <c r="A90" s="36"/>
      <c r="B90" s="37"/>
      <c r="C90" s="38"/>
      <c r="D90" s="38"/>
      <c r="E90" s="408" t="str">
        <f>E7</f>
        <v>Jablonné nad Orlicí - oprava</v>
      </c>
      <c r="F90" s="409"/>
      <c r="G90" s="409"/>
      <c r="H90" s="409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1" customFormat="1" ht="12" customHeight="1">
      <c r="B91" s="23"/>
      <c r="C91" s="31" t="s">
        <v>151</v>
      </c>
      <c r="D91" s="24"/>
      <c r="E91" s="24"/>
      <c r="F91" s="24"/>
      <c r="G91" s="24"/>
      <c r="H91" s="24"/>
      <c r="I91" s="24"/>
      <c r="J91" s="24"/>
      <c r="K91" s="24"/>
      <c r="L91" s="22"/>
    </row>
    <row r="92" spans="1:31" s="1" customFormat="1" ht="16.5" customHeight="1">
      <c r="B92" s="23"/>
      <c r="C92" s="24"/>
      <c r="D92" s="24"/>
      <c r="E92" s="408" t="s">
        <v>272</v>
      </c>
      <c r="F92" s="385"/>
      <c r="G92" s="385"/>
      <c r="H92" s="385"/>
      <c r="I92" s="24"/>
      <c r="J92" s="24"/>
      <c r="K92" s="24"/>
      <c r="L92" s="22"/>
    </row>
    <row r="93" spans="1:31" s="1" customFormat="1" ht="12" customHeight="1">
      <c r="B93" s="23"/>
      <c r="C93" s="31" t="s">
        <v>153</v>
      </c>
      <c r="D93" s="24"/>
      <c r="E93" s="24"/>
      <c r="F93" s="24"/>
      <c r="G93" s="24"/>
      <c r="H93" s="24"/>
      <c r="I93" s="24"/>
      <c r="J93" s="24"/>
      <c r="K93" s="24"/>
      <c r="L93" s="22"/>
    </row>
    <row r="94" spans="1:31" s="2" customFormat="1" ht="16.5" customHeight="1">
      <c r="A94" s="36"/>
      <c r="B94" s="37"/>
      <c r="C94" s="38"/>
      <c r="D94" s="38"/>
      <c r="E94" s="412" t="s">
        <v>273</v>
      </c>
      <c r="F94" s="410"/>
      <c r="G94" s="410"/>
      <c r="H94" s="410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274</v>
      </c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6.5" customHeight="1">
      <c r="A96" s="36"/>
      <c r="B96" s="37"/>
      <c r="C96" s="38"/>
      <c r="D96" s="38"/>
      <c r="E96" s="356" t="str">
        <f>E13</f>
        <v>01  - Stavební část</v>
      </c>
      <c r="F96" s="410"/>
      <c r="G96" s="410"/>
      <c r="H96" s="410"/>
      <c r="I96" s="38"/>
      <c r="J96" s="38"/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6.9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2" customHeight="1">
      <c r="A98" s="36"/>
      <c r="B98" s="37"/>
      <c r="C98" s="31" t="s">
        <v>21</v>
      </c>
      <c r="D98" s="38"/>
      <c r="E98" s="38"/>
      <c r="F98" s="29" t="str">
        <f>F16</f>
        <v>Nádražní 128, Jablonné nad Orlicí</v>
      </c>
      <c r="G98" s="38"/>
      <c r="H98" s="38"/>
      <c r="I98" s="31" t="s">
        <v>23</v>
      </c>
      <c r="J98" s="61" t="str">
        <f>IF(J16="","",J16)</f>
        <v>25. 7. 2022</v>
      </c>
      <c r="K98" s="38"/>
      <c r="L98" s="11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6.9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15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5.2" customHeight="1">
      <c r="A100" s="36"/>
      <c r="B100" s="37"/>
      <c r="C100" s="31" t="s">
        <v>25</v>
      </c>
      <c r="D100" s="38"/>
      <c r="E100" s="38"/>
      <c r="F100" s="29" t="str">
        <f>E19</f>
        <v>Správa železniční dopravní cesty</v>
      </c>
      <c r="G100" s="38"/>
      <c r="H100" s="38"/>
      <c r="I100" s="31" t="s">
        <v>33</v>
      </c>
      <c r="J100" s="34" t="str">
        <f>E25</f>
        <v>Aprea s.r.o.</v>
      </c>
      <c r="K100" s="38"/>
      <c r="L100" s="115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15.2" customHeight="1">
      <c r="A101" s="36"/>
      <c r="B101" s="37"/>
      <c r="C101" s="31" t="s">
        <v>31</v>
      </c>
      <c r="D101" s="38"/>
      <c r="E101" s="38"/>
      <c r="F101" s="29" t="str">
        <f>IF(E22="","",E22)</f>
        <v>Vyplň údaj</v>
      </c>
      <c r="G101" s="38"/>
      <c r="H101" s="38"/>
      <c r="I101" s="31" t="s">
        <v>38</v>
      </c>
      <c r="J101" s="34" t="str">
        <f>E28</f>
        <v>Kateřina Bačová</v>
      </c>
      <c r="K101" s="38"/>
      <c r="L101" s="115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10.35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115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11" customFormat="1" ht="29.25" customHeight="1">
      <c r="A103" s="153"/>
      <c r="B103" s="154"/>
      <c r="C103" s="155" t="s">
        <v>162</v>
      </c>
      <c r="D103" s="156" t="s">
        <v>62</v>
      </c>
      <c r="E103" s="156" t="s">
        <v>58</v>
      </c>
      <c r="F103" s="156" t="s">
        <v>59</v>
      </c>
      <c r="G103" s="156" t="s">
        <v>163</v>
      </c>
      <c r="H103" s="156" t="s">
        <v>164</v>
      </c>
      <c r="I103" s="156" t="s">
        <v>165</v>
      </c>
      <c r="J103" s="156" t="s">
        <v>157</v>
      </c>
      <c r="K103" s="157" t="s">
        <v>166</v>
      </c>
      <c r="L103" s="158"/>
      <c r="M103" s="70" t="s">
        <v>19</v>
      </c>
      <c r="N103" s="71" t="s">
        <v>47</v>
      </c>
      <c r="O103" s="71" t="s">
        <v>167</v>
      </c>
      <c r="P103" s="71" t="s">
        <v>168</v>
      </c>
      <c r="Q103" s="71" t="s">
        <v>169</v>
      </c>
      <c r="R103" s="71" t="s">
        <v>170</v>
      </c>
      <c r="S103" s="71" t="s">
        <v>171</v>
      </c>
      <c r="T103" s="72" t="s">
        <v>172</v>
      </c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</row>
    <row r="104" spans="1:65" s="2" customFormat="1" ht="22.9" customHeight="1">
      <c r="A104" s="36"/>
      <c r="B104" s="37"/>
      <c r="C104" s="77" t="s">
        <v>173</v>
      </c>
      <c r="D104" s="38"/>
      <c r="E104" s="38"/>
      <c r="F104" s="38"/>
      <c r="G104" s="38"/>
      <c r="H104" s="38"/>
      <c r="I104" s="38"/>
      <c r="J104" s="159">
        <f>BK104</f>
        <v>0</v>
      </c>
      <c r="K104" s="38"/>
      <c r="L104" s="41"/>
      <c r="M104" s="73"/>
      <c r="N104" s="160"/>
      <c r="O104" s="74"/>
      <c r="P104" s="161">
        <f>P105+P147</f>
        <v>0</v>
      </c>
      <c r="Q104" s="74"/>
      <c r="R104" s="161">
        <f>R105+R147</f>
        <v>5.30317887</v>
      </c>
      <c r="S104" s="74"/>
      <c r="T104" s="162">
        <f>T105+T147</f>
        <v>2.91406733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76</v>
      </c>
      <c r="AU104" s="19" t="s">
        <v>158</v>
      </c>
      <c r="BK104" s="163">
        <f>BK105+BK147</f>
        <v>0</v>
      </c>
    </row>
    <row r="105" spans="1:65" s="12" customFormat="1" ht="25.9" customHeight="1">
      <c r="B105" s="164"/>
      <c r="C105" s="165"/>
      <c r="D105" s="166" t="s">
        <v>76</v>
      </c>
      <c r="E105" s="167" t="s">
        <v>174</v>
      </c>
      <c r="F105" s="167" t="s">
        <v>175</v>
      </c>
      <c r="G105" s="165"/>
      <c r="H105" s="165"/>
      <c r="I105" s="168"/>
      <c r="J105" s="169">
        <f>BK105</f>
        <v>0</v>
      </c>
      <c r="K105" s="165"/>
      <c r="L105" s="170"/>
      <c r="M105" s="171"/>
      <c r="N105" s="172"/>
      <c r="O105" s="172"/>
      <c r="P105" s="173">
        <f>P106+P111+P126+P139+P143</f>
        <v>0</v>
      </c>
      <c r="Q105" s="172"/>
      <c r="R105" s="173">
        <f>R106+R111+R126+R139+R143</f>
        <v>4.1142675999999998</v>
      </c>
      <c r="S105" s="172"/>
      <c r="T105" s="174">
        <f>T106+T111+T126+T139+T143</f>
        <v>2.6263320000000001</v>
      </c>
      <c r="AR105" s="175" t="s">
        <v>84</v>
      </c>
      <c r="AT105" s="176" t="s">
        <v>76</v>
      </c>
      <c r="AU105" s="176" t="s">
        <v>77</v>
      </c>
      <c r="AY105" s="175" t="s">
        <v>176</v>
      </c>
      <c r="BK105" s="177">
        <f>BK106+BK111+BK126+BK139+BK143</f>
        <v>0</v>
      </c>
    </row>
    <row r="106" spans="1:65" s="12" customFormat="1" ht="22.9" customHeight="1">
      <c r="B106" s="164"/>
      <c r="C106" s="165"/>
      <c r="D106" s="166" t="s">
        <v>76</v>
      </c>
      <c r="E106" s="178" t="s">
        <v>103</v>
      </c>
      <c r="F106" s="178" t="s">
        <v>287</v>
      </c>
      <c r="G106" s="165"/>
      <c r="H106" s="165"/>
      <c r="I106" s="168"/>
      <c r="J106" s="179">
        <f>BK106</f>
        <v>0</v>
      </c>
      <c r="K106" s="165"/>
      <c r="L106" s="170"/>
      <c r="M106" s="171"/>
      <c r="N106" s="172"/>
      <c r="O106" s="172"/>
      <c r="P106" s="173">
        <f>SUM(P107:P110)</f>
        <v>0</v>
      </c>
      <c r="Q106" s="172"/>
      <c r="R106" s="173">
        <f>SUM(R107:R110)</f>
        <v>0.30603249999999999</v>
      </c>
      <c r="S106" s="172"/>
      <c r="T106" s="174">
        <f>SUM(T107:T110)</f>
        <v>0</v>
      </c>
      <c r="AR106" s="175" t="s">
        <v>84</v>
      </c>
      <c r="AT106" s="176" t="s">
        <v>76</v>
      </c>
      <c r="AU106" s="176" t="s">
        <v>84</v>
      </c>
      <c r="AY106" s="175" t="s">
        <v>176</v>
      </c>
      <c r="BK106" s="177">
        <f>SUM(BK107:BK110)</f>
        <v>0</v>
      </c>
    </row>
    <row r="107" spans="1:65" s="2" customFormat="1" ht="16.5" customHeight="1">
      <c r="A107" s="36"/>
      <c r="B107" s="37"/>
      <c r="C107" s="180" t="s">
        <v>84</v>
      </c>
      <c r="D107" s="180" t="s">
        <v>180</v>
      </c>
      <c r="E107" s="181" t="s">
        <v>288</v>
      </c>
      <c r="F107" s="182" t="s">
        <v>289</v>
      </c>
      <c r="G107" s="183" t="s">
        <v>290</v>
      </c>
      <c r="H107" s="184">
        <v>0.16300000000000001</v>
      </c>
      <c r="I107" s="185"/>
      <c r="J107" s="186">
        <f>ROUND(I107*H107,2)</f>
        <v>0</v>
      </c>
      <c r="K107" s="182" t="s">
        <v>184</v>
      </c>
      <c r="L107" s="41"/>
      <c r="M107" s="187" t="s">
        <v>19</v>
      </c>
      <c r="N107" s="188" t="s">
        <v>48</v>
      </c>
      <c r="O107" s="66"/>
      <c r="P107" s="189">
        <f>O107*H107</f>
        <v>0</v>
      </c>
      <c r="Q107" s="189">
        <v>1.8774999999999999</v>
      </c>
      <c r="R107" s="189">
        <f>Q107*H107</f>
        <v>0.30603249999999999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185</v>
      </c>
      <c r="AT107" s="191" t="s">
        <v>180</v>
      </c>
      <c r="AU107" s="191" t="s">
        <v>86</v>
      </c>
      <c r="AY107" s="19" t="s">
        <v>176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84</v>
      </c>
      <c r="BK107" s="192">
        <f>ROUND(I107*H107,2)</f>
        <v>0</v>
      </c>
      <c r="BL107" s="19" t="s">
        <v>185</v>
      </c>
      <c r="BM107" s="191" t="s">
        <v>291</v>
      </c>
    </row>
    <row r="108" spans="1:65" s="2" customFormat="1" ht="11.25">
      <c r="A108" s="36"/>
      <c r="B108" s="37"/>
      <c r="C108" s="38"/>
      <c r="D108" s="193" t="s">
        <v>187</v>
      </c>
      <c r="E108" s="38"/>
      <c r="F108" s="194" t="s">
        <v>292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187</v>
      </c>
      <c r="AU108" s="19" t="s">
        <v>86</v>
      </c>
    </row>
    <row r="109" spans="1:65" s="2" customFormat="1" ht="11.25">
      <c r="A109" s="36"/>
      <c r="B109" s="37"/>
      <c r="C109" s="38"/>
      <c r="D109" s="198" t="s">
        <v>189</v>
      </c>
      <c r="E109" s="38"/>
      <c r="F109" s="199" t="s">
        <v>293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189</v>
      </c>
      <c r="AU109" s="19" t="s">
        <v>86</v>
      </c>
    </row>
    <row r="110" spans="1:65" s="13" customFormat="1" ht="11.25">
      <c r="B110" s="200"/>
      <c r="C110" s="201"/>
      <c r="D110" s="193" t="s">
        <v>196</v>
      </c>
      <c r="E110" s="202" t="s">
        <v>19</v>
      </c>
      <c r="F110" s="203" t="s">
        <v>294</v>
      </c>
      <c r="G110" s="201"/>
      <c r="H110" s="204">
        <v>0.16300000000000001</v>
      </c>
      <c r="I110" s="205"/>
      <c r="J110" s="201"/>
      <c r="K110" s="201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196</v>
      </c>
      <c r="AU110" s="210" t="s">
        <v>86</v>
      </c>
      <c r="AV110" s="13" t="s">
        <v>86</v>
      </c>
      <c r="AW110" s="13" t="s">
        <v>37</v>
      </c>
      <c r="AX110" s="13" t="s">
        <v>84</v>
      </c>
      <c r="AY110" s="210" t="s">
        <v>176</v>
      </c>
    </row>
    <row r="111" spans="1:65" s="12" customFormat="1" ht="22.9" customHeight="1">
      <c r="B111" s="164"/>
      <c r="C111" s="165"/>
      <c r="D111" s="166" t="s">
        <v>76</v>
      </c>
      <c r="E111" s="178" t="s">
        <v>295</v>
      </c>
      <c r="F111" s="178" t="s">
        <v>296</v>
      </c>
      <c r="G111" s="165"/>
      <c r="H111" s="165"/>
      <c r="I111" s="168"/>
      <c r="J111" s="179">
        <f>BK111</f>
        <v>0</v>
      </c>
      <c r="K111" s="165"/>
      <c r="L111" s="170"/>
      <c r="M111" s="171"/>
      <c r="N111" s="172"/>
      <c r="O111" s="172"/>
      <c r="P111" s="173">
        <f>SUM(P112:P125)</f>
        <v>0</v>
      </c>
      <c r="Q111" s="172"/>
      <c r="R111" s="173">
        <f>SUM(R112:R125)</f>
        <v>3.8082351000000001</v>
      </c>
      <c r="S111" s="172"/>
      <c r="T111" s="174">
        <f>SUM(T112:T125)</f>
        <v>0</v>
      </c>
      <c r="AR111" s="175" t="s">
        <v>84</v>
      </c>
      <c r="AT111" s="176" t="s">
        <v>76</v>
      </c>
      <c r="AU111" s="176" t="s">
        <v>84</v>
      </c>
      <c r="AY111" s="175" t="s">
        <v>176</v>
      </c>
      <c r="BK111" s="177">
        <f>SUM(BK112:BK125)</f>
        <v>0</v>
      </c>
    </row>
    <row r="112" spans="1:65" s="2" customFormat="1" ht="16.5" customHeight="1">
      <c r="A112" s="36"/>
      <c r="B112" s="37"/>
      <c r="C112" s="180" t="s">
        <v>86</v>
      </c>
      <c r="D112" s="180" t="s">
        <v>180</v>
      </c>
      <c r="E112" s="181" t="s">
        <v>297</v>
      </c>
      <c r="F112" s="182" t="s">
        <v>298</v>
      </c>
      <c r="G112" s="183" t="s">
        <v>299</v>
      </c>
      <c r="H112" s="184">
        <v>3</v>
      </c>
      <c r="I112" s="185"/>
      <c r="J112" s="186">
        <f>ROUND(I112*H112,2)</f>
        <v>0</v>
      </c>
      <c r="K112" s="182" t="s">
        <v>184</v>
      </c>
      <c r="L112" s="41"/>
      <c r="M112" s="187" t="s">
        <v>19</v>
      </c>
      <c r="N112" s="188" t="s">
        <v>48</v>
      </c>
      <c r="O112" s="66"/>
      <c r="P112" s="189">
        <f>O112*H112</f>
        <v>0</v>
      </c>
      <c r="Q112" s="189">
        <v>4.0599999999999997E-2</v>
      </c>
      <c r="R112" s="189">
        <f>Q112*H112</f>
        <v>0.12179999999999999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185</v>
      </c>
      <c r="AT112" s="191" t="s">
        <v>180</v>
      </c>
      <c r="AU112" s="191" t="s">
        <v>86</v>
      </c>
      <c r="AY112" s="19" t="s">
        <v>176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84</v>
      </c>
      <c r="BK112" s="192">
        <f>ROUND(I112*H112,2)</f>
        <v>0</v>
      </c>
      <c r="BL112" s="19" t="s">
        <v>185</v>
      </c>
      <c r="BM112" s="191" t="s">
        <v>300</v>
      </c>
    </row>
    <row r="113" spans="1:65" s="2" customFormat="1" ht="11.25">
      <c r="A113" s="36"/>
      <c r="B113" s="37"/>
      <c r="C113" s="38"/>
      <c r="D113" s="193" t="s">
        <v>187</v>
      </c>
      <c r="E113" s="38"/>
      <c r="F113" s="194" t="s">
        <v>301</v>
      </c>
      <c r="G113" s="38"/>
      <c r="H113" s="38"/>
      <c r="I113" s="195"/>
      <c r="J113" s="38"/>
      <c r="K113" s="38"/>
      <c r="L113" s="41"/>
      <c r="M113" s="196"/>
      <c r="N113" s="19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187</v>
      </c>
      <c r="AU113" s="19" t="s">
        <v>86</v>
      </c>
    </row>
    <row r="114" spans="1:65" s="2" customFormat="1" ht="11.25">
      <c r="A114" s="36"/>
      <c r="B114" s="37"/>
      <c r="C114" s="38"/>
      <c r="D114" s="198" t="s">
        <v>189</v>
      </c>
      <c r="E114" s="38"/>
      <c r="F114" s="199" t="s">
        <v>302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189</v>
      </c>
      <c r="AU114" s="19" t="s">
        <v>86</v>
      </c>
    </row>
    <row r="115" spans="1:65" s="13" customFormat="1" ht="11.25">
      <c r="B115" s="200"/>
      <c r="C115" s="201"/>
      <c r="D115" s="193" t="s">
        <v>196</v>
      </c>
      <c r="E115" s="202" t="s">
        <v>19</v>
      </c>
      <c r="F115" s="203" t="s">
        <v>303</v>
      </c>
      <c r="G115" s="201"/>
      <c r="H115" s="204">
        <v>1</v>
      </c>
      <c r="I115" s="205"/>
      <c r="J115" s="201"/>
      <c r="K115" s="201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196</v>
      </c>
      <c r="AU115" s="210" t="s">
        <v>86</v>
      </c>
      <c r="AV115" s="13" t="s">
        <v>86</v>
      </c>
      <c r="AW115" s="13" t="s">
        <v>37</v>
      </c>
      <c r="AX115" s="13" t="s">
        <v>77</v>
      </c>
      <c r="AY115" s="210" t="s">
        <v>176</v>
      </c>
    </row>
    <row r="116" spans="1:65" s="13" customFormat="1" ht="11.25">
      <c r="B116" s="200"/>
      <c r="C116" s="201"/>
      <c r="D116" s="193" t="s">
        <v>196</v>
      </c>
      <c r="E116" s="202" t="s">
        <v>19</v>
      </c>
      <c r="F116" s="203" t="s">
        <v>304</v>
      </c>
      <c r="G116" s="201"/>
      <c r="H116" s="204">
        <v>2</v>
      </c>
      <c r="I116" s="205"/>
      <c r="J116" s="201"/>
      <c r="K116" s="201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196</v>
      </c>
      <c r="AU116" s="210" t="s">
        <v>86</v>
      </c>
      <c r="AV116" s="13" t="s">
        <v>86</v>
      </c>
      <c r="AW116" s="13" t="s">
        <v>37</v>
      </c>
      <c r="AX116" s="13" t="s">
        <v>77</v>
      </c>
      <c r="AY116" s="210" t="s">
        <v>176</v>
      </c>
    </row>
    <row r="117" spans="1:65" s="14" customFormat="1" ht="11.25">
      <c r="B117" s="211"/>
      <c r="C117" s="212"/>
      <c r="D117" s="193" t="s">
        <v>196</v>
      </c>
      <c r="E117" s="213" t="s">
        <v>19</v>
      </c>
      <c r="F117" s="214" t="s">
        <v>199</v>
      </c>
      <c r="G117" s="212"/>
      <c r="H117" s="215">
        <v>3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196</v>
      </c>
      <c r="AU117" s="221" t="s">
        <v>86</v>
      </c>
      <c r="AV117" s="14" t="s">
        <v>185</v>
      </c>
      <c r="AW117" s="14" t="s">
        <v>37</v>
      </c>
      <c r="AX117" s="14" t="s">
        <v>84</v>
      </c>
      <c r="AY117" s="221" t="s">
        <v>176</v>
      </c>
    </row>
    <row r="118" spans="1:65" s="2" customFormat="1" ht="16.5" customHeight="1">
      <c r="A118" s="36"/>
      <c r="B118" s="37"/>
      <c r="C118" s="180" t="s">
        <v>103</v>
      </c>
      <c r="D118" s="180" t="s">
        <v>180</v>
      </c>
      <c r="E118" s="181" t="s">
        <v>305</v>
      </c>
      <c r="F118" s="182" t="s">
        <v>306</v>
      </c>
      <c r="G118" s="183" t="s">
        <v>267</v>
      </c>
      <c r="H118" s="184">
        <v>150.36000000000001</v>
      </c>
      <c r="I118" s="185"/>
      <c r="J118" s="186">
        <f>ROUND(I118*H118,2)</f>
        <v>0</v>
      </c>
      <c r="K118" s="182" t="s">
        <v>184</v>
      </c>
      <c r="L118" s="41"/>
      <c r="M118" s="187" t="s">
        <v>19</v>
      </c>
      <c r="N118" s="188" t="s">
        <v>48</v>
      </c>
      <c r="O118" s="66"/>
      <c r="P118" s="189">
        <f>O118*H118</f>
        <v>0</v>
      </c>
      <c r="Q118" s="189">
        <v>5.7000000000000002E-3</v>
      </c>
      <c r="R118" s="189">
        <f>Q118*H118</f>
        <v>0.85705200000000015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185</v>
      </c>
      <c r="AT118" s="191" t="s">
        <v>180</v>
      </c>
      <c r="AU118" s="191" t="s">
        <v>86</v>
      </c>
      <c r="AY118" s="19" t="s">
        <v>176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84</v>
      </c>
      <c r="BK118" s="192">
        <f>ROUND(I118*H118,2)</f>
        <v>0</v>
      </c>
      <c r="BL118" s="19" t="s">
        <v>185</v>
      </c>
      <c r="BM118" s="191" t="s">
        <v>307</v>
      </c>
    </row>
    <row r="119" spans="1:65" s="2" customFormat="1" ht="19.5">
      <c r="A119" s="36"/>
      <c r="B119" s="37"/>
      <c r="C119" s="38"/>
      <c r="D119" s="193" t="s">
        <v>187</v>
      </c>
      <c r="E119" s="38"/>
      <c r="F119" s="194" t="s">
        <v>308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187</v>
      </c>
      <c r="AU119" s="19" t="s">
        <v>86</v>
      </c>
    </row>
    <row r="120" spans="1:65" s="2" customFormat="1" ht="11.25">
      <c r="A120" s="36"/>
      <c r="B120" s="37"/>
      <c r="C120" s="38"/>
      <c r="D120" s="198" t="s">
        <v>189</v>
      </c>
      <c r="E120" s="38"/>
      <c r="F120" s="199" t="s">
        <v>309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189</v>
      </c>
      <c r="AU120" s="19" t="s">
        <v>86</v>
      </c>
    </row>
    <row r="121" spans="1:65" s="13" customFormat="1" ht="11.25">
      <c r="B121" s="200"/>
      <c r="C121" s="201"/>
      <c r="D121" s="193" t="s">
        <v>196</v>
      </c>
      <c r="E121" s="202" t="s">
        <v>19</v>
      </c>
      <c r="F121" s="203" t="s">
        <v>265</v>
      </c>
      <c r="G121" s="201"/>
      <c r="H121" s="204">
        <v>150.36000000000001</v>
      </c>
      <c r="I121" s="205"/>
      <c r="J121" s="201"/>
      <c r="K121" s="201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196</v>
      </c>
      <c r="AU121" s="210" t="s">
        <v>86</v>
      </c>
      <c r="AV121" s="13" t="s">
        <v>86</v>
      </c>
      <c r="AW121" s="13" t="s">
        <v>37</v>
      </c>
      <c r="AX121" s="13" t="s">
        <v>84</v>
      </c>
      <c r="AY121" s="210" t="s">
        <v>176</v>
      </c>
    </row>
    <row r="122" spans="1:65" s="2" customFormat="1" ht="16.5" customHeight="1">
      <c r="A122" s="36"/>
      <c r="B122" s="37"/>
      <c r="C122" s="180" t="s">
        <v>185</v>
      </c>
      <c r="D122" s="180" t="s">
        <v>180</v>
      </c>
      <c r="E122" s="181" t="s">
        <v>310</v>
      </c>
      <c r="F122" s="182" t="s">
        <v>311</v>
      </c>
      <c r="G122" s="183" t="s">
        <v>267</v>
      </c>
      <c r="H122" s="184">
        <v>496.38299999999998</v>
      </c>
      <c r="I122" s="185"/>
      <c r="J122" s="186">
        <f>ROUND(I122*H122,2)</f>
        <v>0</v>
      </c>
      <c r="K122" s="182" t="s">
        <v>184</v>
      </c>
      <c r="L122" s="41"/>
      <c r="M122" s="187" t="s">
        <v>19</v>
      </c>
      <c r="N122" s="188" t="s">
        <v>48</v>
      </c>
      <c r="O122" s="66"/>
      <c r="P122" s="189">
        <f>O122*H122</f>
        <v>0</v>
      </c>
      <c r="Q122" s="189">
        <v>5.7000000000000002E-3</v>
      </c>
      <c r="R122" s="189">
        <f>Q122*H122</f>
        <v>2.8293830999999998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185</v>
      </c>
      <c r="AT122" s="191" t="s">
        <v>180</v>
      </c>
      <c r="AU122" s="191" t="s">
        <v>86</v>
      </c>
      <c r="AY122" s="19" t="s">
        <v>176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84</v>
      </c>
      <c r="BK122" s="192">
        <f>ROUND(I122*H122,2)</f>
        <v>0</v>
      </c>
      <c r="BL122" s="19" t="s">
        <v>185</v>
      </c>
      <c r="BM122" s="191" t="s">
        <v>312</v>
      </c>
    </row>
    <row r="123" spans="1:65" s="2" customFormat="1" ht="19.5">
      <c r="A123" s="36"/>
      <c r="B123" s="37"/>
      <c r="C123" s="38"/>
      <c r="D123" s="193" t="s">
        <v>187</v>
      </c>
      <c r="E123" s="38"/>
      <c r="F123" s="194" t="s">
        <v>313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187</v>
      </c>
      <c r="AU123" s="19" t="s">
        <v>86</v>
      </c>
    </row>
    <row r="124" spans="1:65" s="2" customFormat="1" ht="11.25">
      <c r="A124" s="36"/>
      <c r="B124" s="37"/>
      <c r="C124" s="38"/>
      <c r="D124" s="198" t="s">
        <v>189</v>
      </c>
      <c r="E124" s="38"/>
      <c r="F124" s="199" t="s">
        <v>314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189</v>
      </c>
      <c r="AU124" s="19" t="s">
        <v>86</v>
      </c>
    </row>
    <row r="125" spans="1:65" s="13" customFormat="1" ht="11.25">
      <c r="B125" s="200"/>
      <c r="C125" s="201"/>
      <c r="D125" s="193" t="s">
        <v>196</v>
      </c>
      <c r="E125" s="202" t="s">
        <v>19</v>
      </c>
      <c r="F125" s="203" t="s">
        <v>269</v>
      </c>
      <c r="G125" s="201"/>
      <c r="H125" s="204">
        <v>496.38299999999998</v>
      </c>
      <c r="I125" s="205"/>
      <c r="J125" s="201"/>
      <c r="K125" s="201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196</v>
      </c>
      <c r="AU125" s="210" t="s">
        <v>86</v>
      </c>
      <c r="AV125" s="13" t="s">
        <v>86</v>
      </c>
      <c r="AW125" s="13" t="s">
        <v>37</v>
      </c>
      <c r="AX125" s="13" t="s">
        <v>84</v>
      </c>
      <c r="AY125" s="210" t="s">
        <v>176</v>
      </c>
    </row>
    <row r="126" spans="1:65" s="12" customFormat="1" ht="22.9" customHeight="1">
      <c r="B126" s="164"/>
      <c r="C126" s="165"/>
      <c r="D126" s="166" t="s">
        <v>76</v>
      </c>
      <c r="E126" s="178" t="s">
        <v>315</v>
      </c>
      <c r="F126" s="178" t="s">
        <v>316</v>
      </c>
      <c r="G126" s="165"/>
      <c r="H126" s="165"/>
      <c r="I126" s="168"/>
      <c r="J126" s="179">
        <f>BK126</f>
        <v>0</v>
      </c>
      <c r="K126" s="165"/>
      <c r="L126" s="170"/>
      <c r="M126" s="171"/>
      <c r="N126" s="172"/>
      <c r="O126" s="172"/>
      <c r="P126" s="173">
        <f>SUM(P127:P138)</f>
        <v>0</v>
      </c>
      <c r="Q126" s="172"/>
      <c r="R126" s="173">
        <f>SUM(R127:R138)</f>
        <v>0</v>
      </c>
      <c r="S126" s="172"/>
      <c r="T126" s="174">
        <f>SUM(T127:T138)</f>
        <v>2.6263320000000001</v>
      </c>
      <c r="AR126" s="175" t="s">
        <v>84</v>
      </c>
      <c r="AT126" s="176" t="s">
        <v>76</v>
      </c>
      <c r="AU126" s="176" t="s">
        <v>84</v>
      </c>
      <c r="AY126" s="175" t="s">
        <v>176</v>
      </c>
      <c r="BK126" s="177">
        <f>SUM(BK127:BK138)</f>
        <v>0</v>
      </c>
    </row>
    <row r="127" spans="1:65" s="2" customFormat="1" ht="16.5" customHeight="1">
      <c r="A127" s="36"/>
      <c r="B127" s="37"/>
      <c r="C127" s="180" t="s">
        <v>216</v>
      </c>
      <c r="D127" s="180" t="s">
        <v>180</v>
      </c>
      <c r="E127" s="181" t="s">
        <v>317</v>
      </c>
      <c r="F127" s="182" t="s">
        <v>318</v>
      </c>
      <c r="G127" s="183" t="s">
        <v>267</v>
      </c>
      <c r="H127" s="184">
        <v>0.96</v>
      </c>
      <c r="I127" s="185"/>
      <c r="J127" s="186">
        <f>ROUND(I127*H127,2)</f>
        <v>0</v>
      </c>
      <c r="K127" s="182" t="s">
        <v>184</v>
      </c>
      <c r="L127" s="41"/>
      <c r="M127" s="187" t="s">
        <v>19</v>
      </c>
      <c r="N127" s="188" t="s">
        <v>48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4.1000000000000002E-2</v>
      </c>
      <c r="T127" s="190">
        <f>S127*H127</f>
        <v>3.9359999999999999E-2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185</v>
      </c>
      <c r="AT127" s="191" t="s">
        <v>180</v>
      </c>
      <c r="AU127" s="191" t="s">
        <v>86</v>
      </c>
      <c r="AY127" s="19" t="s">
        <v>176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185</v>
      </c>
      <c r="BM127" s="191" t="s">
        <v>319</v>
      </c>
    </row>
    <row r="128" spans="1:65" s="2" customFormat="1" ht="19.5">
      <c r="A128" s="36"/>
      <c r="B128" s="37"/>
      <c r="C128" s="38"/>
      <c r="D128" s="193" t="s">
        <v>187</v>
      </c>
      <c r="E128" s="38"/>
      <c r="F128" s="194" t="s">
        <v>320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187</v>
      </c>
      <c r="AU128" s="19" t="s">
        <v>86</v>
      </c>
    </row>
    <row r="129" spans="1:65" s="2" customFormat="1" ht="11.25">
      <c r="A129" s="36"/>
      <c r="B129" s="37"/>
      <c r="C129" s="38"/>
      <c r="D129" s="198" t="s">
        <v>189</v>
      </c>
      <c r="E129" s="38"/>
      <c r="F129" s="199" t="s">
        <v>321</v>
      </c>
      <c r="G129" s="38"/>
      <c r="H129" s="38"/>
      <c r="I129" s="195"/>
      <c r="J129" s="38"/>
      <c r="K129" s="38"/>
      <c r="L129" s="41"/>
      <c r="M129" s="196"/>
      <c r="N129" s="19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189</v>
      </c>
      <c r="AU129" s="19" t="s">
        <v>86</v>
      </c>
    </row>
    <row r="130" spans="1:65" s="13" customFormat="1" ht="11.25">
      <c r="B130" s="200"/>
      <c r="C130" s="201"/>
      <c r="D130" s="193" t="s">
        <v>196</v>
      </c>
      <c r="E130" s="202" t="s">
        <v>19</v>
      </c>
      <c r="F130" s="203" t="s">
        <v>322</v>
      </c>
      <c r="G130" s="201"/>
      <c r="H130" s="204">
        <v>0.96</v>
      </c>
      <c r="I130" s="205"/>
      <c r="J130" s="201"/>
      <c r="K130" s="201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196</v>
      </c>
      <c r="AU130" s="210" t="s">
        <v>86</v>
      </c>
      <c r="AV130" s="13" t="s">
        <v>86</v>
      </c>
      <c r="AW130" s="13" t="s">
        <v>37</v>
      </c>
      <c r="AX130" s="13" t="s">
        <v>84</v>
      </c>
      <c r="AY130" s="210" t="s">
        <v>176</v>
      </c>
    </row>
    <row r="131" spans="1:65" s="2" customFormat="1" ht="21.75" customHeight="1">
      <c r="A131" s="36"/>
      <c r="B131" s="37"/>
      <c r="C131" s="180" t="s">
        <v>223</v>
      </c>
      <c r="D131" s="180" t="s">
        <v>180</v>
      </c>
      <c r="E131" s="181" t="s">
        <v>323</v>
      </c>
      <c r="F131" s="182" t="s">
        <v>324</v>
      </c>
      <c r="G131" s="183" t="s">
        <v>267</v>
      </c>
      <c r="H131" s="184">
        <v>150.36000000000001</v>
      </c>
      <c r="I131" s="185"/>
      <c r="J131" s="186">
        <f>ROUND(I131*H131,2)</f>
        <v>0</v>
      </c>
      <c r="K131" s="182" t="s">
        <v>184</v>
      </c>
      <c r="L131" s="41"/>
      <c r="M131" s="187" t="s">
        <v>19</v>
      </c>
      <c r="N131" s="188" t="s">
        <v>48</v>
      </c>
      <c r="O131" s="66"/>
      <c r="P131" s="189">
        <f>O131*H131</f>
        <v>0</v>
      </c>
      <c r="Q131" s="189">
        <v>0</v>
      </c>
      <c r="R131" s="189">
        <f>Q131*H131</f>
        <v>0</v>
      </c>
      <c r="S131" s="189">
        <v>4.0000000000000001E-3</v>
      </c>
      <c r="T131" s="190">
        <f>S131*H131</f>
        <v>0.60144000000000009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185</v>
      </c>
      <c r="AT131" s="191" t="s">
        <v>180</v>
      </c>
      <c r="AU131" s="191" t="s">
        <v>86</v>
      </c>
      <c r="AY131" s="19" t="s">
        <v>176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185</v>
      </c>
      <c r="BM131" s="191" t="s">
        <v>325</v>
      </c>
    </row>
    <row r="132" spans="1:65" s="2" customFormat="1" ht="11.25">
      <c r="A132" s="36"/>
      <c r="B132" s="37"/>
      <c r="C132" s="38"/>
      <c r="D132" s="193" t="s">
        <v>187</v>
      </c>
      <c r="E132" s="38"/>
      <c r="F132" s="194" t="s">
        <v>326</v>
      </c>
      <c r="G132" s="38"/>
      <c r="H132" s="38"/>
      <c r="I132" s="195"/>
      <c r="J132" s="38"/>
      <c r="K132" s="38"/>
      <c r="L132" s="41"/>
      <c r="M132" s="196"/>
      <c r="N132" s="197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187</v>
      </c>
      <c r="AU132" s="19" t="s">
        <v>86</v>
      </c>
    </row>
    <row r="133" spans="1:65" s="2" customFormat="1" ht="11.25">
      <c r="A133" s="36"/>
      <c r="B133" s="37"/>
      <c r="C133" s="38"/>
      <c r="D133" s="198" t="s">
        <v>189</v>
      </c>
      <c r="E133" s="38"/>
      <c r="F133" s="199" t="s">
        <v>327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189</v>
      </c>
      <c r="AU133" s="19" t="s">
        <v>86</v>
      </c>
    </row>
    <row r="134" spans="1:65" s="13" customFormat="1" ht="11.25">
      <c r="B134" s="200"/>
      <c r="C134" s="201"/>
      <c r="D134" s="193" t="s">
        <v>196</v>
      </c>
      <c r="E134" s="202" t="s">
        <v>19</v>
      </c>
      <c r="F134" s="203" t="s">
        <v>265</v>
      </c>
      <c r="G134" s="201"/>
      <c r="H134" s="204">
        <v>150.36000000000001</v>
      </c>
      <c r="I134" s="205"/>
      <c r="J134" s="201"/>
      <c r="K134" s="201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196</v>
      </c>
      <c r="AU134" s="210" t="s">
        <v>86</v>
      </c>
      <c r="AV134" s="13" t="s">
        <v>86</v>
      </c>
      <c r="AW134" s="13" t="s">
        <v>37</v>
      </c>
      <c r="AX134" s="13" t="s">
        <v>84</v>
      </c>
      <c r="AY134" s="210" t="s">
        <v>176</v>
      </c>
    </row>
    <row r="135" spans="1:65" s="2" customFormat="1" ht="21.75" customHeight="1">
      <c r="A135" s="36"/>
      <c r="B135" s="37"/>
      <c r="C135" s="180" t="s">
        <v>328</v>
      </c>
      <c r="D135" s="180" t="s">
        <v>180</v>
      </c>
      <c r="E135" s="181" t="s">
        <v>329</v>
      </c>
      <c r="F135" s="182" t="s">
        <v>330</v>
      </c>
      <c r="G135" s="183" t="s">
        <v>267</v>
      </c>
      <c r="H135" s="184">
        <v>496.38299999999998</v>
      </c>
      <c r="I135" s="185"/>
      <c r="J135" s="186">
        <f>ROUND(I135*H135,2)</f>
        <v>0</v>
      </c>
      <c r="K135" s="182" t="s">
        <v>184</v>
      </c>
      <c r="L135" s="41"/>
      <c r="M135" s="187" t="s">
        <v>19</v>
      </c>
      <c r="N135" s="188" t="s">
        <v>48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4.0000000000000001E-3</v>
      </c>
      <c r="T135" s="190">
        <f>S135*H135</f>
        <v>1.9855320000000001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185</v>
      </c>
      <c r="AT135" s="191" t="s">
        <v>180</v>
      </c>
      <c r="AU135" s="191" t="s">
        <v>86</v>
      </c>
      <c r="AY135" s="19" t="s">
        <v>176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185</v>
      </c>
      <c r="BM135" s="191" t="s">
        <v>331</v>
      </c>
    </row>
    <row r="136" spans="1:65" s="2" customFormat="1" ht="19.5">
      <c r="A136" s="36"/>
      <c r="B136" s="37"/>
      <c r="C136" s="38"/>
      <c r="D136" s="193" t="s">
        <v>187</v>
      </c>
      <c r="E136" s="38"/>
      <c r="F136" s="194" t="s">
        <v>332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187</v>
      </c>
      <c r="AU136" s="19" t="s">
        <v>86</v>
      </c>
    </row>
    <row r="137" spans="1:65" s="2" customFormat="1" ht="11.25">
      <c r="A137" s="36"/>
      <c r="B137" s="37"/>
      <c r="C137" s="38"/>
      <c r="D137" s="198" t="s">
        <v>189</v>
      </c>
      <c r="E137" s="38"/>
      <c r="F137" s="199" t="s">
        <v>333</v>
      </c>
      <c r="G137" s="38"/>
      <c r="H137" s="38"/>
      <c r="I137" s="195"/>
      <c r="J137" s="38"/>
      <c r="K137" s="38"/>
      <c r="L137" s="41"/>
      <c r="M137" s="196"/>
      <c r="N137" s="197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189</v>
      </c>
      <c r="AU137" s="19" t="s">
        <v>86</v>
      </c>
    </row>
    <row r="138" spans="1:65" s="13" customFormat="1" ht="11.25">
      <c r="B138" s="200"/>
      <c r="C138" s="201"/>
      <c r="D138" s="193" t="s">
        <v>196</v>
      </c>
      <c r="E138" s="202" t="s">
        <v>19</v>
      </c>
      <c r="F138" s="203" t="s">
        <v>269</v>
      </c>
      <c r="G138" s="201"/>
      <c r="H138" s="204">
        <v>496.38299999999998</v>
      </c>
      <c r="I138" s="205"/>
      <c r="J138" s="201"/>
      <c r="K138" s="201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196</v>
      </c>
      <c r="AU138" s="210" t="s">
        <v>86</v>
      </c>
      <c r="AV138" s="13" t="s">
        <v>86</v>
      </c>
      <c r="AW138" s="13" t="s">
        <v>37</v>
      </c>
      <c r="AX138" s="13" t="s">
        <v>84</v>
      </c>
      <c r="AY138" s="210" t="s">
        <v>176</v>
      </c>
    </row>
    <row r="139" spans="1:65" s="12" customFormat="1" ht="22.9" customHeight="1">
      <c r="B139" s="164"/>
      <c r="C139" s="165"/>
      <c r="D139" s="166" t="s">
        <v>76</v>
      </c>
      <c r="E139" s="178" t="s">
        <v>177</v>
      </c>
      <c r="F139" s="178" t="s">
        <v>178</v>
      </c>
      <c r="G139" s="165"/>
      <c r="H139" s="165"/>
      <c r="I139" s="168"/>
      <c r="J139" s="179">
        <f>BK139</f>
        <v>0</v>
      </c>
      <c r="K139" s="165"/>
      <c r="L139" s="170"/>
      <c r="M139" s="171"/>
      <c r="N139" s="172"/>
      <c r="O139" s="172"/>
      <c r="P139" s="173">
        <f>SUM(P140:P142)</f>
        <v>0</v>
      </c>
      <c r="Q139" s="172"/>
      <c r="R139" s="173">
        <f>SUM(R140:R142)</f>
        <v>0</v>
      </c>
      <c r="S139" s="172"/>
      <c r="T139" s="174">
        <f>SUM(T140:T142)</f>
        <v>0</v>
      </c>
      <c r="AR139" s="175" t="s">
        <v>84</v>
      </c>
      <c r="AT139" s="176" t="s">
        <v>76</v>
      </c>
      <c r="AU139" s="176" t="s">
        <v>84</v>
      </c>
      <c r="AY139" s="175" t="s">
        <v>176</v>
      </c>
      <c r="BK139" s="177">
        <f>SUM(BK140:BK142)</f>
        <v>0</v>
      </c>
    </row>
    <row r="140" spans="1:65" s="2" customFormat="1" ht="16.5" customHeight="1">
      <c r="A140" s="36"/>
      <c r="B140" s="37"/>
      <c r="C140" s="180" t="s">
        <v>179</v>
      </c>
      <c r="D140" s="180" t="s">
        <v>180</v>
      </c>
      <c r="E140" s="181" t="s">
        <v>334</v>
      </c>
      <c r="F140" s="182" t="s">
        <v>335</v>
      </c>
      <c r="G140" s="183" t="s">
        <v>183</v>
      </c>
      <c r="H140" s="184">
        <v>2.9140000000000001</v>
      </c>
      <c r="I140" s="185"/>
      <c r="J140" s="186">
        <f>ROUND(I140*H140,2)</f>
        <v>0</v>
      </c>
      <c r="K140" s="182" t="s">
        <v>184</v>
      </c>
      <c r="L140" s="41"/>
      <c r="M140" s="187" t="s">
        <v>19</v>
      </c>
      <c r="N140" s="188" t="s">
        <v>48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185</v>
      </c>
      <c r="AT140" s="191" t="s">
        <v>180</v>
      </c>
      <c r="AU140" s="191" t="s">
        <v>86</v>
      </c>
      <c r="AY140" s="19" t="s">
        <v>176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84</v>
      </c>
      <c r="BK140" s="192">
        <f>ROUND(I140*H140,2)</f>
        <v>0</v>
      </c>
      <c r="BL140" s="19" t="s">
        <v>185</v>
      </c>
      <c r="BM140" s="191" t="s">
        <v>336</v>
      </c>
    </row>
    <row r="141" spans="1:65" s="2" customFormat="1" ht="11.25">
      <c r="A141" s="36"/>
      <c r="B141" s="37"/>
      <c r="C141" s="38"/>
      <c r="D141" s="193" t="s">
        <v>187</v>
      </c>
      <c r="E141" s="38"/>
      <c r="F141" s="194" t="s">
        <v>337</v>
      </c>
      <c r="G141" s="38"/>
      <c r="H141" s="38"/>
      <c r="I141" s="195"/>
      <c r="J141" s="38"/>
      <c r="K141" s="38"/>
      <c r="L141" s="41"/>
      <c r="M141" s="196"/>
      <c r="N141" s="19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187</v>
      </c>
      <c r="AU141" s="19" t="s">
        <v>86</v>
      </c>
    </row>
    <row r="142" spans="1:65" s="2" customFormat="1" ht="11.25">
      <c r="A142" s="36"/>
      <c r="B142" s="37"/>
      <c r="C142" s="38"/>
      <c r="D142" s="198" t="s">
        <v>189</v>
      </c>
      <c r="E142" s="38"/>
      <c r="F142" s="199" t="s">
        <v>338</v>
      </c>
      <c r="G142" s="38"/>
      <c r="H142" s="38"/>
      <c r="I142" s="195"/>
      <c r="J142" s="38"/>
      <c r="K142" s="38"/>
      <c r="L142" s="41"/>
      <c r="M142" s="196"/>
      <c r="N142" s="197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189</v>
      </c>
      <c r="AU142" s="19" t="s">
        <v>86</v>
      </c>
    </row>
    <row r="143" spans="1:65" s="12" customFormat="1" ht="22.9" customHeight="1">
      <c r="B143" s="164"/>
      <c r="C143" s="165"/>
      <c r="D143" s="166" t="s">
        <v>76</v>
      </c>
      <c r="E143" s="178" t="s">
        <v>339</v>
      </c>
      <c r="F143" s="178" t="s">
        <v>340</v>
      </c>
      <c r="G143" s="165"/>
      <c r="H143" s="165"/>
      <c r="I143" s="168"/>
      <c r="J143" s="179">
        <f>BK143</f>
        <v>0</v>
      </c>
      <c r="K143" s="165"/>
      <c r="L143" s="170"/>
      <c r="M143" s="171"/>
      <c r="N143" s="172"/>
      <c r="O143" s="172"/>
      <c r="P143" s="173">
        <f>SUM(P144:P146)</f>
        <v>0</v>
      </c>
      <c r="Q143" s="172"/>
      <c r="R143" s="173">
        <f>SUM(R144:R146)</f>
        <v>0</v>
      </c>
      <c r="S143" s="172"/>
      <c r="T143" s="174">
        <f>SUM(T144:T146)</f>
        <v>0</v>
      </c>
      <c r="AR143" s="175" t="s">
        <v>84</v>
      </c>
      <c r="AT143" s="176" t="s">
        <v>76</v>
      </c>
      <c r="AU143" s="176" t="s">
        <v>84</v>
      </c>
      <c r="AY143" s="175" t="s">
        <v>176</v>
      </c>
      <c r="BK143" s="177">
        <f>SUM(BK144:BK146)</f>
        <v>0</v>
      </c>
    </row>
    <row r="144" spans="1:65" s="2" customFormat="1" ht="16.5" customHeight="1">
      <c r="A144" s="36"/>
      <c r="B144" s="37"/>
      <c r="C144" s="180" t="s">
        <v>341</v>
      </c>
      <c r="D144" s="180" t="s">
        <v>180</v>
      </c>
      <c r="E144" s="181" t="s">
        <v>342</v>
      </c>
      <c r="F144" s="182" t="s">
        <v>343</v>
      </c>
      <c r="G144" s="183" t="s">
        <v>183</v>
      </c>
      <c r="H144" s="184">
        <v>4.1139999999999999</v>
      </c>
      <c r="I144" s="185"/>
      <c r="J144" s="186">
        <f>ROUND(I144*H144,2)</f>
        <v>0</v>
      </c>
      <c r="K144" s="182" t="s">
        <v>184</v>
      </c>
      <c r="L144" s="41"/>
      <c r="M144" s="187" t="s">
        <v>19</v>
      </c>
      <c r="N144" s="188" t="s">
        <v>48</v>
      </c>
      <c r="O144" s="66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185</v>
      </c>
      <c r="AT144" s="191" t="s">
        <v>180</v>
      </c>
      <c r="AU144" s="191" t="s">
        <v>86</v>
      </c>
      <c r="AY144" s="19" t="s">
        <v>176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84</v>
      </c>
      <c r="BK144" s="192">
        <f>ROUND(I144*H144,2)</f>
        <v>0</v>
      </c>
      <c r="BL144" s="19" t="s">
        <v>185</v>
      </c>
      <c r="BM144" s="191" t="s">
        <v>344</v>
      </c>
    </row>
    <row r="145" spans="1:65" s="2" customFormat="1" ht="19.5">
      <c r="A145" s="36"/>
      <c r="B145" s="37"/>
      <c r="C145" s="38"/>
      <c r="D145" s="193" t="s">
        <v>187</v>
      </c>
      <c r="E145" s="38"/>
      <c r="F145" s="194" t="s">
        <v>345</v>
      </c>
      <c r="G145" s="38"/>
      <c r="H145" s="38"/>
      <c r="I145" s="195"/>
      <c r="J145" s="38"/>
      <c r="K145" s="38"/>
      <c r="L145" s="41"/>
      <c r="M145" s="196"/>
      <c r="N145" s="197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187</v>
      </c>
      <c r="AU145" s="19" t="s">
        <v>86</v>
      </c>
    </row>
    <row r="146" spans="1:65" s="2" customFormat="1" ht="11.25">
      <c r="A146" s="36"/>
      <c r="B146" s="37"/>
      <c r="C146" s="38"/>
      <c r="D146" s="198" t="s">
        <v>189</v>
      </c>
      <c r="E146" s="38"/>
      <c r="F146" s="199" t="s">
        <v>346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189</v>
      </c>
      <c r="AU146" s="19" t="s">
        <v>86</v>
      </c>
    </row>
    <row r="147" spans="1:65" s="12" customFormat="1" ht="25.9" customHeight="1">
      <c r="B147" s="164"/>
      <c r="C147" s="165"/>
      <c r="D147" s="166" t="s">
        <v>76</v>
      </c>
      <c r="E147" s="167" t="s">
        <v>347</v>
      </c>
      <c r="F147" s="167" t="s">
        <v>348</v>
      </c>
      <c r="G147" s="165"/>
      <c r="H147" s="165"/>
      <c r="I147" s="168"/>
      <c r="J147" s="169">
        <f>BK147</f>
        <v>0</v>
      </c>
      <c r="K147" s="165"/>
      <c r="L147" s="170"/>
      <c r="M147" s="171"/>
      <c r="N147" s="172"/>
      <c r="O147" s="172"/>
      <c r="P147" s="173">
        <f>P148+P153+P196+P237+P272+P288</f>
        <v>0</v>
      </c>
      <c r="Q147" s="172"/>
      <c r="R147" s="173">
        <f>R148+R153+R196+R237+R272+R288</f>
        <v>1.1889112700000002</v>
      </c>
      <c r="S147" s="172"/>
      <c r="T147" s="174">
        <f>T148+T153+T196+T237+T272+T288</f>
        <v>0.28773533000000001</v>
      </c>
      <c r="AR147" s="175" t="s">
        <v>86</v>
      </c>
      <c r="AT147" s="176" t="s">
        <v>76</v>
      </c>
      <c r="AU147" s="176" t="s">
        <v>77</v>
      </c>
      <c r="AY147" s="175" t="s">
        <v>176</v>
      </c>
      <c r="BK147" s="177">
        <f>BK148+BK153+BK196+BK237+BK272+BK288</f>
        <v>0</v>
      </c>
    </row>
    <row r="148" spans="1:65" s="12" customFormat="1" ht="22.9" customHeight="1">
      <c r="B148" s="164"/>
      <c r="C148" s="165"/>
      <c r="D148" s="166" t="s">
        <v>76</v>
      </c>
      <c r="E148" s="178" t="s">
        <v>349</v>
      </c>
      <c r="F148" s="178" t="s">
        <v>350</v>
      </c>
      <c r="G148" s="165"/>
      <c r="H148" s="165"/>
      <c r="I148" s="168"/>
      <c r="J148" s="179">
        <f>BK148</f>
        <v>0</v>
      </c>
      <c r="K148" s="165"/>
      <c r="L148" s="170"/>
      <c r="M148" s="171"/>
      <c r="N148" s="172"/>
      <c r="O148" s="172"/>
      <c r="P148" s="173">
        <f>SUM(P149:P152)</f>
        <v>0</v>
      </c>
      <c r="Q148" s="172"/>
      <c r="R148" s="173">
        <f>SUM(R149:R152)</f>
        <v>0</v>
      </c>
      <c r="S148" s="172"/>
      <c r="T148" s="174">
        <f>SUM(T149:T152)</f>
        <v>6.0000000000000001E-3</v>
      </c>
      <c r="AR148" s="175" t="s">
        <v>86</v>
      </c>
      <c r="AT148" s="176" t="s">
        <v>76</v>
      </c>
      <c r="AU148" s="176" t="s">
        <v>84</v>
      </c>
      <c r="AY148" s="175" t="s">
        <v>176</v>
      </c>
      <c r="BK148" s="177">
        <f>SUM(BK149:BK152)</f>
        <v>0</v>
      </c>
    </row>
    <row r="149" spans="1:65" s="2" customFormat="1" ht="16.5" customHeight="1">
      <c r="A149" s="36"/>
      <c r="B149" s="37"/>
      <c r="C149" s="180" t="s">
        <v>351</v>
      </c>
      <c r="D149" s="180" t="s">
        <v>180</v>
      </c>
      <c r="E149" s="181" t="s">
        <v>352</v>
      </c>
      <c r="F149" s="182" t="s">
        <v>353</v>
      </c>
      <c r="G149" s="183" t="s">
        <v>299</v>
      </c>
      <c r="H149" s="184">
        <v>2</v>
      </c>
      <c r="I149" s="185"/>
      <c r="J149" s="186">
        <f>ROUND(I149*H149,2)</f>
        <v>0</v>
      </c>
      <c r="K149" s="182" t="s">
        <v>184</v>
      </c>
      <c r="L149" s="41"/>
      <c r="M149" s="187" t="s">
        <v>19</v>
      </c>
      <c r="N149" s="188" t="s">
        <v>48</v>
      </c>
      <c r="O149" s="66"/>
      <c r="P149" s="189">
        <f>O149*H149</f>
        <v>0</v>
      </c>
      <c r="Q149" s="189">
        <v>0</v>
      </c>
      <c r="R149" s="189">
        <f>Q149*H149</f>
        <v>0</v>
      </c>
      <c r="S149" s="189">
        <v>3.0000000000000001E-3</v>
      </c>
      <c r="T149" s="190">
        <f>S149*H149</f>
        <v>6.0000000000000001E-3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354</v>
      </c>
      <c r="AT149" s="191" t="s">
        <v>180</v>
      </c>
      <c r="AU149" s="191" t="s">
        <v>86</v>
      </c>
      <c r="AY149" s="19" t="s">
        <v>176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354</v>
      </c>
      <c r="BM149" s="191" t="s">
        <v>355</v>
      </c>
    </row>
    <row r="150" spans="1:65" s="2" customFormat="1" ht="11.25">
      <c r="A150" s="36"/>
      <c r="B150" s="37"/>
      <c r="C150" s="38"/>
      <c r="D150" s="193" t="s">
        <v>187</v>
      </c>
      <c r="E150" s="38"/>
      <c r="F150" s="194" t="s">
        <v>356</v>
      </c>
      <c r="G150" s="38"/>
      <c r="H150" s="38"/>
      <c r="I150" s="195"/>
      <c r="J150" s="38"/>
      <c r="K150" s="38"/>
      <c r="L150" s="41"/>
      <c r="M150" s="196"/>
      <c r="N150" s="197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187</v>
      </c>
      <c r="AU150" s="19" t="s">
        <v>86</v>
      </c>
    </row>
    <row r="151" spans="1:65" s="2" customFormat="1" ht="11.25">
      <c r="A151" s="36"/>
      <c r="B151" s="37"/>
      <c r="C151" s="38"/>
      <c r="D151" s="198" t="s">
        <v>189</v>
      </c>
      <c r="E151" s="38"/>
      <c r="F151" s="199" t="s">
        <v>357</v>
      </c>
      <c r="G151" s="38"/>
      <c r="H151" s="38"/>
      <c r="I151" s="195"/>
      <c r="J151" s="38"/>
      <c r="K151" s="38"/>
      <c r="L151" s="41"/>
      <c r="M151" s="196"/>
      <c r="N151" s="19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189</v>
      </c>
      <c r="AU151" s="19" t="s">
        <v>86</v>
      </c>
    </row>
    <row r="152" spans="1:65" s="13" customFormat="1" ht="11.25">
      <c r="B152" s="200"/>
      <c r="C152" s="201"/>
      <c r="D152" s="193" t="s">
        <v>196</v>
      </c>
      <c r="E152" s="202" t="s">
        <v>19</v>
      </c>
      <c r="F152" s="203" t="s">
        <v>358</v>
      </c>
      <c r="G152" s="201"/>
      <c r="H152" s="204">
        <v>2</v>
      </c>
      <c r="I152" s="205"/>
      <c r="J152" s="201"/>
      <c r="K152" s="201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196</v>
      </c>
      <c r="AU152" s="210" t="s">
        <v>86</v>
      </c>
      <c r="AV152" s="13" t="s">
        <v>86</v>
      </c>
      <c r="AW152" s="13" t="s">
        <v>37</v>
      </c>
      <c r="AX152" s="13" t="s">
        <v>84</v>
      </c>
      <c r="AY152" s="210" t="s">
        <v>176</v>
      </c>
    </row>
    <row r="153" spans="1:65" s="12" customFormat="1" ht="22.9" customHeight="1">
      <c r="B153" s="164"/>
      <c r="C153" s="165"/>
      <c r="D153" s="166" t="s">
        <v>76</v>
      </c>
      <c r="E153" s="178" t="s">
        <v>359</v>
      </c>
      <c r="F153" s="178" t="s">
        <v>360</v>
      </c>
      <c r="G153" s="165"/>
      <c r="H153" s="165"/>
      <c r="I153" s="168"/>
      <c r="J153" s="179">
        <f>BK153</f>
        <v>0</v>
      </c>
      <c r="K153" s="165"/>
      <c r="L153" s="170"/>
      <c r="M153" s="171"/>
      <c r="N153" s="172"/>
      <c r="O153" s="172"/>
      <c r="P153" s="173">
        <f>SUM(P154:P195)</f>
        <v>0</v>
      </c>
      <c r="Q153" s="172"/>
      <c r="R153" s="173">
        <f>SUM(R154:R195)</f>
        <v>0.17288457999999998</v>
      </c>
      <c r="S153" s="172"/>
      <c r="T153" s="174">
        <f>SUM(T154:T195)</f>
        <v>6.8960000000000007E-2</v>
      </c>
      <c r="AR153" s="175" t="s">
        <v>86</v>
      </c>
      <c r="AT153" s="176" t="s">
        <v>76</v>
      </c>
      <c r="AU153" s="176" t="s">
        <v>84</v>
      </c>
      <c r="AY153" s="175" t="s">
        <v>176</v>
      </c>
      <c r="BK153" s="177">
        <f>SUM(BK154:BK195)</f>
        <v>0</v>
      </c>
    </row>
    <row r="154" spans="1:65" s="2" customFormat="1" ht="16.5" customHeight="1">
      <c r="A154" s="36"/>
      <c r="B154" s="37"/>
      <c r="C154" s="180" t="s">
        <v>361</v>
      </c>
      <c r="D154" s="180" t="s">
        <v>180</v>
      </c>
      <c r="E154" s="181" t="s">
        <v>362</v>
      </c>
      <c r="F154" s="182" t="s">
        <v>363</v>
      </c>
      <c r="G154" s="183" t="s">
        <v>267</v>
      </c>
      <c r="H154" s="184">
        <v>18.77</v>
      </c>
      <c r="I154" s="185"/>
      <c r="J154" s="186">
        <f>ROUND(I154*H154,2)</f>
        <v>0</v>
      </c>
      <c r="K154" s="182" t="s">
        <v>184</v>
      </c>
      <c r="L154" s="41"/>
      <c r="M154" s="187" t="s">
        <v>19</v>
      </c>
      <c r="N154" s="188" t="s">
        <v>48</v>
      </c>
      <c r="O154" s="66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354</v>
      </c>
      <c r="AT154" s="191" t="s">
        <v>180</v>
      </c>
      <c r="AU154" s="191" t="s">
        <v>86</v>
      </c>
      <c r="AY154" s="19" t="s">
        <v>176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84</v>
      </c>
      <c r="BK154" s="192">
        <f>ROUND(I154*H154,2)</f>
        <v>0</v>
      </c>
      <c r="BL154" s="19" t="s">
        <v>354</v>
      </c>
      <c r="BM154" s="191" t="s">
        <v>364</v>
      </c>
    </row>
    <row r="155" spans="1:65" s="2" customFormat="1" ht="11.25">
      <c r="A155" s="36"/>
      <c r="B155" s="37"/>
      <c r="C155" s="38"/>
      <c r="D155" s="193" t="s">
        <v>187</v>
      </c>
      <c r="E155" s="38"/>
      <c r="F155" s="194" t="s">
        <v>365</v>
      </c>
      <c r="G155" s="38"/>
      <c r="H155" s="38"/>
      <c r="I155" s="195"/>
      <c r="J155" s="38"/>
      <c r="K155" s="38"/>
      <c r="L155" s="41"/>
      <c r="M155" s="196"/>
      <c r="N155" s="197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187</v>
      </c>
      <c r="AU155" s="19" t="s">
        <v>86</v>
      </c>
    </row>
    <row r="156" spans="1:65" s="2" customFormat="1" ht="11.25">
      <c r="A156" s="36"/>
      <c r="B156" s="37"/>
      <c r="C156" s="38"/>
      <c r="D156" s="198" t="s">
        <v>189</v>
      </c>
      <c r="E156" s="38"/>
      <c r="F156" s="199" t="s">
        <v>366</v>
      </c>
      <c r="G156" s="38"/>
      <c r="H156" s="38"/>
      <c r="I156" s="195"/>
      <c r="J156" s="38"/>
      <c r="K156" s="38"/>
      <c r="L156" s="41"/>
      <c r="M156" s="196"/>
      <c r="N156" s="197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189</v>
      </c>
      <c r="AU156" s="19" t="s">
        <v>86</v>
      </c>
    </row>
    <row r="157" spans="1:65" s="13" customFormat="1" ht="11.25">
      <c r="B157" s="200"/>
      <c r="C157" s="201"/>
      <c r="D157" s="193" t="s">
        <v>196</v>
      </c>
      <c r="E157" s="202" t="s">
        <v>19</v>
      </c>
      <c r="F157" s="203" t="s">
        <v>367</v>
      </c>
      <c r="G157" s="201"/>
      <c r="H157" s="204">
        <v>18.77</v>
      </c>
      <c r="I157" s="205"/>
      <c r="J157" s="201"/>
      <c r="K157" s="201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196</v>
      </c>
      <c r="AU157" s="210" t="s">
        <v>86</v>
      </c>
      <c r="AV157" s="13" t="s">
        <v>86</v>
      </c>
      <c r="AW157" s="13" t="s">
        <v>37</v>
      </c>
      <c r="AX157" s="13" t="s">
        <v>84</v>
      </c>
      <c r="AY157" s="210" t="s">
        <v>176</v>
      </c>
    </row>
    <row r="158" spans="1:65" s="2" customFormat="1" ht="16.5" customHeight="1">
      <c r="A158" s="36"/>
      <c r="B158" s="37"/>
      <c r="C158" s="180" t="s">
        <v>368</v>
      </c>
      <c r="D158" s="180" t="s">
        <v>180</v>
      </c>
      <c r="E158" s="181" t="s">
        <v>369</v>
      </c>
      <c r="F158" s="182" t="s">
        <v>370</v>
      </c>
      <c r="G158" s="183" t="s">
        <v>267</v>
      </c>
      <c r="H158" s="184">
        <v>18.77</v>
      </c>
      <c r="I158" s="185"/>
      <c r="J158" s="186">
        <f>ROUND(I158*H158,2)</f>
        <v>0</v>
      </c>
      <c r="K158" s="182" t="s">
        <v>184</v>
      </c>
      <c r="L158" s="41"/>
      <c r="M158" s="187" t="s">
        <v>19</v>
      </c>
      <c r="N158" s="188" t="s">
        <v>48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354</v>
      </c>
      <c r="AT158" s="191" t="s">
        <v>180</v>
      </c>
      <c r="AU158" s="191" t="s">
        <v>86</v>
      </c>
      <c r="AY158" s="19" t="s">
        <v>176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84</v>
      </c>
      <c r="BK158" s="192">
        <f>ROUND(I158*H158,2)</f>
        <v>0</v>
      </c>
      <c r="BL158" s="19" t="s">
        <v>354</v>
      </c>
      <c r="BM158" s="191" t="s">
        <v>371</v>
      </c>
    </row>
    <row r="159" spans="1:65" s="2" customFormat="1" ht="11.25">
      <c r="A159" s="36"/>
      <c r="B159" s="37"/>
      <c r="C159" s="38"/>
      <c r="D159" s="193" t="s">
        <v>187</v>
      </c>
      <c r="E159" s="38"/>
      <c r="F159" s="194" t="s">
        <v>372</v>
      </c>
      <c r="G159" s="38"/>
      <c r="H159" s="38"/>
      <c r="I159" s="195"/>
      <c r="J159" s="38"/>
      <c r="K159" s="38"/>
      <c r="L159" s="41"/>
      <c r="M159" s="196"/>
      <c r="N159" s="197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187</v>
      </c>
      <c r="AU159" s="19" t="s">
        <v>86</v>
      </c>
    </row>
    <row r="160" spans="1:65" s="2" customFormat="1" ht="11.25">
      <c r="A160" s="36"/>
      <c r="B160" s="37"/>
      <c r="C160" s="38"/>
      <c r="D160" s="198" t="s">
        <v>189</v>
      </c>
      <c r="E160" s="38"/>
      <c r="F160" s="199" t="s">
        <v>373</v>
      </c>
      <c r="G160" s="38"/>
      <c r="H160" s="38"/>
      <c r="I160" s="195"/>
      <c r="J160" s="38"/>
      <c r="K160" s="38"/>
      <c r="L160" s="41"/>
      <c r="M160" s="196"/>
      <c r="N160" s="197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189</v>
      </c>
      <c r="AU160" s="19" t="s">
        <v>86</v>
      </c>
    </row>
    <row r="161" spans="1:65" s="2" customFormat="1" ht="16.5" customHeight="1">
      <c r="A161" s="36"/>
      <c r="B161" s="37"/>
      <c r="C161" s="180" t="s">
        <v>374</v>
      </c>
      <c r="D161" s="180" t="s">
        <v>180</v>
      </c>
      <c r="E161" s="181" t="s">
        <v>375</v>
      </c>
      <c r="F161" s="182" t="s">
        <v>376</v>
      </c>
      <c r="G161" s="183" t="s">
        <v>267</v>
      </c>
      <c r="H161" s="184">
        <v>18.77</v>
      </c>
      <c r="I161" s="185"/>
      <c r="J161" s="186">
        <f>ROUND(I161*H161,2)</f>
        <v>0</v>
      </c>
      <c r="K161" s="182" t="s">
        <v>184</v>
      </c>
      <c r="L161" s="41"/>
      <c r="M161" s="187" t="s">
        <v>19</v>
      </c>
      <c r="N161" s="188" t="s">
        <v>48</v>
      </c>
      <c r="O161" s="66"/>
      <c r="P161" s="189">
        <f>O161*H161</f>
        <v>0</v>
      </c>
      <c r="Q161" s="189">
        <v>3.0000000000000001E-5</v>
      </c>
      <c r="R161" s="189">
        <f>Q161*H161</f>
        <v>5.6309999999999997E-4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354</v>
      </c>
      <c r="AT161" s="191" t="s">
        <v>180</v>
      </c>
      <c r="AU161" s="191" t="s">
        <v>86</v>
      </c>
      <c r="AY161" s="19" t="s">
        <v>176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84</v>
      </c>
      <c r="BK161" s="192">
        <f>ROUND(I161*H161,2)</f>
        <v>0</v>
      </c>
      <c r="BL161" s="19" t="s">
        <v>354</v>
      </c>
      <c r="BM161" s="191" t="s">
        <v>377</v>
      </c>
    </row>
    <row r="162" spans="1:65" s="2" customFormat="1" ht="11.25">
      <c r="A162" s="36"/>
      <c r="B162" s="37"/>
      <c r="C162" s="38"/>
      <c r="D162" s="193" t="s">
        <v>187</v>
      </c>
      <c r="E162" s="38"/>
      <c r="F162" s="194" t="s">
        <v>378</v>
      </c>
      <c r="G162" s="38"/>
      <c r="H162" s="38"/>
      <c r="I162" s="195"/>
      <c r="J162" s="38"/>
      <c r="K162" s="38"/>
      <c r="L162" s="41"/>
      <c r="M162" s="196"/>
      <c r="N162" s="197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187</v>
      </c>
      <c r="AU162" s="19" t="s">
        <v>86</v>
      </c>
    </row>
    <row r="163" spans="1:65" s="2" customFormat="1" ht="11.25">
      <c r="A163" s="36"/>
      <c r="B163" s="37"/>
      <c r="C163" s="38"/>
      <c r="D163" s="198" t="s">
        <v>189</v>
      </c>
      <c r="E163" s="38"/>
      <c r="F163" s="199" t="s">
        <v>379</v>
      </c>
      <c r="G163" s="38"/>
      <c r="H163" s="38"/>
      <c r="I163" s="195"/>
      <c r="J163" s="38"/>
      <c r="K163" s="38"/>
      <c r="L163" s="41"/>
      <c r="M163" s="196"/>
      <c r="N163" s="197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189</v>
      </c>
      <c r="AU163" s="19" t="s">
        <v>86</v>
      </c>
    </row>
    <row r="164" spans="1:65" s="2" customFormat="1" ht="16.5" customHeight="1">
      <c r="A164" s="36"/>
      <c r="B164" s="37"/>
      <c r="C164" s="180" t="s">
        <v>380</v>
      </c>
      <c r="D164" s="180" t="s">
        <v>180</v>
      </c>
      <c r="E164" s="181" t="s">
        <v>381</v>
      </c>
      <c r="F164" s="182" t="s">
        <v>382</v>
      </c>
      <c r="G164" s="183" t="s">
        <v>267</v>
      </c>
      <c r="H164" s="184">
        <v>18.77</v>
      </c>
      <c r="I164" s="185"/>
      <c r="J164" s="186">
        <f>ROUND(I164*H164,2)</f>
        <v>0</v>
      </c>
      <c r="K164" s="182" t="s">
        <v>184</v>
      </c>
      <c r="L164" s="41"/>
      <c r="M164" s="187" t="s">
        <v>19</v>
      </c>
      <c r="N164" s="188" t="s">
        <v>48</v>
      </c>
      <c r="O164" s="66"/>
      <c r="P164" s="189">
        <f>O164*H164</f>
        <v>0</v>
      </c>
      <c r="Q164" s="189">
        <v>4.5500000000000002E-3</v>
      </c>
      <c r="R164" s="189">
        <f>Q164*H164</f>
        <v>8.5403500000000007E-2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354</v>
      </c>
      <c r="AT164" s="191" t="s">
        <v>180</v>
      </c>
      <c r="AU164" s="191" t="s">
        <v>86</v>
      </c>
      <c r="AY164" s="19" t="s">
        <v>176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84</v>
      </c>
      <c r="BK164" s="192">
        <f>ROUND(I164*H164,2)</f>
        <v>0</v>
      </c>
      <c r="BL164" s="19" t="s">
        <v>354</v>
      </c>
      <c r="BM164" s="191" t="s">
        <v>383</v>
      </c>
    </row>
    <row r="165" spans="1:65" s="2" customFormat="1" ht="11.25">
      <c r="A165" s="36"/>
      <c r="B165" s="37"/>
      <c r="C165" s="38"/>
      <c r="D165" s="193" t="s">
        <v>187</v>
      </c>
      <c r="E165" s="38"/>
      <c r="F165" s="194" t="s">
        <v>384</v>
      </c>
      <c r="G165" s="38"/>
      <c r="H165" s="38"/>
      <c r="I165" s="195"/>
      <c r="J165" s="38"/>
      <c r="K165" s="38"/>
      <c r="L165" s="41"/>
      <c r="M165" s="196"/>
      <c r="N165" s="197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187</v>
      </c>
      <c r="AU165" s="19" t="s">
        <v>86</v>
      </c>
    </row>
    <row r="166" spans="1:65" s="2" customFormat="1" ht="11.25">
      <c r="A166" s="36"/>
      <c r="B166" s="37"/>
      <c r="C166" s="38"/>
      <c r="D166" s="198" t="s">
        <v>189</v>
      </c>
      <c r="E166" s="38"/>
      <c r="F166" s="199" t="s">
        <v>385</v>
      </c>
      <c r="G166" s="38"/>
      <c r="H166" s="38"/>
      <c r="I166" s="195"/>
      <c r="J166" s="38"/>
      <c r="K166" s="38"/>
      <c r="L166" s="41"/>
      <c r="M166" s="196"/>
      <c r="N166" s="197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189</v>
      </c>
      <c r="AU166" s="19" t="s">
        <v>86</v>
      </c>
    </row>
    <row r="167" spans="1:65" s="2" customFormat="1" ht="16.5" customHeight="1">
      <c r="A167" s="36"/>
      <c r="B167" s="37"/>
      <c r="C167" s="180" t="s">
        <v>8</v>
      </c>
      <c r="D167" s="180" t="s">
        <v>180</v>
      </c>
      <c r="E167" s="181" t="s">
        <v>386</v>
      </c>
      <c r="F167" s="182" t="s">
        <v>387</v>
      </c>
      <c r="G167" s="183" t="s">
        <v>267</v>
      </c>
      <c r="H167" s="184">
        <v>25.43</v>
      </c>
      <c r="I167" s="185"/>
      <c r="J167" s="186">
        <f>ROUND(I167*H167,2)</f>
        <v>0</v>
      </c>
      <c r="K167" s="182" t="s">
        <v>184</v>
      </c>
      <c r="L167" s="41"/>
      <c r="M167" s="187" t="s">
        <v>19</v>
      </c>
      <c r="N167" s="188" t="s">
        <v>48</v>
      </c>
      <c r="O167" s="66"/>
      <c r="P167" s="189">
        <f>O167*H167</f>
        <v>0</v>
      </c>
      <c r="Q167" s="189">
        <v>0</v>
      </c>
      <c r="R167" s="189">
        <f>Q167*H167</f>
        <v>0</v>
      </c>
      <c r="S167" s="189">
        <v>2.5000000000000001E-3</v>
      </c>
      <c r="T167" s="190">
        <f>S167*H167</f>
        <v>6.3575000000000007E-2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354</v>
      </c>
      <c r="AT167" s="191" t="s">
        <v>180</v>
      </c>
      <c r="AU167" s="191" t="s">
        <v>86</v>
      </c>
      <c r="AY167" s="19" t="s">
        <v>176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84</v>
      </c>
      <c r="BK167" s="192">
        <f>ROUND(I167*H167,2)</f>
        <v>0</v>
      </c>
      <c r="BL167" s="19" t="s">
        <v>354</v>
      </c>
      <c r="BM167" s="191" t="s">
        <v>388</v>
      </c>
    </row>
    <row r="168" spans="1:65" s="2" customFormat="1" ht="11.25">
      <c r="A168" s="36"/>
      <c r="B168" s="37"/>
      <c r="C168" s="38"/>
      <c r="D168" s="193" t="s">
        <v>187</v>
      </c>
      <c r="E168" s="38"/>
      <c r="F168" s="194" t="s">
        <v>389</v>
      </c>
      <c r="G168" s="38"/>
      <c r="H168" s="38"/>
      <c r="I168" s="195"/>
      <c r="J168" s="38"/>
      <c r="K168" s="38"/>
      <c r="L168" s="41"/>
      <c r="M168" s="196"/>
      <c r="N168" s="197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187</v>
      </c>
      <c r="AU168" s="19" t="s">
        <v>86</v>
      </c>
    </row>
    <row r="169" spans="1:65" s="2" customFormat="1" ht="11.25">
      <c r="A169" s="36"/>
      <c r="B169" s="37"/>
      <c r="C169" s="38"/>
      <c r="D169" s="198" t="s">
        <v>189</v>
      </c>
      <c r="E169" s="38"/>
      <c r="F169" s="199" t="s">
        <v>390</v>
      </c>
      <c r="G169" s="38"/>
      <c r="H169" s="38"/>
      <c r="I169" s="195"/>
      <c r="J169" s="38"/>
      <c r="K169" s="38"/>
      <c r="L169" s="41"/>
      <c r="M169" s="196"/>
      <c r="N169" s="197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189</v>
      </c>
      <c r="AU169" s="19" t="s">
        <v>86</v>
      </c>
    </row>
    <row r="170" spans="1:65" s="13" customFormat="1" ht="11.25">
      <c r="B170" s="200"/>
      <c r="C170" s="201"/>
      <c r="D170" s="193" t="s">
        <v>196</v>
      </c>
      <c r="E170" s="202" t="s">
        <v>19</v>
      </c>
      <c r="F170" s="203" t="s">
        <v>391</v>
      </c>
      <c r="G170" s="201"/>
      <c r="H170" s="204">
        <v>25.43</v>
      </c>
      <c r="I170" s="205"/>
      <c r="J170" s="201"/>
      <c r="K170" s="201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196</v>
      </c>
      <c r="AU170" s="210" t="s">
        <v>86</v>
      </c>
      <c r="AV170" s="13" t="s">
        <v>86</v>
      </c>
      <c r="AW170" s="13" t="s">
        <v>37</v>
      </c>
      <c r="AX170" s="13" t="s">
        <v>84</v>
      </c>
      <c r="AY170" s="210" t="s">
        <v>176</v>
      </c>
    </row>
    <row r="171" spans="1:65" s="2" customFormat="1" ht="16.5" customHeight="1">
      <c r="A171" s="36"/>
      <c r="B171" s="37"/>
      <c r="C171" s="180" t="s">
        <v>354</v>
      </c>
      <c r="D171" s="180" t="s">
        <v>180</v>
      </c>
      <c r="E171" s="181" t="s">
        <v>392</v>
      </c>
      <c r="F171" s="182" t="s">
        <v>393</v>
      </c>
      <c r="G171" s="183" t="s">
        <v>267</v>
      </c>
      <c r="H171" s="184">
        <v>18.77</v>
      </c>
      <c r="I171" s="185"/>
      <c r="J171" s="186">
        <f>ROUND(I171*H171,2)</f>
        <v>0</v>
      </c>
      <c r="K171" s="182" t="s">
        <v>184</v>
      </c>
      <c r="L171" s="41"/>
      <c r="M171" s="187" t="s">
        <v>19</v>
      </c>
      <c r="N171" s="188" t="s">
        <v>48</v>
      </c>
      <c r="O171" s="66"/>
      <c r="P171" s="189">
        <f>O171*H171</f>
        <v>0</v>
      </c>
      <c r="Q171" s="189">
        <v>2.9999999999999997E-4</v>
      </c>
      <c r="R171" s="189">
        <f>Q171*H171</f>
        <v>5.6309999999999997E-3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354</v>
      </c>
      <c r="AT171" s="191" t="s">
        <v>180</v>
      </c>
      <c r="AU171" s="191" t="s">
        <v>86</v>
      </c>
      <c r="AY171" s="19" t="s">
        <v>176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84</v>
      </c>
      <c r="BK171" s="192">
        <f>ROUND(I171*H171,2)</f>
        <v>0</v>
      </c>
      <c r="BL171" s="19" t="s">
        <v>354</v>
      </c>
      <c r="BM171" s="191" t="s">
        <v>394</v>
      </c>
    </row>
    <row r="172" spans="1:65" s="2" customFormat="1" ht="11.25">
      <c r="A172" s="36"/>
      <c r="B172" s="37"/>
      <c r="C172" s="38"/>
      <c r="D172" s="193" t="s">
        <v>187</v>
      </c>
      <c r="E172" s="38"/>
      <c r="F172" s="194" t="s">
        <v>395</v>
      </c>
      <c r="G172" s="38"/>
      <c r="H172" s="38"/>
      <c r="I172" s="195"/>
      <c r="J172" s="38"/>
      <c r="K172" s="38"/>
      <c r="L172" s="41"/>
      <c r="M172" s="196"/>
      <c r="N172" s="197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187</v>
      </c>
      <c r="AU172" s="19" t="s">
        <v>86</v>
      </c>
    </row>
    <row r="173" spans="1:65" s="2" customFormat="1" ht="11.25">
      <c r="A173" s="36"/>
      <c r="B173" s="37"/>
      <c r="C173" s="38"/>
      <c r="D173" s="198" t="s">
        <v>189</v>
      </c>
      <c r="E173" s="38"/>
      <c r="F173" s="199" t="s">
        <v>396</v>
      </c>
      <c r="G173" s="38"/>
      <c r="H173" s="38"/>
      <c r="I173" s="195"/>
      <c r="J173" s="38"/>
      <c r="K173" s="38"/>
      <c r="L173" s="41"/>
      <c r="M173" s="196"/>
      <c r="N173" s="19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189</v>
      </c>
      <c r="AU173" s="19" t="s">
        <v>86</v>
      </c>
    </row>
    <row r="174" spans="1:65" s="2" customFormat="1" ht="24.2" customHeight="1">
      <c r="A174" s="36"/>
      <c r="B174" s="37"/>
      <c r="C174" s="227" t="s">
        <v>397</v>
      </c>
      <c r="D174" s="227" t="s">
        <v>398</v>
      </c>
      <c r="E174" s="228" t="s">
        <v>399</v>
      </c>
      <c r="F174" s="229" t="s">
        <v>400</v>
      </c>
      <c r="G174" s="230" t="s">
        <v>267</v>
      </c>
      <c r="H174" s="231">
        <v>20.646999999999998</v>
      </c>
      <c r="I174" s="232"/>
      <c r="J174" s="233">
        <f>ROUND(I174*H174,2)</f>
        <v>0</v>
      </c>
      <c r="K174" s="229" t="s">
        <v>184</v>
      </c>
      <c r="L174" s="234"/>
      <c r="M174" s="235" t="s">
        <v>19</v>
      </c>
      <c r="N174" s="236" t="s">
        <v>48</v>
      </c>
      <c r="O174" s="66"/>
      <c r="P174" s="189">
        <f>O174*H174</f>
        <v>0</v>
      </c>
      <c r="Q174" s="189">
        <v>3.6800000000000001E-3</v>
      </c>
      <c r="R174" s="189">
        <f>Q174*H174</f>
        <v>7.598096E-2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401</v>
      </c>
      <c r="AT174" s="191" t="s">
        <v>398</v>
      </c>
      <c r="AU174" s="191" t="s">
        <v>86</v>
      </c>
      <c r="AY174" s="19" t="s">
        <v>176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84</v>
      </c>
      <c r="BK174" s="192">
        <f>ROUND(I174*H174,2)</f>
        <v>0</v>
      </c>
      <c r="BL174" s="19" t="s">
        <v>354</v>
      </c>
      <c r="BM174" s="191" t="s">
        <v>402</v>
      </c>
    </row>
    <row r="175" spans="1:65" s="2" customFormat="1" ht="19.5">
      <c r="A175" s="36"/>
      <c r="B175" s="37"/>
      <c r="C175" s="38"/>
      <c r="D175" s="193" t="s">
        <v>187</v>
      </c>
      <c r="E175" s="38"/>
      <c r="F175" s="194" t="s">
        <v>400</v>
      </c>
      <c r="G175" s="38"/>
      <c r="H175" s="38"/>
      <c r="I175" s="195"/>
      <c r="J175" s="38"/>
      <c r="K175" s="38"/>
      <c r="L175" s="41"/>
      <c r="M175" s="196"/>
      <c r="N175" s="197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187</v>
      </c>
      <c r="AU175" s="19" t="s">
        <v>86</v>
      </c>
    </row>
    <row r="176" spans="1:65" s="13" customFormat="1" ht="11.25">
      <c r="B176" s="200"/>
      <c r="C176" s="201"/>
      <c r="D176" s="193" t="s">
        <v>196</v>
      </c>
      <c r="E176" s="201"/>
      <c r="F176" s="203" t="s">
        <v>403</v>
      </c>
      <c r="G176" s="201"/>
      <c r="H176" s="204">
        <v>20.646999999999998</v>
      </c>
      <c r="I176" s="205"/>
      <c r="J176" s="201"/>
      <c r="K176" s="201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196</v>
      </c>
      <c r="AU176" s="210" t="s">
        <v>86</v>
      </c>
      <c r="AV176" s="13" t="s">
        <v>86</v>
      </c>
      <c r="AW176" s="13" t="s">
        <v>4</v>
      </c>
      <c r="AX176" s="13" t="s">
        <v>84</v>
      </c>
      <c r="AY176" s="210" t="s">
        <v>176</v>
      </c>
    </row>
    <row r="177" spans="1:65" s="2" customFormat="1" ht="16.5" customHeight="1">
      <c r="A177" s="36"/>
      <c r="B177" s="37"/>
      <c r="C177" s="180" t="s">
        <v>404</v>
      </c>
      <c r="D177" s="180" t="s">
        <v>180</v>
      </c>
      <c r="E177" s="181" t="s">
        <v>405</v>
      </c>
      <c r="F177" s="182" t="s">
        <v>406</v>
      </c>
      <c r="G177" s="183" t="s">
        <v>407</v>
      </c>
      <c r="H177" s="184">
        <v>17.95</v>
      </c>
      <c r="I177" s="185"/>
      <c r="J177" s="186">
        <f>ROUND(I177*H177,2)</f>
        <v>0</v>
      </c>
      <c r="K177" s="182" t="s">
        <v>184</v>
      </c>
      <c r="L177" s="41"/>
      <c r="M177" s="187" t="s">
        <v>19</v>
      </c>
      <c r="N177" s="188" t="s">
        <v>48</v>
      </c>
      <c r="O177" s="66"/>
      <c r="P177" s="189">
        <f>O177*H177</f>
        <v>0</v>
      </c>
      <c r="Q177" s="189">
        <v>0</v>
      </c>
      <c r="R177" s="189">
        <f>Q177*H177</f>
        <v>0</v>
      </c>
      <c r="S177" s="189">
        <v>2.9999999999999997E-4</v>
      </c>
      <c r="T177" s="190">
        <f>S177*H177</f>
        <v>5.3849999999999992E-3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354</v>
      </c>
      <c r="AT177" s="191" t="s">
        <v>180</v>
      </c>
      <c r="AU177" s="191" t="s">
        <v>86</v>
      </c>
      <c r="AY177" s="19" t="s">
        <v>176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84</v>
      </c>
      <c r="BK177" s="192">
        <f>ROUND(I177*H177,2)</f>
        <v>0</v>
      </c>
      <c r="BL177" s="19" t="s">
        <v>354</v>
      </c>
      <c r="BM177" s="191" t="s">
        <v>408</v>
      </c>
    </row>
    <row r="178" spans="1:65" s="2" customFormat="1" ht="11.25">
      <c r="A178" s="36"/>
      <c r="B178" s="37"/>
      <c r="C178" s="38"/>
      <c r="D178" s="193" t="s">
        <v>187</v>
      </c>
      <c r="E178" s="38"/>
      <c r="F178" s="194" t="s">
        <v>409</v>
      </c>
      <c r="G178" s="38"/>
      <c r="H178" s="38"/>
      <c r="I178" s="195"/>
      <c r="J178" s="38"/>
      <c r="K178" s="38"/>
      <c r="L178" s="41"/>
      <c r="M178" s="196"/>
      <c r="N178" s="197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187</v>
      </c>
      <c r="AU178" s="19" t="s">
        <v>86</v>
      </c>
    </row>
    <row r="179" spans="1:65" s="2" customFormat="1" ht="11.25">
      <c r="A179" s="36"/>
      <c r="B179" s="37"/>
      <c r="C179" s="38"/>
      <c r="D179" s="198" t="s">
        <v>189</v>
      </c>
      <c r="E179" s="38"/>
      <c r="F179" s="199" t="s">
        <v>410</v>
      </c>
      <c r="G179" s="38"/>
      <c r="H179" s="38"/>
      <c r="I179" s="195"/>
      <c r="J179" s="38"/>
      <c r="K179" s="38"/>
      <c r="L179" s="41"/>
      <c r="M179" s="196"/>
      <c r="N179" s="197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189</v>
      </c>
      <c r="AU179" s="19" t="s">
        <v>86</v>
      </c>
    </row>
    <row r="180" spans="1:65" s="13" customFormat="1" ht="11.25">
      <c r="B180" s="200"/>
      <c r="C180" s="201"/>
      <c r="D180" s="193" t="s">
        <v>196</v>
      </c>
      <c r="E180" s="202" t="s">
        <v>19</v>
      </c>
      <c r="F180" s="203" t="s">
        <v>411</v>
      </c>
      <c r="G180" s="201"/>
      <c r="H180" s="204">
        <v>17.95</v>
      </c>
      <c r="I180" s="205"/>
      <c r="J180" s="201"/>
      <c r="K180" s="201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196</v>
      </c>
      <c r="AU180" s="210" t="s">
        <v>86</v>
      </c>
      <c r="AV180" s="13" t="s">
        <v>86</v>
      </c>
      <c r="AW180" s="13" t="s">
        <v>37</v>
      </c>
      <c r="AX180" s="13" t="s">
        <v>84</v>
      </c>
      <c r="AY180" s="210" t="s">
        <v>176</v>
      </c>
    </row>
    <row r="181" spans="1:65" s="2" customFormat="1" ht="16.5" customHeight="1">
      <c r="A181" s="36"/>
      <c r="B181" s="37"/>
      <c r="C181" s="180" t="s">
        <v>412</v>
      </c>
      <c r="D181" s="180" t="s">
        <v>180</v>
      </c>
      <c r="E181" s="181" t="s">
        <v>413</v>
      </c>
      <c r="F181" s="182" t="s">
        <v>414</v>
      </c>
      <c r="G181" s="183" t="s">
        <v>407</v>
      </c>
      <c r="H181" s="184">
        <v>17.95</v>
      </c>
      <c r="I181" s="185"/>
      <c r="J181" s="186">
        <f>ROUND(I181*H181,2)</f>
        <v>0</v>
      </c>
      <c r="K181" s="182" t="s">
        <v>184</v>
      </c>
      <c r="L181" s="41"/>
      <c r="M181" s="187" t="s">
        <v>19</v>
      </c>
      <c r="N181" s="188" t="s">
        <v>48</v>
      </c>
      <c r="O181" s="66"/>
      <c r="P181" s="189">
        <f>O181*H181</f>
        <v>0</v>
      </c>
      <c r="Q181" s="189">
        <v>1.0000000000000001E-5</v>
      </c>
      <c r="R181" s="189">
        <f>Q181*H181</f>
        <v>1.795E-4</v>
      </c>
      <c r="S181" s="189">
        <v>0</v>
      </c>
      <c r="T181" s="19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354</v>
      </c>
      <c r="AT181" s="191" t="s">
        <v>180</v>
      </c>
      <c r="AU181" s="191" t="s">
        <v>86</v>
      </c>
      <c r="AY181" s="19" t="s">
        <v>176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84</v>
      </c>
      <c r="BK181" s="192">
        <f>ROUND(I181*H181,2)</f>
        <v>0</v>
      </c>
      <c r="BL181" s="19" t="s">
        <v>354</v>
      </c>
      <c r="BM181" s="191" t="s">
        <v>415</v>
      </c>
    </row>
    <row r="182" spans="1:65" s="2" customFormat="1" ht="11.25">
      <c r="A182" s="36"/>
      <c r="B182" s="37"/>
      <c r="C182" s="38"/>
      <c r="D182" s="193" t="s">
        <v>187</v>
      </c>
      <c r="E182" s="38"/>
      <c r="F182" s="194" t="s">
        <v>416</v>
      </c>
      <c r="G182" s="38"/>
      <c r="H182" s="38"/>
      <c r="I182" s="195"/>
      <c r="J182" s="38"/>
      <c r="K182" s="38"/>
      <c r="L182" s="41"/>
      <c r="M182" s="196"/>
      <c r="N182" s="197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187</v>
      </c>
      <c r="AU182" s="19" t="s">
        <v>86</v>
      </c>
    </row>
    <row r="183" spans="1:65" s="2" customFormat="1" ht="11.25">
      <c r="A183" s="36"/>
      <c r="B183" s="37"/>
      <c r="C183" s="38"/>
      <c r="D183" s="198" t="s">
        <v>189</v>
      </c>
      <c r="E183" s="38"/>
      <c r="F183" s="199" t="s">
        <v>417</v>
      </c>
      <c r="G183" s="38"/>
      <c r="H183" s="38"/>
      <c r="I183" s="195"/>
      <c r="J183" s="38"/>
      <c r="K183" s="38"/>
      <c r="L183" s="41"/>
      <c r="M183" s="196"/>
      <c r="N183" s="197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189</v>
      </c>
      <c r="AU183" s="19" t="s">
        <v>86</v>
      </c>
    </row>
    <row r="184" spans="1:65" s="2" customFormat="1" ht="16.5" customHeight="1">
      <c r="A184" s="36"/>
      <c r="B184" s="37"/>
      <c r="C184" s="227" t="s">
        <v>418</v>
      </c>
      <c r="D184" s="227" t="s">
        <v>398</v>
      </c>
      <c r="E184" s="228" t="s">
        <v>419</v>
      </c>
      <c r="F184" s="229" t="s">
        <v>420</v>
      </c>
      <c r="G184" s="230" t="s">
        <v>407</v>
      </c>
      <c r="H184" s="231">
        <v>18.309000000000001</v>
      </c>
      <c r="I184" s="232"/>
      <c r="J184" s="233">
        <f>ROUND(I184*H184,2)</f>
        <v>0</v>
      </c>
      <c r="K184" s="229" t="s">
        <v>184</v>
      </c>
      <c r="L184" s="234"/>
      <c r="M184" s="235" t="s">
        <v>19</v>
      </c>
      <c r="N184" s="236" t="s">
        <v>48</v>
      </c>
      <c r="O184" s="66"/>
      <c r="P184" s="189">
        <f>O184*H184</f>
        <v>0</v>
      </c>
      <c r="Q184" s="189">
        <v>2.7999999999999998E-4</v>
      </c>
      <c r="R184" s="189">
        <f>Q184*H184</f>
        <v>5.1265199999999999E-3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401</v>
      </c>
      <c r="AT184" s="191" t="s">
        <v>398</v>
      </c>
      <c r="AU184" s="191" t="s">
        <v>86</v>
      </c>
      <c r="AY184" s="19" t="s">
        <v>176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84</v>
      </c>
      <c r="BK184" s="192">
        <f>ROUND(I184*H184,2)</f>
        <v>0</v>
      </c>
      <c r="BL184" s="19" t="s">
        <v>354</v>
      </c>
      <c r="BM184" s="191" t="s">
        <v>421</v>
      </c>
    </row>
    <row r="185" spans="1:65" s="2" customFormat="1" ht="11.25">
      <c r="A185" s="36"/>
      <c r="B185" s="37"/>
      <c r="C185" s="38"/>
      <c r="D185" s="193" t="s">
        <v>187</v>
      </c>
      <c r="E185" s="38"/>
      <c r="F185" s="194" t="s">
        <v>420</v>
      </c>
      <c r="G185" s="38"/>
      <c r="H185" s="38"/>
      <c r="I185" s="195"/>
      <c r="J185" s="38"/>
      <c r="K185" s="38"/>
      <c r="L185" s="41"/>
      <c r="M185" s="196"/>
      <c r="N185" s="197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187</v>
      </c>
      <c r="AU185" s="19" t="s">
        <v>86</v>
      </c>
    </row>
    <row r="186" spans="1:65" s="13" customFormat="1" ht="11.25">
      <c r="B186" s="200"/>
      <c r="C186" s="201"/>
      <c r="D186" s="193" t="s">
        <v>196</v>
      </c>
      <c r="E186" s="201"/>
      <c r="F186" s="203" t="s">
        <v>422</v>
      </c>
      <c r="G186" s="201"/>
      <c r="H186" s="204">
        <v>18.309000000000001</v>
      </c>
      <c r="I186" s="205"/>
      <c r="J186" s="201"/>
      <c r="K186" s="201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196</v>
      </c>
      <c r="AU186" s="210" t="s">
        <v>86</v>
      </c>
      <c r="AV186" s="13" t="s">
        <v>86</v>
      </c>
      <c r="AW186" s="13" t="s">
        <v>4</v>
      </c>
      <c r="AX186" s="13" t="s">
        <v>84</v>
      </c>
      <c r="AY186" s="210" t="s">
        <v>176</v>
      </c>
    </row>
    <row r="187" spans="1:65" s="2" customFormat="1" ht="16.5" customHeight="1">
      <c r="A187" s="36"/>
      <c r="B187" s="37"/>
      <c r="C187" s="180" t="s">
        <v>7</v>
      </c>
      <c r="D187" s="180" t="s">
        <v>180</v>
      </c>
      <c r="E187" s="181" t="s">
        <v>423</v>
      </c>
      <c r="F187" s="182" t="s">
        <v>424</v>
      </c>
      <c r="G187" s="183" t="s">
        <v>267</v>
      </c>
      <c r="H187" s="184">
        <v>18.77</v>
      </c>
      <c r="I187" s="185"/>
      <c r="J187" s="186">
        <f>ROUND(I187*H187,2)</f>
        <v>0</v>
      </c>
      <c r="K187" s="182" t="s">
        <v>184</v>
      </c>
      <c r="L187" s="41"/>
      <c r="M187" s="187" t="s">
        <v>19</v>
      </c>
      <c r="N187" s="188" t="s">
        <v>48</v>
      </c>
      <c r="O187" s="66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354</v>
      </c>
      <c r="AT187" s="191" t="s">
        <v>180</v>
      </c>
      <c r="AU187" s="191" t="s">
        <v>86</v>
      </c>
      <c r="AY187" s="19" t="s">
        <v>176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84</v>
      </c>
      <c r="BK187" s="192">
        <f>ROUND(I187*H187,2)</f>
        <v>0</v>
      </c>
      <c r="BL187" s="19" t="s">
        <v>354</v>
      </c>
      <c r="BM187" s="191" t="s">
        <v>425</v>
      </c>
    </row>
    <row r="188" spans="1:65" s="2" customFormat="1" ht="11.25">
      <c r="A188" s="36"/>
      <c r="B188" s="37"/>
      <c r="C188" s="38"/>
      <c r="D188" s="193" t="s">
        <v>187</v>
      </c>
      <c r="E188" s="38"/>
      <c r="F188" s="194" t="s">
        <v>426</v>
      </c>
      <c r="G188" s="38"/>
      <c r="H188" s="38"/>
      <c r="I188" s="195"/>
      <c r="J188" s="38"/>
      <c r="K188" s="38"/>
      <c r="L188" s="41"/>
      <c r="M188" s="196"/>
      <c r="N188" s="197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187</v>
      </c>
      <c r="AU188" s="19" t="s">
        <v>86</v>
      </c>
    </row>
    <row r="189" spans="1:65" s="2" customFormat="1" ht="11.25">
      <c r="A189" s="36"/>
      <c r="B189" s="37"/>
      <c r="C189" s="38"/>
      <c r="D189" s="198" t="s">
        <v>189</v>
      </c>
      <c r="E189" s="38"/>
      <c r="F189" s="199" t="s">
        <v>427</v>
      </c>
      <c r="G189" s="38"/>
      <c r="H189" s="38"/>
      <c r="I189" s="195"/>
      <c r="J189" s="38"/>
      <c r="K189" s="38"/>
      <c r="L189" s="41"/>
      <c r="M189" s="196"/>
      <c r="N189" s="197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189</v>
      </c>
      <c r="AU189" s="19" t="s">
        <v>86</v>
      </c>
    </row>
    <row r="190" spans="1:65" s="2" customFormat="1" ht="16.5" customHeight="1">
      <c r="A190" s="36"/>
      <c r="B190" s="37"/>
      <c r="C190" s="180" t="s">
        <v>428</v>
      </c>
      <c r="D190" s="180" t="s">
        <v>180</v>
      </c>
      <c r="E190" s="181" t="s">
        <v>429</v>
      </c>
      <c r="F190" s="182" t="s">
        <v>430</v>
      </c>
      <c r="G190" s="183" t="s">
        <v>183</v>
      </c>
      <c r="H190" s="184">
        <v>0.17299999999999999</v>
      </c>
      <c r="I190" s="185"/>
      <c r="J190" s="186">
        <f>ROUND(I190*H190,2)</f>
        <v>0</v>
      </c>
      <c r="K190" s="182" t="s">
        <v>184</v>
      </c>
      <c r="L190" s="41"/>
      <c r="M190" s="187" t="s">
        <v>19</v>
      </c>
      <c r="N190" s="188" t="s">
        <v>48</v>
      </c>
      <c r="O190" s="66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354</v>
      </c>
      <c r="AT190" s="191" t="s">
        <v>180</v>
      </c>
      <c r="AU190" s="191" t="s">
        <v>86</v>
      </c>
      <c r="AY190" s="19" t="s">
        <v>176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84</v>
      </c>
      <c r="BK190" s="192">
        <f>ROUND(I190*H190,2)</f>
        <v>0</v>
      </c>
      <c r="BL190" s="19" t="s">
        <v>354</v>
      </c>
      <c r="BM190" s="191" t="s">
        <v>431</v>
      </c>
    </row>
    <row r="191" spans="1:65" s="2" customFormat="1" ht="19.5">
      <c r="A191" s="36"/>
      <c r="B191" s="37"/>
      <c r="C191" s="38"/>
      <c r="D191" s="193" t="s">
        <v>187</v>
      </c>
      <c r="E191" s="38"/>
      <c r="F191" s="194" t="s">
        <v>432</v>
      </c>
      <c r="G191" s="38"/>
      <c r="H191" s="38"/>
      <c r="I191" s="195"/>
      <c r="J191" s="38"/>
      <c r="K191" s="38"/>
      <c r="L191" s="41"/>
      <c r="M191" s="196"/>
      <c r="N191" s="197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187</v>
      </c>
      <c r="AU191" s="19" t="s">
        <v>86</v>
      </c>
    </row>
    <row r="192" spans="1:65" s="2" customFormat="1" ht="11.25">
      <c r="A192" s="36"/>
      <c r="B192" s="37"/>
      <c r="C192" s="38"/>
      <c r="D192" s="198" t="s">
        <v>189</v>
      </c>
      <c r="E192" s="38"/>
      <c r="F192" s="199" t="s">
        <v>433</v>
      </c>
      <c r="G192" s="38"/>
      <c r="H192" s="38"/>
      <c r="I192" s="195"/>
      <c r="J192" s="38"/>
      <c r="K192" s="38"/>
      <c r="L192" s="41"/>
      <c r="M192" s="196"/>
      <c r="N192" s="197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189</v>
      </c>
      <c r="AU192" s="19" t="s">
        <v>86</v>
      </c>
    </row>
    <row r="193" spans="1:65" s="2" customFormat="1" ht="16.5" customHeight="1">
      <c r="A193" s="36"/>
      <c r="B193" s="37"/>
      <c r="C193" s="180" t="s">
        <v>434</v>
      </c>
      <c r="D193" s="180" t="s">
        <v>180</v>
      </c>
      <c r="E193" s="181" t="s">
        <v>435</v>
      </c>
      <c r="F193" s="182" t="s">
        <v>436</v>
      </c>
      <c r="G193" s="183" t="s">
        <v>183</v>
      </c>
      <c r="H193" s="184">
        <v>0.17299999999999999</v>
      </c>
      <c r="I193" s="185"/>
      <c r="J193" s="186">
        <f>ROUND(I193*H193,2)</f>
        <v>0</v>
      </c>
      <c r="K193" s="182" t="s">
        <v>184</v>
      </c>
      <c r="L193" s="41"/>
      <c r="M193" s="187" t="s">
        <v>19</v>
      </c>
      <c r="N193" s="188" t="s">
        <v>48</v>
      </c>
      <c r="O193" s="66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354</v>
      </c>
      <c r="AT193" s="191" t="s">
        <v>180</v>
      </c>
      <c r="AU193" s="191" t="s">
        <v>86</v>
      </c>
      <c r="AY193" s="19" t="s">
        <v>176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9" t="s">
        <v>84</v>
      </c>
      <c r="BK193" s="192">
        <f>ROUND(I193*H193,2)</f>
        <v>0</v>
      </c>
      <c r="BL193" s="19" t="s">
        <v>354</v>
      </c>
      <c r="BM193" s="191" t="s">
        <v>437</v>
      </c>
    </row>
    <row r="194" spans="1:65" s="2" customFormat="1" ht="19.5">
      <c r="A194" s="36"/>
      <c r="B194" s="37"/>
      <c r="C194" s="38"/>
      <c r="D194" s="193" t="s">
        <v>187</v>
      </c>
      <c r="E194" s="38"/>
      <c r="F194" s="194" t="s">
        <v>438</v>
      </c>
      <c r="G194" s="38"/>
      <c r="H194" s="38"/>
      <c r="I194" s="195"/>
      <c r="J194" s="38"/>
      <c r="K194" s="38"/>
      <c r="L194" s="41"/>
      <c r="M194" s="196"/>
      <c r="N194" s="197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187</v>
      </c>
      <c r="AU194" s="19" t="s">
        <v>86</v>
      </c>
    </row>
    <row r="195" spans="1:65" s="2" customFormat="1" ht="11.25">
      <c r="A195" s="36"/>
      <c r="B195" s="37"/>
      <c r="C195" s="38"/>
      <c r="D195" s="198" t="s">
        <v>189</v>
      </c>
      <c r="E195" s="38"/>
      <c r="F195" s="199" t="s">
        <v>439</v>
      </c>
      <c r="G195" s="38"/>
      <c r="H195" s="38"/>
      <c r="I195" s="195"/>
      <c r="J195" s="38"/>
      <c r="K195" s="38"/>
      <c r="L195" s="41"/>
      <c r="M195" s="196"/>
      <c r="N195" s="197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189</v>
      </c>
      <c r="AU195" s="19" t="s">
        <v>86</v>
      </c>
    </row>
    <row r="196" spans="1:65" s="12" customFormat="1" ht="22.9" customHeight="1">
      <c r="B196" s="164"/>
      <c r="C196" s="165"/>
      <c r="D196" s="166" t="s">
        <v>76</v>
      </c>
      <c r="E196" s="178" t="s">
        <v>440</v>
      </c>
      <c r="F196" s="178" t="s">
        <v>441</v>
      </c>
      <c r="G196" s="165"/>
      <c r="H196" s="165"/>
      <c r="I196" s="168"/>
      <c r="J196" s="179">
        <f>BK196</f>
        <v>0</v>
      </c>
      <c r="K196" s="165"/>
      <c r="L196" s="170"/>
      <c r="M196" s="171"/>
      <c r="N196" s="172"/>
      <c r="O196" s="172"/>
      <c r="P196" s="173">
        <f>SUM(P197:P236)</f>
        <v>0</v>
      </c>
      <c r="Q196" s="172"/>
      <c r="R196" s="173">
        <f>SUM(R197:R236)</f>
        <v>1.1137410000000002E-2</v>
      </c>
      <c r="S196" s="172"/>
      <c r="T196" s="174">
        <f>SUM(T197:T236)</f>
        <v>0</v>
      </c>
      <c r="AR196" s="175" t="s">
        <v>86</v>
      </c>
      <c r="AT196" s="176" t="s">
        <v>76</v>
      </c>
      <c r="AU196" s="176" t="s">
        <v>84</v>
      </c>
      <c r="AY196" s="175" t="s">
        <v>176</v>
      </c>
      <c r="BK196" s="177">
        <f>SUM(BK197:BK236)</f>
        <v>0</v>
      </c>
    </row>
    <row r="197" spans="1:65" s="2" customFormat="1" ht="16.5" customHeight="1">
      <c r="A197" s="36"/>
      <c r="B197" s="37"/>
      <c r="C197" s="180" t="s">
        <v>442</v>
      </c>
      <c r="D197" s="180" t="s">
        <v>180</v>
      </c>
      <c r="E197" s="181" t="s">
        <v>443</v>
      </c>
      <c r="F197" s="182" t="s">
        <v>444</v>
      </c>
      <c r="G197" s="183" t="s">
        <v>267</v>
      </c>
      <c r="H197" s="184">
        <v>30.983000000000001</v>
      </c>
      <c r="I197" s="185"/>
      <c r="J197" s="186">
        <f>ROUND(I197*H197,2)</f>
        <v>0</v>
      </c>
      <c r="K197" s="182" t="s">
        <v>184</v>
      </c>
      <c r="L197" s="41"/>
      <c r="M197" s="187" t="s">
        <v>19</v>
      </c>
      <c r="N197" s="188" t="s">
        <v>48</v>
      </c>
      <c r="O197" s="66"/>
      <c r="P197" s="189">
        <f>O197*H197</f>
        <v>0</v>
      </c>
      <c r="Q197" s="189">
        <v>2.0000000000000002E-5</v>
      </c>
      <c r="R197" s="189">
        <f>Q197*H197</f>
        <v>6.1966000000000007E-4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354</v>
      </c>
      <c r="AT197" s="191" t="s">
        <v>180</v>
      </c>
      <c r="AU197" s="191" t="s">
        <v>86</v>
      </c>
      <c r="AY197" s="19" t="s">
        <v>176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84</v>
      </c>
      <c r="BK197" s="192">
        <f>ROUND(I197*H197,2)</f>
        <v>0</v>
      </c>
      <c r="BL197" s="19" t="s">
        <v>354</v>
      </c>
      <c r="BM197" s="191" t="s">
        <v>445</v>
      </c>
    </row>
    <row r="198" spans="1:65" s="2" customFormat="1" ht="11.25">
      <c r="A198" s="36"/>
      <c r="B198" s="37"/>
      <c r="C198" s="38"/>
      <c r="D198" s="193" t="s">
        <v>187</v>
      </c>
      <c r="E198" s="38"/>
      <c r="F198" s="194" t="s">
        <v>446</v>
      </c>
      <c r="G198" s="38"/>
      <c r="H198" s="38"/>
      <c r="I198" s="195"/>
      <c r="J198" s="38"/>
      <c r="K198" s="38"/>
      <c r="L198" s="41"/>
      <c r="M198" s="196"/>
      <c r="N198" s="197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187</v>
      </c>
      <c r="AU198" s="19" t="s">
        <v>86</v>
      </c>
    </row>
    <row r="199" spans="1:65" s="2" customFormat="1" ht="11.25">
      <c r="A199" s="36"/>
      <c r="B199" s="37"/>
      <c r="C199" s="38"/>
      <c r="D199" s="198" t="s">
        <v>189</v>
      </c>
      <c r="E199" s="38"/>
      <c r="F199" s="199" t="s">
        <v>447</v>
      </c>
      <c r="G199" s="38"/>
      <c r="H199" s="38"/>
      <c r="I199" s="195"/>
      <c r="J199" s="38"/>
      <c r="K199" s="38"/>
      <c r="L199" s="41"/>
      <c r="M199" s="196"/>
      <c r="N199" s="197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189</v>
      </c>
      <c r="AU199" s="19" t="s">
        <v>86</v>
      </c>
    </row>
    <row r="200" spans="1:65" s="2" customFormat="1" ht="16.5" customHeight="1">
      <c r="A200" s="36"/>
      <c r="B200" s="37"/>
      <c r="C200" s="180" t="s">
        <v>448</v>
      </c>
      <c r="D200" s="180" t="s">
        <v>180</v>
      </c>
      <c r="E200" s="181" t="s">
        <v>449</v>
      </c>
      <c r="F200" s="182" t="s">
        <v>450</v>
      </c>
      <c r="G200" s="183" t="s">
        <v>267</v>
      </c>
      <c r="H200" s="184">
        <v>30.983000000000001</v>
      </c>
      <c r="I200" s="185"/>
      <c r="J200" s="186">
        <f>ROUND(I200*H200,2)</f>
        <v>0</v>
      </c>
      <c r="K200" s="182" t="s">
        <v>184</v>
      </c>
      <c r="L200" s="41"/>
      <c r="M200" s="187" t="s">
        <v>19</v>
      </c>
      <c r="N200" s="188" t="s">
        <v>48</v>
      </c>
      <c r="O200" s="66"/>
      <c r="P200" s="189">
        <f>O200*H200</f>
        <v>0</v>
      </c>
      <c r="Q200" s="189">
        <v>0</v>
      </c>
      <c r="R200" s="189">
        <f>Q200*H200</f>
        <v>0</v>
      </c>
      <c r="S200" s="189">
        <v>0</v>
      </c>
      <c r="T200" s="19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354</v>
      </c>
      <c r="AT200" s="191" t="s">
        <v>180</v>
      </c>
      <c r="AU200" s="191" t="s">
        <v>86</v>
      </c>
      <c r="AY200" s="19" t="s">
        <v>176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9" t="s">
        <v>84</v>
      </c>
      <c r="BK200" s="192">
        <f>ROUND(I200*H200,2)</f>
        <v>0</v>
      </c>
      <c r="BL200" s="19" t="s">
        <v>354</v>
      </c>
      <c r="BM200" s="191" t="s">
        <v>451</v>
      </c>
    </row>
    <row r="201" spans="1:65" s="2" customFormat="1" ht="11.25">
      <c r="A201" s="36"/>
      <c r="B201" s="37"/>
      <c r="C201" s="38"/>
      <c r="D201" s="193" t="s">
        <v>187</v>
      </c>
      <c r="E201" s="38"/>
      <c r="F201" s="194" t="s">
        <v>452</v>
      </c>
      <c r="G201" s="38"/>
      <c r="H201" s="38"/>
      <c r="I201" s="195"/>
      <c r="J201" s="38"/>
      <c r="K201" s="38"/>
      <c r="L201" s="41"/>
      <c r="M201" s="196"/>
      <c r="N201" s="197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187</v>
      </c>
      <c r="AU201" s="19" t="s">
        <v>86</v>
      </c>
    </row>
    <row r="202" spans="1:65" s="2" customFormat="1" ht="11.25">
      <c r="A202" s="36"/>
      <c r="B202" s="37"/>
      <c r="C202" s="38"/>
      <c r="D202" s="198" t="s">
        <v>189</v>
      </c>
      <c r="E202" s="38"/>
      <c r="F202" s="199" t="s">
        <v>453</v>
      </c>
      <c r="G202" s="38"/>
      <c r="H202" s="38"/>
      <c r="I202" s="195"/>
      <c r="J202" s="38"/>
      <c r="K202" s="38"/>
      <c r="L202" s="41"/>
      <c r="M202" s="196"/>
      <c r="N202" s="197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189</v>
      </c>
      <c r="AU202" s="19" t="s">
        <v>86</v>
      </c>
    </row>
    <row r="203" spans="1:65" s="15" customFormat="1" ht="11.25">
      <c r="B203" s="237"/>
      <c r="C203" s="238"/>
      <c r="D203" s="193" t="s">
        <v>196</v>
      </c>
      <c r="E203" s="239" t="s">
        <v>19</v>
      </c>
      <c r="F203" s="240" t="s">
        <v>454</v>
      </c>
      <c r="G203" s="238"/>
      <c r="H203" s="239" t="s">
        <v>19</v>
      </c>
      <c r="I203" s="241"/>
      <c r="J203" s="238"/>
      <c r="K203" s="238"/>
      <c r="L203" s="242"/>
      <c r="M203" s="243"/>
      <c r="N203" s="244"/>
      <c r="O203" s="244"/>
      <c r="P203" s="244"/>
      <c r="Q203" s="244"/>
      <c r="R203" s="244"/>
      <c r="S203" s="244"/>
      <c r="T203" s="245"/>
      <c r="AT203" s="246" t="s">
        <v>196</v>
      </c>
      <c r="AU203" s="246" t="s">
        <v>86</v>
      </c>
      <c r="AV203" s="15" t="s">
        <v>84</v>
      </c>
      <c r="AW203" s="15" t="s">
        <v>37</v>
      </c>
      <c r="AX203" s="15" t="s">
        <v>77</v>
      </c>
      <c r="AY203" s="246" t="s">
        <v>176</v>
      </c>
    </row>
    <row r="204" spans="1:65" s="13" customFormat="1" ht="11.25">
      <c r="B204" s="200"/>
      <c r="C204" s="201"/>
      <c r="D204" s="193" t="s">
        <v>196</v>
      </c>
      <c r="E204" s="202" t="s">
        <v>19</v>
      </c>
      <c r="F204" s="203" t="s">
        <v>455</v>
      </c>
      <c r="G204" s="201"/>
      <c r="H204" s="204">
        <v>17.213000000000001</v>
      </c>
      <c r="I204" s="205"/>
      <c r="J204" s="201"/>
      <c r="K204" s="201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196</v>
      </c>
      <c r="AU204" s="210" t="s">
        <v>86</v>
      </c>
      <c r="AV204" s="13" t="s">
        <v>86</v>
      </c>
      <c r="AW204" s="13" t="s">
        <v>37</v>
      </c>
      <c r="AX204" s="13" t="s">
        <v>77</v>
      </c>
      <c r="AY204" s="210" t="s">
        <v>176</v>
      </c>
    </row>
    <row r="205" spans="1:65" s="13" customFormat="1" ht="11.25">
      <c r="B205" s="200"/>
      <c r="C205" s="201"/>
      <c r="D205" s="193" t="s">
        <v>196</v>
      </c>
      <c r="E205" s="202" t="s">
        <v>19</v>
      </c>
      <c r="F205" s="203" t="s">
        <v>456</v>
      </c>
      <c r="G205" s="201"/>
      <c r="H205" s="204">
        <v>7.6950000000000003</v>
      </c>
      <c r="I205" s="205"/>
      <c r="J205" s="201"/>
      <c r="K205" s="201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196</v>
      </c>
      <c r="AU205" s="210" t="s">
        <v>86</v>
      </c>
      <c r="AV205" s="13" t="s">
        <v>86</v>
      </c>
      <c r="AW205" s="13" t="s">
        <v>37</v>
      </c>
      <c r="AX205" s="13" t="s">
        <v>77</v>
      </c>
      <c r="AY205" s="210" t="s">
        <v>176</v>
      </c>
    </row>
    <row r="206" spans="1:65" s="13" customFormat="1" ht="11.25">
      <c r="B206" s="200"/>
      <c r="C206" s="201"/>
      <c r="D206" s="193" t="s">
        <v>196</v>
      </c>
      <c r="E206" s="202" t="s">
        <v>19</v>
      </c>
      <c r="F206" s="203" t="s">
        <v>457</v>
      </c>
      <c r="G206" s="201"/>
      <c r="H206" s="204">
        <v>6.0750000000000002</v>
      </c>
      <c r="I206" s="205"/>
      <c r="J206" s="201"/>
      <c r="K206" s="201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196</v>
      </c>
      <c r="AU206" s="210" t="s">
        <v>86</v>
      </c>
      <c r="AV206" s="13" t="s">
        <v>86</v>
      </c>
      <c r="AW206" s="13" t="s">
        <v>37</v>
      </c>
      <c r="AX206" s="13" t="s">
        <v>77</v>
      </c>
      <c r="AY206" s="210" t="s">
        <v>176</v>
      </c>
    </row>
    <row r="207" spans="1:65" s="14" customFormat="1" ht="11.25">
      <c r="B207" s="211"/>
      <c r="C207" s="212"/>
      <c r="D207" s="193" t="s">
        <v>196</v>
      </c>
      <c r="E207" s="213" t="s">
        <v>19</v>
      </c>
      <c r="F207" s="214" t="s">
        <v>199</v>
      </c>
      <c r="G207" s="212"/>
      <c r="H207" s="215">
        <v>30.983000000000001</v>
      </c>
      <c r="I207" s="216"/>
      <c r="J207" s="212"/>
      <c r="K207" s="212"/>
      <c r="L207" s="217"/>
      <c r="M207" s="218"/>
      <c r="N207" s="219"/>
      <c r="O207" s="219"/>
      <c r="P207" s="219"/>
      <c r="Q207" s="219"/>
      <c r="R207" s="219"/>
      <c r="S207" s="219"/>
      <c r="T207" s="220"/>
      <c r="AT207" s="221" t="s">
        <v>196</v>
      </c>
      <c r="AU207" s="221" t="s">
        <v>86</v>
      </c>
      <c r="AV207" s="14" t="s">
        <v>185</v>
      </c>
      <c r="AW207" s="14" t="s">
        <v>37</v>
      </c>
      <c r="AX207" s="14" t="s">
        <v>84</v>
      </c>
      <c r="AY207" s="221" t="s">
        <v>176</v>
      </c>
    </row>
    <row r="208" spans="1:65" s="2" customFormat="1" ht="16.5" customHeight="1">
      <c r="A208" s="36"/>
      <c r="B208" s="37"/>
      <c r="C208" s="180" t="s">
        <v>458</v>
      </c>
      <c r="D208" s="180" t="s">
        <v>180</v>
      </c>
      <c r="E208" s="181" t="s">
        <v>459</v>
      </c>
      <c r="F208" s="182" t="s">
        <v>460</v>
      </c>
      <c r="G208" s="183" t="s">
        <v>267</v>
      </c>
      <c r="H208" s="184">
        <v>30.983000000000001</v>
      </c>
      <c r="I208" s="185"/>
      <c r="J208" s="186">
        <f>ROUND(I208*H208,2)</f>
        <v>0</v>
      </c>
      <c r="K208" s="182" t="s">
        <v>184</v>
      </c>
      <c r="L208" s="41"/>
      <c r="M208" s="187" t="s">
        <v>19</v>
      </c>
      <c r="N208" s="188" t="s">
        <v>48</v>
      </c>
      <c r="O208" s="66"/>
      <c r="P208" s="189">
        <f>O208*H208</f>
        <v>0</v>
      </c>
      <c r="Q208" s="189">
        <v>1.2999999999999999E-4</v>
      </c>
      <c r="R208" s="189">
        <f>Q208*H208</f>
        <v>4.0277899999999998E-3</v>
      </c>
      <c r="S208" s="189">
        <v>0</v>
      </c>
      <c r="T208" s="19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354</v>
      </c>
      <c r="AT208" s="191" t="s">
        <v>180</v>
      </c>
      <c r="AU208" s="191" t="s">
        <v>86</v>
      </c>
      <c r="AY208" s="19" t="s">
        <v>176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84</v>
      </c>
      <c r="BK208" s="192">
        <f>ROUND(I208*H208,2)</f>
        <v>0</v>
      </c>
      <c r="BL208" s="19" t="s">
        <v>354</v>
      </c>
      <c r="BM208" s="191" t="s">
        <v>461</v>
      </c>
    </row>
    <row r="209" spans="1:65" s="2" customFormat="1" ht="11.25">
      <c r="A209" s="36"/>
      <c r="B209" s="37"/>
      <c r="C209" s="38"/>
      <c r="D209" s="193" t="s">
        <v>187</v>
      </c>
      <c r="E209" s="38"/>
      <c r="F209" s="194" t="s">
        <v>462</v>
      </c>
      <c r="G209" s="38"/>
      <c r="H209" s="38"/>
      <c r="I209" s="195"/>
      <c r="J209" s="38"/>
      <c r="K209" s="38"/>
      <c r="L209" s="41"/>
      <c r="M209" s="196"/>
      <c r="N209" s="197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187</v>
      </c>
      <c r="AU209" s="19" t="s">
        <v>86</v>
      </c>
    </row>
    <row r="210" spans="1:65" s="2" customFormat="1" ht="11.25">
      <c r="A210" s="36"/>
      <c r="B210" s="37"/>
      <c r="C210" s="38"/>
      <c r="D210" s="198" t="s">
        <v>189</v>
      </c>
      <c r="E210" s="38"/>
      <c r="F210" s="199" t="s">
        <v>463</v>
      </c>
      <c r="G210" s="38"/>
      <c r="H210" s="38"/>
      <c r="I210" s="195"/>
      <c r="J210" s="38"/>
      <c r="K210" s="38"/>
      <c r="L210" s="41"/>
      <c r="M210" s="196"/>
      <c r="N210" s="197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189</v>
      </c>
      <c r="AU210" s="19" t="s">
        <v>86</v>
      </c>
    </row>
    <row r="211" spans="1:65" s="2" customFormat="1" ht="16.5" customHeight="1">
      <c r="A211" s="36"/>
      <c r="B211" s="37"/>
      <c r="C211" s="180" t="s">
        <v>464</v>
      </c>
      <c r="D211" s="180" t="s">
        <v>180</v>
      </c>
      <c r="E211" s="181" t="s">
        <v>465</v>
      </c>
      <c r="F211" s="182" t="s">
        <v>466</v>
      </c>
      <c r="G211" s="183" t="s">
        <v>267</v>
      </c>
      <c r="H211" s="184">
        <v>30.983000000000001</v>
      </c>
      <c r="I211" s="185"/>
      <c r="J211" s="186">
        <f>ROUND(I211*H211,2)</f>
        <v>0</v>
      </c>
      <c r="K211" s="182" t="s">
        <v>184</v>
      </c>
      <c r="L211" s="41"/>
      <c r="M211" s="187" t="s">
        <v>19</v>
      </c>
      <c r="N211" s="188" t="s">
        <v>48</v>
      </c>
      <c r="O211" s="66"/>
      <c r="P211" s="189">
        <f>O211*H211</f>
        <v>0</v>
      </c>
      <c r="Q211" s="189">
        <v>1.2E-4</v>
      </c>
      <c r="R211" s="189">
        <f>Q211*H211</f>
        <v>3.7179600000000002E-3</v>
      </c>
      <c r="S211" s="189">
        <v>0</v>
      </c>
      <c r="T211" s="19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354</v>
      </c>
      <c r="AT211" s="191" t="s">
        <v>180</v>
      </c>
      <c r="AU211" s="191" t="s">
        <v>86</v>
      </c>
      <c r="AY211" s="19" t="s">
        <v>176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84</v>
      </c>
      <c r="BK211" s="192">
        <f>ROUND(I211*H211,2)</f>
        <v>0</v>
      </c>
      <c r="BL211" s="19" t="s">
        <v>354</v>
      </c>
      <c r="BM211" s="191" t="s">
        <v>467</v>
      </c>
    </row>
    <row r="212" spans="1:65" s="2" customFormat="1" ht="11.25">
      <c r="A212" s="36"/>
      <c r="B212" s="37"/>
      <c r="C212" s="38"/>
      <c r="D212" s="193" t="s">
        <v>187</v>
      </c>
      <c r="E212" s="38"/>
      <c r="F212" s="194" t="s">
        <v>468</v>
      </c>
      <c r="G212" s="38"/>
      <c r="H212" s="38"/>
      <c r="I212" s="195"/>
      <c r="J212" s="38"/>
      <c r="K212" s="38"/>
      <c r="L212" s="41"/>
      <c r="M212" s="196"/>
      <c r="N212" s="197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187</v>
      </c>
      <c r="AU212" s="19" t="s">
        <v>86</v>
      </c>
    </row>
    <row r="213" spans="1:65" s="2" customFormat="1" ht="11.25">
      <c r="A213" s="36"/>
      <c r="B213" s="37"/>
      <c r="C213" s="38"/>
      <c r="D213" s="198" t="s">
        <v>189</v>
      </c>
      <c r="E213" s="38"/>
      <c r="F213" s="199" t="s">
        <v>469</v>
      </c>
      <c r="G213" s="38"/>
      <c r="H213" s="38"/>
      <c r="I213" s="195"/>
      <c r="J213" s="38"/>
      <c r="K213" s="38"/>
      <c r="L213" s="41"/>
      <c r="M213" s="196"/>
      <c r="N213" s="197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189</v>
      </c>
      <c r="AU213" s="19" t="s">
        <v>86</v>
      </c>
    </row>
    <row r="214" spans="1:65" s="2" customFormat="1" ht="16.5" customHeight="1">
      <c r="A214" s="36"/>
      <c r="B214" s="37"/>
      <c r="C214" s="180" t="s">
        <v>470</v>
      </c>
      <c r="D214" s="180" t="s">
        <v>180</v>
      </c>
      <c r="E214" s="181" t="s">
        <v>471</v>
      </c>
      <c r="F214" s="182" t="s">
        <v>472</v>
      </c>
      <c r="G214" s="183" t="s">
        <v>267</v>
      </c>
      <c r="H214" s="184">
        <v>5.04</v>
      </c>
      <c r="I214" s="185"/>
      <c r="J214" s="186">
        <f>ROUND(I214*H214,2)</f>
        <v>0</v>
      </c>
      <c r="K214" s="182" t="s">
        <v>184</v>
      </c>
      <c r="L214" s="41"/>
      <c r="M214" s="187" t="s">
        <v>19</v>
      </c>
      <c r="N214" s="188" t="s">
        <v>48</v>
      </c>
      <c r="O214" s="66"/>
      <c r="P214" s="189">
        <f>O214*H214</f>
        <v>0</v>
      </c>
      <c r="Q214" s="189">
        <v>0</v>
      </c>
      <c r="R214" s="189">
        <f>Q214*H214</f>
        <v>0</v>
      </c>
      <c r="S214" s="189">
        <v>0</v>
      </c>
      <c r="T214" s="19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354</v>
      </c>
      <c r="AT214" s="191" t="s">
        <v>180</v>
      </c>
      <c r="AU214" s="191" t="s">
        <v>86</v>
      </c>
      <c r="AY214" s="19" t="s">
        <v>176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84</v>
      </c>
      <c r="BK214" s="192">
        <f>ROUND(I214*H214,2)</f>
        <v>0</v>
      </c>
      <c r="BL214" s="19" t="s">
        <v>354</v>
      </c>
      <c r="BM214" s="191" t="s">
        <v>473</v>
      </c>
    </row>
    <row r="215" spans="1:65" s="2" customFormat="1" ht="11.25">
      <c r="A215" s="36"/>
      <c r="B215" s="37"/>
      <c r="C215" s="38"/>
      <c r="D215" s="193" t="s">
        <v>187</v>
      </c>
      <c r="E215" s="38"/>
      <c r="F215" s="194" t="s">
        <v>474</v>
      </c>
      <c r="G215" s="38"/>
      <c r="H215" s="38"/>
      <c r="I215" s="195"/>
      <c r="J215" s="38"/>
      <c r="K215" s="38"/>
      <c r="L215" s="41"/>
      <c r="M215" s="196"/>
      <c r="N215" s="197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187</v>
      </c>
      <c r="AU215" s="19" t="s">
        <v>86</v>
      </c>
    </row>
    <row r="216" spans="1:65" s="2" customFormat="1" ht="11.25">
      <c r="A216" s="36"/>
      <c r="B216" s="37"/>
      <c r="C216" s="38"/>
      <c r="D216" s="198" t="s">
        <v>189</v>
      </c>
      <c r="E216" s="38"/>
      <c r="F216" s="199" t="s">
        <v>475</v>
      </c>
      <c r="G216" s="38"/>
      <c r="H216" s="38"/>
      <c r="I216" s="195"/>
      <c r="J216" s="38"/>
      <c r="K216" s="38"/>
      <c r="L216" s="41"/>
      <c r="M216" s="196"/>
      <c r="N216" s="197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189</v>
      </c>
      <c r="AU216" s="19" t="s">
        <v>86</v>
      </c>
    </row>
    <row r="217" spans="1:65" s="15" customFormat="1" ht="11.25">
      <c r="B217" s="237"/>
      <c r="C217" s="238"/>
      <c r="D217" s="193" t="s">
        <v>196</v>
      </c>
      <c r="E217" s="239" t="s">
        <v>19</v>
      </c>
      <c r="F217" s="240" t="s">
        <v>454</v>
      </c>
      <c r="G217" s="238"/>
      <c r="H217" s="239" t="s">
        <v>19</v>
      </c>
      <c r="I217" s="241"/>
      <c r="J217" s="238"/>
      <c r="K217" s="238"/>
      <c r="L217" s="242"/>
      <c r="M217" s="243"/>
      <c r="N217" s="244"/>
      <c r="O217" s="244"/>
      <c r="P217" s="244"/>
      <c r="Q217" s="244"/>
      <c r="R217" s="244"/>
      <c r="S217" s="244"/>
      <c r="T217" s="245"/>
      <c r="AT217" s="246" t="s">
        <v>196</v>
      </c>
      <c r="AU217" s="246" t="s">
        <v>86</v>
      </c>
      <c r="AV217" s="15" t="s">
        <v>84</v>
      </c>
      <c r="AW217" s="15" t="s">
        <v>37</v>
      </c>
      <c r="AX217" s="15" t="s">
        <v>77</v>
      </c>
      <c r="AY217" s="246" t="s">
        <v>176</v>
      </c>
    </row>
    <row r="218" spans="1:65" s="13" customFormat="1" ht="11.25">
      <c r="B218" s="200"/>
      <c r="C218" s="201"/>
      <c r="D218" s="193" t="s">
        <v>196</v>
      </c>
      <c r="E218" s="202" t="s">
        <v>19</v>
      </c>
      <c r="F218" s="203" t="s">
        <v>476</v>
      </c>
      <c r="G218" s="201"/>
      <c r="H218" s="204">
        <v>2.8</v>
      </c>
      <c r="I218" s="205"/>
      <c r="J218" s="201"/>
      <c r="K218" s="201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196</v>
      </c>
      <c r="AU218" s="210" t="s">
        <v>86</v>
      </c>
      <c r="AV218" s="13" t="s">
        <v>86</v>
      </c>
      <c r="AW218" s="13" t="s">
        <v>37</v>
      </c>
      <c r="AX218" s="13" t="s">
        <v>77</v>
      </c>
      <c r="AY218" s="210" t="s">
        <v>176</v>
      </c>
    </row>
    <row r="219" spans="1:65" s="13" customFormat="1" ht="11.25">
      <c r="B219" s="200"/>
      <c r="C219" s="201"/>
      <c r="D219" s="193" t="s">
        <v>196</v>
      </c>
      <c r="E219" s="202" t="s">
        <v>19</v>
      </c>
      <c r="F219" s="203" t="s">
        <v>477</v>
      </c>
      <c r="G219" s="201"/>
      <c r="H219" s="204">
        <v>1.1599999999999999</v>
      </c>
      <c r="I219" s="205"/>
      <c r="J219" s="201"/>
      <c r="K219" s="201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196</v>
      </c>
      <c r="AU219" s="210" t="s">
        <v>86</v>
      </c>
      <c r="AV219" s="13" t="s">
        <v>86</v>
      </c>
      <c r="AW219" s="13" t="s">
        <v>37</v>
      </c>
      <c r="AX219" s="13" t="s">
        <v>77</v>
      </c>
      <c r="AY219" s="210" t="s">
        <v>176</v>
      </c>
    </row>
    <row r="220" spans="1:65" s="13" customFormat="1" ht="11.25">
      <c r="B220" s="200"/>
      <c r="C220" s="201"/>
      <c r="D220" s="193" t="s">
        <v>196</v>
      </c>
      <c r="E220" s="202" t="s">
        <v>19</v>
      </c>
      <c r="F220" s="203" t="s">
        <v>478</v>
      </c>
      <c r="G220" s="201"/>
      <c r="H220" s="204">
        <v>1.08</v>
      </c>
      <c r="I220" s="205"/>
      <c r="J220" s="201"/>
      <c r="K220" s="201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196</v>
      </c>
      <c r="AU220" s="210" t="s">
        <v>86</v>
      </c>
      <c r="AV220" s="13" t="s">
        <v>86</v>
      </c>
      <c r="AW220" s="13" t="s">
        <v>37</v>
      </c>
      <c r="AX220" s="13" t="s">
        <v>77</v>
      </c>
      <c r="AY220" s="210" t="s">
        <v>176</v>
      </c>
    </row>
    <row r="221" spans="1:65" s="14" customFormat="1" ht="11.25">
      <c r="B221" s="211"/>
      <c r="C221" s="212"/>
      <c r="D221" s="193" t="s">
        <v>196</v>
      </c>
      <c r="E221" s="213" t="s">
        <v>19</v>
      </c>
      <c r="F221" s="214" t="s">
        <v>199</v>
      </c>
      <c r="G221" s="212"/>
      <c r="H221" s="215">
        <v>5.04</v>
      </c>
      <c r="I221" s="216"/>
      <c r="J221" s="212"/>
      <c r="K221" s="212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196</v>
      </c>
      <c r="AU221" s="221" t="s">
        <v>86</v>
      </c>
      <c r="AV221" s="14" t="s">
        <v>185</v>
      </c>
      <c r="AW221" s="14" t="s">
        <v>37</v>
      </c>
      <c r="AX221" s="14" t="s">
        <v>84</v>
      </c>
      <c r="AY221" s="221" t="s">
        <v>176</v>
      </c>
    </row>
    <row r="222" spans="1:65" s="2" customFormat="1" ht="16.5" customHeight="1">
      <c r="A222" s="36"/>
      <c r="B222" s="37"/>
      <c r="C222" s="180" t="s">
        <v>479</v>
      </c>
      <c r="D222" s="180" t="s">
        <v>180</v>
      </c>
      <c r="E222" s="181" t="s">
        <v>480</v>
      </c>
      <c r="F222" s="182" t="s">
        <v>481</v>
      </c>
      <c r="G222" s="183" t="s">
        <v>267</v>
      </c>
      <c r="H222" s="184">
        <v>5.04</v>
      </c>
      <c r="I222" s="185"/>
      <c r="J222" s="186">
        <f>ROUND(I222*H222,2)</f>
        <v>0</v>
      </c>
      <c r="K222" s="182" t="s">
        <v>184</v>
      </c>
      <c r="L222" s="41"/>
      <c r="M222" s="187" t="s">
        <v>19</v>
      </c>
      <c r="N222" s="188" t="s">
        <v>48</v>
      </c>
      <c r="O222" s="66"/>
      <c r="P222" s="189">
        <f>O222*H222</f>
        <v>0</v>
      </c>
      <c r="Q222" s="189">
        <v>0</v>
      </c>
      <c r="R222" s="189">
        <f>Q222*H222</f>
        <v>0</v>
      </c>
      <c r="S222" s="189">
        <v>0</v>
      </c>
      <c r="T222" s="19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1" t="s">
        <v>354</v>
      </c>
      <c r="AT222" s="191" t="s">
        <v>180</v>
      </c>
      <c r="AU222" s="191" t="s">
        <v>86</v>
      </c>
      <c r="AY222" s="19" t="s">
        <v>176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9" t="s">
        <v>84</v>
      </c>
      <c r="BK222" s="192">
        <f>ROUND(I222*H222,2)</f>
        <v>0</v>
      </c>
      <c r="BL222" s="19" t="s">
        <v>354</v>
      </c>
      <c r="BM222" s="191" t="s">
        <v>482</v>
      </c>
    </row>
    <row r="223" spans="1:65" s="2" customFormat="1" ht="11.25">
      <c r="A223" s="36"/>
      <c r="B223" s="37"/>
      <c r="C223" s="38"/>
      <c r="D223" s="193" t="s">
        <v>187</v>
      </c>
      <c r="E223" s="38"/>
      <c r="F223" s="194" t="s">
        <v>483</v>
      </c>
      <c r="G223" s="38"/>
      <c r="H223" s="38"/>
      <c r="I223" s="195"/>
      <c r="J223" s="38"/>
      <c r="K223" s="38"/>
      <c r="L223" s="41"/>
      <c r="M223" s="196"/>
      <c r="N223" s="197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187</v>
      </c>
      <c r="AU223" s="19" t="s">
        <v>86</v>
      </c>
    </row>
    <row r="224" spans="1:65" s="2" customFormat="1" ht="11.25">
      <c r="A224" s="36"/>
      <c r="B224" s="37"/>
      <c r="C224" s="38"/>
      <c r="D224" s="198" t="s">
        <v>189</v>
      </c>
      <c r="E224" s="38"/>
      <c r="F224" s="199" t="s">
        <v>484</v>
      </c>
      <c r="G224" s="38"/>
      <c r="H224" s="38"/>
      <c r="I224" s="195"/>
      <c r="J224" s="38"/>
      <c r="K224" s="38"/>
      <c r="L224" s="41"/>
      <c r="M224" s="196"/>
      <c r="N224" s="197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189</v>
      </c>
      <c r="AU224" s="19" t="s">
        <v>86</v>
      </c>
    </row>
    <row r="225" spans="1:65" s="2" customFormat="1" ht="16.5" customHeight="1">
      <c r="A225" s="36"/>
      <c r="B225" s="37"/>
      <c r="C225" s="180" t="s">
        <v>485</v>
      </c>
      <c r="D225" s="180" t="s">
        <v>180</v>
      </c>
      <c r="E225" s="181" t="s">
        <v>486</v>
      </c>
      <c r="F225" s="182" t="s">
        <v>487</v>
      </c>
      <c r="G225" s="183" t="s">
        <v>267</v>
      </c>
      <c r="H225" s="184">
        <v>5.04</v>
      </c>
      <c r="I225" s="185"/>
      <c r="J225" s="186">
        <f>ROUND(I225*H225,2)</f>
        <v>0</v>
      </c>
      <c r="K225" s="182" t="s">
        <v>184</v>
      </c>
      <c r="L225" s="41"/>
      <c r="M225" s="187" t="s">
        <v>19</v>
      </c>
      <c r="N225" s="188" t="s">
        <v>48</v>
      </c>
      <c r="O225" s="66"/>
      <c r="P225" s="189">
        <f>O225*H225</f>
        <v>0</v>
      </c>
      <c r="Q225" s="189">
        <v>1.3999999999999999E-4</v>
      </c>
      <c r="R225" s="189">
        <f>Q225*H225</f>
        <v>7.0559999999999991E-4</v>
      </c>
      <c r="S225" s="189">
        <v>0</v>
      </c>
      <c r="T225" s="19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354</v>
      </c>
      <c r="AT225" s="191" t="s">
        <v>180</v>
      </c>
      <c r="AU225" s="191" t="s">
        <v>86</v>
      </c>
      <c r="AY225" s="19" t="s">
        <v>176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84</v>
      </c>
      <c r="BK225" s="192">
        <f>ROUND(I225*H225,2)</f>
        <v>0</v>
      </c>
      <c r="BL225" s="19" t="s">
        <v>354</v>
      </c>
      <c r="BM225" s="191" t="s">
        <v>488</v>
      </c>
    </row>
    <row r="226" spans="1:65" s="2" customFormat="1" ht="11.25">
      <c r="A226" s="36"/>
      <c r="B226" s="37"/>
      <c r="C226" s="38"/>
      <c r="D226" s="193" t="s">
        <v>187</v>
      </c>
      <c r="E226" s="38"/>
      <c r="F226" s="194" t="s">
        <v>489</v>
      </c>
      <c r="G226" s="38"/>
      <c r="H226" s="38"/>
      <c r="I226" s="195"/>
      <c r="J226" s="38"/>
      <c r="K226" s="38"/>
      <c r="L226" s="41"/>
      <c r="M226" s="196"/>
      <c r="N226" s="197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187</v>
      </c>
      <c r="AU226" s="19" t="s">
        <v>86</v>
      </c>
    </row>
    <row r="227" spans="1:65" s="2" customFormat="1" ht="11.25">
      <c r="A227" s="36"/>
      <c r="B227" s="37"/>
      <c r="C227" s="38"/>
      <c r="D227" s="198" t="s">
        <v>189</v>
      </c>
      <c r="E227" s="38"/>
      <c r="F227" s="199" t="s">
        <v>490</v>
      </c>
      <c r="G227" s="38"/>
      <c r="H227" s="38"/>
      <c r="I227" s="195"/>
      <c r="J227" s="38"/>
      <c r="K227" s="38"/>
      <c r="L227" s="41"/>
      <c r="M227" s="196"/>
      <c r="N227" s="197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189</v>
      </c>
      <c r="AU227" s="19" t="s">
        <v>86</v>
      </c>
    </row>
    <row r="228" spans="1:65" s="2" customFormat="1" ht="16.5" customHeight="1">
      <c r="A228" s="36"/>
      <c r="B228" s="37"/>
      <c r="C228" s="180" t="s">
        <v>491</v>
      </c>
      <c r="D228" s="180" t="s">
        <v>180</v>
      </c>
      <c r="E228" s="181" t="s">
        <v>492</v>
      </c>
      <c r="F228" s="182" t="s">
        <v>493</v>
      </c>
      <c r="G228" s="183" t="s">
        <v>267</v>
      </c>
      <c r="H228" s="184">
        <v>5.04</v>
      </c>
      <c r="I228" s="185"/>
      <c r="J228" s="186">
        <f>ROUND(I228*H228,2)</f>
        <v>0</v>
      </c>
      <c r="K228" s="182" t="s">
        <v>184</v>
      </c>
      <c r="L228" s="41"/>
      <c r="M228" s="187" t="s">
        <v>19</v>
      </c>
      <c r="N228" s="188" t="s">
        <v>48</v>
      </c>
      <c r="O228" s="66"/>
      <c r="P228" s="189">
        <f>O228*H228</f>
        <v>0</v>
      </c>
      <c r="Q228" s="189">
        <v>1.7000000000000001E-4</v>
      </c>
      <c r="R228" s="189">
        <f>Q228*H228</f>
        <v>8.5680000000000012E-4</v>
      </c>
      <c r="S228" s="189">
        <v>0</v>
      </c>
      <c r="T228" s="190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1" t="s">
        <v>354</v>
      </c>
      <c r="AT228" s="191" t="s">
        <v>180</v>
      </c>
      <c r="AU228" s="191" t="s">
        <v>86</v>
      </c>
      <c r="AY228" s="19" t="s">
        <v>176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9" t="s">
        <v>84</v>
      </c>
      <c r="BK228" s="192">
        <f>ROUND(I228*H228,2)</f>
        <v>0</v>
      </c>
      <c r="BL228" s="19" t="s">
        <v>354</v>
      </c>
      <c r="BM228" s="191" t="s">
        <v>494</v>
      </c>
    </row>
    <row r="229" spans="1:65" s="2" customFormat="1" ht="11.25">
      <c r="A229" s="36"/>
      <c r="B229" s="37"/>
      <c r="C229" s="38"/>
      <c r="D229" s="193" t="s">
        <v>187</v>
      </c>
      <c r="E229" s="38"/>
      <c r="F229" s="194" t="s">
        <v>495</v>
      </c>
      <c r="G229" s="38"/>
      <c r="H229" s="38"/>
      <c r="I229" s="195"/>
      <c r="J229" s="38"/>
      <c r="K229" s="38"/>
      <c r="L229" s="41"/>
      <c r="M229" s="196"/>
      <c r="N229" s="197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187</v>
      </c>
      <c r="AU229" s="19" t="s">
        <v>86</v>
      </c>
    </row>
    <row r="230" spans="1:65" s="2" customFormat="1" ht="11.25">
      <c r="A230" s="36"/>
      <c r="B230" s="37"/>
      <c r="C230" s="38"/>
      <c r="D230" s="198" t="s">
        <v>189</v>
      </c>
      <c r="E230" s="38"/>
      <c r="F230" s="199" t="s">
        <v>496</v>
      </c>
      <c r="G230" s="38"/>
      <c r="H230" s="38"/>
      <c r="I230" s="195"/>
      <c r="J230" s="38"/>
      <c r="K230" s="38"/>
      <c r="L230" s="41"/>
      <c r="M230" s="196"/>
      <c r="N230" s="197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189</v>
      </c>
      <c r="AU230" s="19" t="s">
        <v>86</v>
      </c>
    </row>
    <row r="231" spans="1:65" s="2" customFormat="1" ht="16.5" customHeight="1">
      <c r="A231" s="36"/>
      <c r="B231" s="37"/>
      <c r="C231" s="180" t="s">
        <v>401</v>
      </c>
      <c r="D231" s="180" t="s">
        <v>180</v>
      </c>
      <c r="E231" s="181" t="s">
        <v>497</v>
      </c>
      <c r="F231" s="182" t="s">
        <v>498</v>
      </c>
      <c r="G231" s="183" t="s">
        <v>267</v>
      </c>
      <c r="H231" s="184">
        <v>5.04</v>
      </c>
      <c r="I231" s="185"/>
      <c r="J231" s="186">
        <f>ROUND(I231*H231,2)</f>
        <v>0</v>
      </c>
      <c r="K231" s="182" t="s">
        <v>184</v>
      </c>
      <c r="L231" s="41"/>
      <c r="M231" s="187" t="s">
        <v>19</v>
      </c>
      <c r="N231" s="188" t="s">
        <v>48</v>
      </c>
      <c r="O231" s="66"/>
      <c r="P231" s="189">
        <f>O231*H231</f>
        <v>0</v>
      </c>
      <c r="Q231" s="189">
        <v>1.2E-4</v>
      </c>
      <c r="R231" s="189">
        <f>Q231*H231</f>
        <v>6.0480000000000006E-4</v>
      </c>
      <c r="S231" s="189">
        <v>0</v>
      </c>
      <c r="T231" s="190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1" t="s">
        <v>354</v>
      </c>
      <c r="AT231" s="191" t="s">
        <v>180</v>
      </c>
      <c r="AU231" s="191" t="s">
        <v>86</v>
      </c>
      <c r="AY231" s="19" t="s">
        <v>176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9" t="s">
        <v>84</v>
      </c>
      <c r="BK231" s="192">
        <f>ROUND(I231*H231,2)</f>
        <v>0</v>
      </c>
      <c r="BL231" s="19" t="s">
        <v>354</v>
      </c>
      <c r="BM231" s="191" t="s">
        <v>499</v>
      </c>
    </row>
    <row r="232" spans="1:65" s="2" customFormat="1" ht="11.25">
      <c r="A232" s="36"/>
      <c r="B232" s="37"/>
      <c r="C232" s="38"/>
      <c r="D232" s="193" t="s">
        <v>187</v>
      </c>
      <c r="E232" s="38"/>
      <c r="F232" s="194" t="s">
        <v>500</v>
      </c>
      <c r="G232" s="38"/>
      <c r="H232" s="38"/>
      <c r="I232" s="195"/>
      <c r="J232" s="38"/>
      <c r="K232" s="38"/>
      <c r="L232" s="41"/>
      <c r="M232" s="196"/>
      <c r="N232" s="197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187</v>
      </c>
      <c r="AU232" s="19" t="s">
        <v>86</v>
      </c>
    </row>
    <row r="233" spans="1:65" s="2" customFormat="1" ht="11.25">
      <c r="A233" s="36"/>
      <c r="B233" s="37"/>
      <c r="C233" s="38"/>
      <c r="D233" s="198" t="s">
        <v>189</v>
      </c>
      <c r="E233" s="38"/>
      <c r="F233" s="199" t="s">
        <v>501</v>
      </c>
      <c r="G233" s="38"/>
      <c r="H233" s="38"/>
      <c r="I233" s="195"/>
      <c r="J233" s="38"/>
      <c r="K233" s="38"/>
      <c r="L233" s="41"/>
      <c r="M233" s="196"/>
      <c r="N233" s="197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189</v>
      </c>
      <c r="AU233" s="19" t="s">
        <v>86</v>
      </c>
    </row>
    <row r="234" spans="1:65" s="2" customFormat="1" ht="16.5" customHeight="1">
      <c r="A234" s="36"/>
      <c r="B234" s="37"/>
      <c r="C234" s="180" t="s">
        <v>502</v>
      </c>
      <c r="D234" s="180" t="s">
        <v>180</v>
      </c>
      <c r="E234" s="181" t="s">
        <v>503</v>
      </c>
      <c r="F234" s="182" t="s">
        <v>504</v>
      </c>
      <c r="G234" s="183" t="s">
        <v>267</v>
      </c>
      <c r="H234" s="184">
        <v>5.04</v>
      </c>
      <c r="I234" s="185"/>
      <c r="J234" s="186">
        <f>ROUND(I234*H234,2)</f>
        <v>0</v>
      </c>
      <c r="K234" s="182" t="s">
        <v>184</v>
      </c>
      <c r="L234" s="41"/>
      <c r="M234" s="187" t="s">
        <v>19</v>
      </c>
      <c r="N234" s="188" t="s">
        <v>48</v>
      </c>
      <c r="O234" s="66"/>
      <c r="P234" s="189">
        <f>O234*H234</f>
        <v>0</v>
      </c>
      <c r="Q234" s="189">
        <v>1.2E-4</v>
      </c>
      <c r="R234" s="189">
        <f>Q234*H234</f>
        <v>6.0480000000000006E-4</v>
      </c>
      <c r="S234" s="189">
        <v>0</v>
      </c>
      <c r="T234" s="190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1" t="s">
        <v>354</v>
      </c>
      <c r="AT234" s="191" t="s">
        <v>180</v>
      </c>
      <c r="AU234" s="191" t="s">
        <v>86</v>
      </c>
      <c r="AY234" s="19" t="s">
        <v>176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9" t="s">
        <v>84</v>
      </c>
      <c r="BK234" s="192">
        <f>ROUND(I234*H234,2)</f>
        <v>0</v>
      </c>
      <c r="BL234" s="19" t="s">
        <v>354</v>
      </c>
      <c r="BM234" s="191" t="s">
        <v>505</v>
      </c>
    </row>
    <row r="235" spans="1:65" s="2" customFormat="1" ht="11.25">
      <c r="A235" s="36"/>
      <c r="B235" s="37"/>
      <c r="C235" s="38"/>
      <c r="D235" s="193" t="s">
        <v>187</v>
      </c>
      <c r="E235" s="38"/>
      <c r="F235" s="194" t="s">
        <v>506</v>
      </c>
      <c r="G235" s="38"/>
      <c r="H235" s="38"/>
      <c r="I235" s="195"/>
      <c r="J235" s="38"/>
      <c r="K235" s="38"/>
      <c r="L235" s="41"/>
      <c r="M235" s="196"/>
      <c r="N235" s="197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187</v>
      </c>
      <c r="AU235" s="19" t="s">
        <v>86</v>
      </c>
    </row>
    <row r="236" spans="1:65" s="2" customFormat="1" ht="11.25">
      <c r="A236" s="36"/>
      <c r="B236" s="37"/>
      <c r="C236" s="38"/>
      <c r="D236" s="198" t="s">
        <v>189</v>
      </c>
      <c r="E236" s="38"/>
      <c r="F236" s="199" t="s">
        <v>507</v>
      </c>
      <c r="G236" s="38"/>
      <c r="H236" s="38"/>
      <c r="I236" s="195"/>
      <c r="J236" s="38"/>
      <c r="K236" s="38"/>
      <c r="L236" s="41"/>
      <c r="M236" s="196"/>
      <c r="N236" s="197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189</v>
      </c>
      <c r="AU236" s="19" t="s">
        <v>86</v>
      </c>
    </row>
    <row r="237" spans="1:65" s="12" customFormat="1" ht="22.9" customHeight="1">
      <c r="B237" s="164"/>
      <c r="C237" s="165"/>
      <c r="D237" s="166" t="s">
        <v>76</v>
      </c>
      <c r="E237" s="178" t="s">
        <v>508</v>
      </c>
      <c r="F237" s="178" t="s">
        <v>509</v>
      </c>
      <c r="G237" s="165"/>
      <c r="H237" s="165"/>
      <c r="I237" s="168"/>
      <c r="J237" s="179">
        <f>BK237</f>
        <v>0</v>
      </c>
      <c r="K237" s="165"/>
      <c r="L237" s="170"/>
      <c r="M237" s="171"/>
      <c r="N237" s="172"/>
      <c r="O237" s="172"/>
      <c r="P237" s="173">
        <f>SUM(P238:P271)</f>
        <v>0</v>
      </c>
      <c r="Q237" s="172"/>
      <c r="R237" s="173">
        <f>SUM(R238:R271)</f>
        <v>0.99260428000000012</v>
      </c>
      <c r="S237" s="172"/>
      <c r="T237" s="174">
        <f>SUM(T238:T271)</f>
        <v>0.20049033000000002</v>
      </c>
      <c r="AR237" s="175" t="s">
        <v>86</v>
      </c>
      <c r="AT237" s="176" t="s">
        <v>76</v>
      </c>
      <c r="AU237" s="176" t="s">
        <v>84</v>
      </c>
      <c r="AY237" s="175" t="s">
        <v>176</v>
      </c>
      <c r="BK237" s="177">
        <f>SUM(BK238:BK271)</f>
        <v>0</v>
      </c>
    </row>
    <row r="238" spans="1:65" s="2" customFormat="1" ht="16.5" customHeight="1">
      <c r="A238" s="36"/>
      <c r="B238" s="37"/>
      <c r="C238" s="180" t="s">
        <v>510</v>
      </c>
      <c r="D238" s="180" t="s">
        <v>180</v>
      </c>
      <c r="E238" s="181" t="s">
        <v>511</v>
      </c>
      <c r="F238" s="182" t="s">
        <v>512</v>
      </c>
      <c r="G238" s="183" t="s">
        <v>267</v>
      </c>
      <c r="H238" s="184">
        <v>646.74300000000005</v>
      </c>
      <c r="I238" s="185"/>
      <c r="J238" s="186">
        <f>ROUND(I238*H238,2)</f>
        <v>0</v>
      </c>
      <c r="K238" s="182" t="s">
        <v>184</v>
      </c>
      <c r="L238" s="41"/>
      <c r="M238" s="187" t="s">
        <v>19</v>
      </c>
      <c r="N238" s="188" t="s">
        <v>48</v>
      </c>
      <c r="O238" s="66"/>
      <c r="P238" s="189">
        <f>O238*H238</f>
        <v>0</v>
      </c>
      <c r="Q238" s="189">
        <v>0</v>
      </c>
      <c r="R238" s="189">
        <f>Q238*H238</f>
        <v>0</v>
      </c>
      <c r="S238" s="189">
        <v>0</v>
      </c>
      <c r="T238" s="19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354</v>
      </c>
      <c r="AT238" s="191" t="s">
        <v>180</v>
      </c>
      <c r="AU238" s="191" t="s">
        <v>86</v>
      </c>
      <c r="AY238" s="19" t="s">
        <v>176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9" t="s">
        <v>84</v>
      </c>
      <c r="BK238" s="192">
        <f>ROUND(I238*H238,2)</f>
        <v>0</v>
      </c>
      <c r="BL238" s="19" t="s">
        <v>354</v>
      </c>
      <c r="BM238" s="191" t="s">
        <v>513</v>
      </c>
    </row>
    <row r="239" spans="1:65" s="2" customFormat="1" ht="11.25">
      <c r="A239" s="36"/>
      <c r="B239" s="37"/>
      <c r="C239" s="38"/>
      <c r="D239" s="193" t="s">
        <v>187</v>
      </c>
      <c r="E239" s="38"/>
      <c r="F239" s="194" t="s">
        <v>514</v>
      </c>
      <c r="G239" s="38"/>
      <c r="H239" s="38"/>
      <c r="I239" s="195"/>
      <c r="J239" s="38"/>
      <c r="K239" s="38"/>
      <c r="L239" s="41"/>
      <c r="M239" s="196"/>
      <c r="N239" s="197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187</v>
      </c>
      <c r="AU239" s="19" t="s">
        <v>86</v>
      </c>
    </row>
    <row r="240" spans="1:65" s="2" customFormat="1" ht="11.25">
      <c r="A240" s="36"/>
      <c r="B240" s="37"/>
      <c r="C240" s="38"/>
      <c r="D240" s="198" t="s">
        <v>189</v>
      </c>
      <c r="E240" s="38"/>
      <c r="F240" s="199" t="s">
        <v>515</v>
      </c>
      <c r="G240" s="38"/>
      <c r="H240" s="38"/>
      <c r="I240" s="195"/>
      <c r="J240" s="38"/>
      <c r="K240" s="38"/>
      <c r="L240" s="41"/>
      <c r="M240" s="196"/>
      <c r="N240" s="197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189</v>
      </c>
      <c r="AU240" s="19" t="s">
        <v>86</v>
      </c>
    </row>
    <row r="241" spans="1:65" s="13" customFormat="1" ht="11.25">
      <c r="B241" s="200"/>
      <c r="C241" s="201"/>
      <c r="D241" s="193" t="s">
        <v>196</v>
      </c>
      <c r="E241" s="202" t="s">
        <v>19</v>
      </c>
      <c r="F241" s="203" t="s">
        <v>516</v>
      </c>
      <c r="G241" s="201"/>
      <c r="H241" s="204">
        <v>646.74300000000005</v>
      </c>
      <c r="I241" s="205"/>
      <c r="J241" s="201"/>
      <c r="K241" s="201"/>
      <c r="L241" s="206"/>
      <c r="M241" s="207"/>
      <c r="N241" s="208"/>
      <c r="O241" s="208"/>
      <c r="P241" s="208"/>
      <c r="Q241" s="208"/>
      <c r="R241" s="208"/>
      <c r="S241" s="208"/>
      <c r="T241" s="209"/>
      <c r="AT241" s="210" t="s">
        <v>196</v>
      </c>
      <c r="AU241" s="210" t="s">
        <v>86</v>
      </c>
      <c r="AV241" s="13" t="s">
        <v>86</v>
      </c>
      <c r="AW241" s="13" t="s">
        <v>37</v>
      </c>
      <c r="AX241" s="13" t="s">
        <v>84</v>
      </c>
      <c r="AY241" s="210" t="s">
        <v>176</v>
      </c>
    </row>
    <row r="242" spans="1:65" s="2" customFormat="1" ht="16.5" customHeight="1">
      <c r="A242" s="36"/>
      <c r="B242" s="37"/>
      <c r="C242" s="180" t="s">
        <v>517</v>
      </c>
      <c r="D242" s="180" t="s">
        <v>180</v>
      </c>
      <c r="E242" s="181" t="s">
        <v>518</v>
      </c>
      <c r="F242" s="182" t="s">
        <v>519</v>
      </c>
      <c r="G242" s="183" t="s">
        <v>267</v>
      </c>
      <c r="H242" s="184">
        <v>646.74300000000005</v>
      </c>
      <c r="I242" s="185"/>
      <c r="J242" s="186">
        <f>ROUND(I242*H242,2)</f>
        <v>0</v>
      </c>
      <c r="K242" s="182" t="s">
        <v>184</v>
      </c>
      <c r="L242" s="41"/>
      <c r="M242" s="187" t="s">
        <v>19</v>
      </c>
      <c r="N242" s="188" t="s">
        <v>48</v>
      </c>
      <c r="O242" s="66"/>
      <c r="P242" s="189">
        <f>O242*H242</f>
        <v>0</v>
      </c>
      <c r="Q242" s="189">
        <v>1E-3</v>
      </c>
      <c r="R242" s="189">
        <f>Q242*H242</f>
        <v>0.64674300000000007</v>
      </c>
      <c r="S242" s="189">
        <v>3.1E-4</v>
      </c>
      <c r="T242" s="190">
        <f>S242*H242</f>
        <v>0.20049033000000002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1" t="s">
        <v>354</v>
      </c>
      <c r="AT242" s="191" t="s">
        <v>180</v>
      </c>
      <c r="AU242" s="191" t="s">
        <v>86</v>
      </c>
      <c r="AY242" s="19" t="s">
        <v>176</v>
      </c>
      <c r="BE242" s="192">
        <f>IF(N242="základní",J242,0)</f>
        <v>0</v>
      </c>
      <c r="BF242" s="192">
        <f>IF(N242="snížená",J242,0)</f>
        <v>0</v>
      </c>
      <c r="BG242" s="192">
        <f>IF(N242="zákl. přenesená",J242,0)</f>
        <v>0</v>
      </c>
      <c r="BH242" s="192">
        <f>IF(N242="sníž. přenesená",J242,0)</f>
        <v>0</v>
      </c>
      <c r="BI242" s="192">
        <f>IF(N242="nulová",J242,0)</f>
        <v>0</v>
      </c>
      <c r="BJ242" s="19" t="s">
        <v>84</v>
      </c>
      <c r="BK242" s="192">
        <f>ROUND(I242*H242,2)</f>
        <v>0</v>
      </c>
      <c r="BL242" s="19" t="s">
        <v>354</v>
      </c>
      <c r="BM242" s="191" t="s">
        <v>520</v>
      </c>
    </row>
    <row r="243" spans="1:65" s="2" customFormat="1" ht="11.25">
      <c r="A243" s="36"/>
      <c r="B243" s="37"/>
      <c r="C243" s="38"/>
      <c r="D243" s="193" t="s">
        <v>187</v>
      </c>
      <c r="E243" s="38"/>
      <c r="F243" s="194" t="s">
        <v>521</v>
      </c>
      <c r="G243" s="38"/>
      <c r="H243" s="38"/>
      <c r="I243" s="195"/>
      <c r="J243" s="38"/>
      <c r="K243" s="38"/>
      <c r="L243" s="41"/>
      <c r="M243" s="196"/>
      <c r="N243" s="197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187</v>
      </c>
      <c r="AU243" s="19" t="s">
        <v>86</v>
      </c>
    </row>
    <row r="244" spans="1:65" s="2" customFormat="1" ht="11.25">
      <c r="A244" s="36"/>
      <c r="B244" s="37"/>
      <c r="C244" s="38"/>
      <c r="D244" s="198" t="s">
        <v>189</v>
      </c>
      <c r="E244" s="38"/>
      <c r="F244" s="199" t="s">
        <v>522</v>
      </c>
      <c r="G244" s="38"/>
      <c r="H244" s="38"/>
      <c r="I244" s="195"/>
      <c r="J244" s="38"/>
      <c r="K244" s="38"/>
      <c r="L244" s="41"/>
      <c r="M244" s="196"/>
      <c r="N244" s="197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189</v>
      </c>
      <c r="AU244" s="19" t="s">
        <v>86</v>
      </c>
    </row>
    <row r="245" spans="1:65" s="13" customFormat="1" ht="11.25">
      <c r="B245" s="200"/>
      <c r="C245" s="201"/>
      <c r="D245" s="193" t="s">
        <v>196</v>
      </c>
      <c r="E245" s="202" t="s">
        <v>19</v>
      </c>
      <c r="F245" s="203" t="s">
        <v>516</v>
      </c>
      <c r="G245" s="201"/>
      <c r="H245" s="204">
        <v>646.74300000000005</v>
      </c>
      <c r="I245" s="205"/>
      <c r="J245" s="201"/>
      <c r="K245" s="201"/>
      <c r="L245" s="206"/>
      <c r="M245" s="207"/>
      <c r="N245" s="208"/>
      <c r="O245" s="208"/>
      <c r="P245" s="208"/>
      <c r="Q245" s="208"/>
      <c r="R245" s="208"/>
      <c r="S245" s="208"/>
      <c r="T245" s="209"/>
      <c r="AT245" s="210" t="s">
        <v>196</v>
      </c>
      <c r="AU245" s="210" t="s">
        <v>86</v>
      </c>
      <c r="AV245" s="13" t="s">
        <v>86</v>
      </c>
      <c r="AW245" s="13" t="s">
        <v>37</v>
      </c>
      <c r="AX245" s="13" t="s">
        <v>84</v>
      </c>
      <c r="AY245" s="210" t="s">
        <v>176</v>
      </c>
    </row>
    <row r="246" spans="1:65" s="2" customFormat="1" ht="16.5" customHeight="1">
      <c r="A246" s="36"/>
      <c r="B246" s="37"/>
      <c r="C246" s="180" t="s">
        <v>523</v>
      </c>
      <c r="D246" s="180" t="s">
        <v>180</v>
      </c>
      <c r="E246" s="181" t="s">
        <v>524</v>
      </c>
      <c r="F246" s="182" t="s">
        <v>525</v>
      </c>
      <c r="G246" s="183" t="s">
        <v>267</v>
      </c>
      <c r="H246" s="184">
        <v>131.59</v>
      </c>
      <c r="I246" s="185"/>
      <c r="J246" s="186">
        <f>ROUND(I246*H246,2)</f>
        <v>0</v>
      </c>
      <c r="K246" s="182" t="s">
        <v>184</v>
      </c>
      <c r="L246" s="41"/>
      <c r="M246" s="187" t="s">
        <v>19</v>
      </c>
      <c r="N246" s="188" t="s">
        <v>48</v>
      </c>
      <c r="O246" s="66"/>
      <c r="P246" s="189">
        <f>O246*H246</f>
        <v>0</v>
      </c>
      <c r="Q246" s="189">
        <v>0</v>
      </c>
      <c r="R246" s="189">
        <f>Q246*H246</f>
        <v>0</v>
      </c>
      <c r="S246" s="189">
        <v>0</v>
      </c>
      <c r="T246" s="190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1" t="s">
        <v>354</v>
      </c>
      <c r="AT246" s="191" t="s">
        <v>180</v>
      </c>
      <c r="AU246" s="191" t="s">
        <v>86</v>
      </c>
      <c r="AY246" s="19" t="s">
        <v>176</v>
      </c>
      <c r="BE246" s="192">
        <f>IF(N246="základní",J246,0)</f>
        <v>0</v>
      </c>
      <c r="BF246" s="192">
        <f>IF(N246="snížená",J246,0)</f>
        <v>0</v>
      </c>
      <c r="BG246" s="192">
        <f>IF(N246="zákl. přenesená",J246,0)</f>
        <v>0</v>
      </c>
      <c r="BH246" s="192">
        <f>IF(N246="sníž. přenesená",J246,0)</f>
        <v>0</v>
      </c>
      <c r="BI246" s="192">
        <f>IF(N246="nulová",J246,0)</f>
        <v>0</v>
      </c>
      <c r="BJ246" s="19" t="s">
        <v>84</v>
      </c>
      <c r="BK246" s="192">
        <f>ROUND(I246*H246,2)</f>
        <v>0</v>
      </c>
      <c r="BL246" s="19" t="s">
        <v>354</v>
      </c>
      <c r="BM246" s="191" t="s">
        <v>526</v>
      </c>
    </row>
    <row r="247" spans="1:65" s="2" customFormat="1" ht="11.25">
      <c r="A247" s="36"/>
      <c r="B247" s="37"/>
      <c r="C247" s="38"/>
      <c r="D247" s="193" t="s">
        <v>187</v>
      </c>
      <c r="E247" s="38"/>
      <c r="F247" s="194" t="s">
        <v>527</v>
      </c>
      <c r="G247" s="38"/>
      <c r="H247" s="38"/>
      <c r="I247" s="195"/>
      <c r="J247" s="38"/>
      <c r="K247" s="38"/>
      <c r="L247" s="41"/>
      <c r="M247" s="196"/>
      <c r="N247" s="197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187</v>
      </c>
      <c r="AU247" s="19" t="s">
        <v>86</v>
      </c>
    </row>
    <row r="248" spans="1:65" s="2" customFormat="1" ht="11.25">
      <c r="A248" s="36"/>
      <c r="B248" s="37"/>
      <c r="C248" s="38"/>
      <c r="D248" s="198" t="s">
        <v>189</v>
      </c>
      <c r="E248" s="38"/>
      <c r="F248" s="199" t="s">
        <v>528</v>
      </c>
      <c r="G248" s="38"/>
      <c r="H248" s="38"/>
      <c r="I248" s="195"/>
      <c r="J248" s="38"/>
      <c r="K248" s="38"/>
      <c r="L248" s="41"/>
      <c r="M248" s="196"/>
      <c r="N248" s="197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189</v>
      </c>
      <c r="AU248" s="19" t="s">
        <v>86</v>
      </c>
    </row>
    <row r="249" spans="1:65" s="15" customFormat="1" ht="11.25">
      <c r="B249" s="237"/>
      <c r="C249" s="238"/>
      <c r="D249" s="193" t="s">
        <v>196</v>
      </c>
      <c r="E249" s="239" t="s">
        <v>19</v>
      </c>
      <c r="F249" s="240" t="s">
        <v>529</v>
      </c>
      <c r="G249" s="238"/>
      <c r="H249" s="239" t="s">
        <v>19</v>
      </c>
      <c r="I249" s="241"/>
      <c r="J249" s="238"/>
      <c r="K249" s="238"/>
      <c r="L249" s="242"/>
      <c r="M249" s="243"/>
      <c r="N249" s="244"/>
      <c r="O249" s="244"/>
      <c r="P249" s="244"/>
      <c r="Q249" s="244"/>
      <c r="R249" s="244"/>
      <c r="S249" s="244"/>
      <c r="T249" s="245"/>
      <c r="AT249" s="246" t="s">
        <v>196</v>
      </c>
      <c r="AU249" s="246" t="s">
        <v>86</v>
      </c>
      <c r="AV249" s="15" t="s">
        <v>84</v>
      </c>
      <c r="AW249" s="15" t="s">
        <v>37</v>
      </c>
      <c r="AX249" s="15" t="s">
        <v>77</v>
      </c>
      <c r="AY249" s="246" t="s">
        <v>176</v>
      </c>
    </row>
    <row r="250" spans="1:65" s="13" customFormat="1" ht="11.25">
      <c r="B250" s="200"/>
      <c r="C250" s="201"/>
      <c r="D250" s="193" t="s">
        <v>196</v>
      </c>
      <c r="E250" s="202" t="s">
        <v>19</v>
      </c>
      <c r="F250" s="203" t="s">
        <v>530</v>
      </c>
      <c r="G250" s="201"/>
      <c r="H250" s="204">
        <v>24.43</v>
      </c>
      <c r="I250" s="205"/>
      <c r="J250" s="201"/>
      <c r="K250" s="201"/>
      <c r="L250" s="206"/>
      <c r="M250" s="207"/>
      <c r="N250" s="208"/>
      <c r="O250" s="208"/>
      <c r="P250" s="208"/>
      <c r="Q250" s="208"/>
      <c r="R250" s="208"/>
      <c r="S250" s="208"/>
      <c r="T250" s="209"/>
      <c r="AT250" s="210" t="s">
        <v>196</v>
      </c>
      <c r="AU250" s="210" t="s">
        <v>86</v>
      </c>
      <c r="AV250" s="13" t="s">
        <v>86</v>
      </c>
      <c r="AW250" s="13" t="s">
        <v>37</v>
      </c>
      <c r="AX250" s="13" t="s">
        <v>77</v>
      </c>
      <c r="AY250" s="210" t="s">
        <v>176</v>
      </c>
    </row>
    <row r="251" spans="1:65" s="13" customFormat="1" ht="11.25">
      <c r="B251" s="200"/>
      <c r="C251" s="201"/>
      <c r="D251" s="193" t="s">
        <v>196</v>
      </c>
      <c r="E251" s="202" t="s">
        <v>19</v>
      </c>
      <c r="F251" s="203" t="s">
        <v>531</v>
      </c>
      <c r="G251" s="201"/>
      <c r="H251" s="204">
        <v>2.5299999999999998</v>
      </c>
      <c r="I251" s="205"/>
      <c r="J251" s="201"/>
      <c r="K251" s="201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196</v>
      </c>
      <c r="AU251" s="210" t="s">
        <v>86</v>
      </c>
      <c r="AV251" s="13" t="s">
        <v>86</v>
      </c>
      <c r="AW251" s="13" t="s">
        <v>37</v>
      </c>
      <c r="AX251" s="13" t="s">
        <v>77</v>
      </c>
      <c r="AY251" s="210" t="s">
        <v>176</v>
      </c>
    </row>
    <row r="252" spans="1:65" s="13" customFormat="1" ht="11.25">
      <c r="B252" s="200"/>
      <c r="C252" s="201"/>
      <c r="D252" s="193" t="s">
        <v>196</v>
      </c>
      <c r="E252" s="202" t="s">
        <v>19</v>
      </c>
      <c r="F252" s="203" t="s">
        <v>532</v>
      </c>
      <c r="G252" s="201"/>
      <c r="H252" s="204">
        <v>1.24</v>
      </c>
      <c r="I252" s="205"/>
      <c r="J252" s="201"/>
      <c r="K252" s="201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196</v>
      </c>
      <c r="AU252" s="210" t="s">
        <v>86</v>
      </c>
      <c r="AV252" s="13" t="s">
        <v>86</v>
      </c>
      <c r="AW252" s="13" t="s">
        <v>37</v>
      </c>
      <c r="AX252" s="13" t="s">
        <v>77</v>
      </c>
      <c r="AY252" s="210" t="s">
        <v>176</v>
      </c>
    </row>
    <row r="253" spans="1:65" s="13" customFormat="1" ht="11.25">
      <c r="B253" s="200"/>
      <c r="C253" s="201"/>
      <c r="D253" s="193" t="s">
        <v>196</v>
      </c>
      <c r="E253" s="202" t="s">
        <v>19</v>
      </c>
      <c r="F253" s="203" t="s">
        <v>533</v>
      </c>
      <c r="G253" s="201"/>
      <c r="H253" s="204">
        <v>1.24</v>
      </c>
      <c r="I253" s="205"/>
      <c r="J253" s="201"/>
      <c r="K253" s="201"/>
      <c r="L253" s="206"/>
      <c r="M253" s="207"/>
      <c r="N253" s="208"/>
      <c r="O253" s="208"/>
      <c r="P253" s="208"/>
      <c r="Q253" s="208"/>
      <c r="R253" s="208"/>
      <c r="S253" s="208"/>
      <c r="T253" s="209"/>
      <c r="AT253" s="210" t="s">
        <v>196</v>
      </c>
      <c r="AU253" s="210" t="s">
        <v>86</v>
      </c>
      <c r="AV253" s="13" t="s">
        <v>86</v>
      </c>
      <c r="AW253" s="13" t="s">
        <v>37</v>
      </c>
      <c r="AX253" s="13" t="s">
        <v>77</v>
      </c>
      <c r="AY253" s="210" t="s">
        <v>176</v>
      </c>
    </row>
    <row r="254" spans="1:65" s="13" customFormat="1" ht="11.25">
      <c r="B254" s="200"/>
      <c r="C254" s="201"/>
      <c r="D254" s="193" t="s">
        <v>196</v>
      </c>
      <c r="E254" s="202" t="s">
        <v>19</v>
      </c>
      <c r="F254" s="203" t="s">
        <v>534</v>
      </c>
      <c r="G254" s="201"/>
      <c r="H254" s="204">
        <v>14.42</v>
      </c>
      <c r="I254" s="205"/>
      <c r="J254" s="201"/>
      <c r="K254" s="201"/>
      <c r="L254" s="206"/>
      <c r="M254" s="207"/>
      <c r="N254" s="208"/>
      <c r="O254" s="208"/>
      <c r="P254" s="208"/>
      <c r="Q254" s="208"/>
      <c r="R254" s="208"/>
      <c r="S254" s="208"/>
      <c r="T254" s="209"/>
      <c r="AT254" s="210" t="s">
        <v>196</v>
      </c>
      <c r="AU254" s="210" t="s">
        <v>86</v>
      </c>
      <c r="AV254" s="13" t="s">
        <v>86</v>
      </c>
      <c r="AW254" s="13" t="s">
        <v>37</v>
      </c>
      <c r="AX254" s="13" t="s">
        <v>77</v>
      </c>
      <c r="AY254" s="210" t="s">
        <v>176</v>
      </c>
    </row>
    <row r="255" spans="1:65" s="13" customFormat="1" ht="11.25">
      <c r="B255" s="200"/>
      <c r="C255" s="201"/>
      <c r="D255" s="193" t="s">
        <v>196</v>
      </c>
      <c r="E255" s="202" t="s">
        <v>19</v>
      </c>
      <c r="F255" s="203" t="s">
        <v>535</v>
      </c>
      <c r="G255" s="201"/>
      <c r="H255" s="204">
        <v>6.82</v>
      </c>
      <c r="I255" s="205"/>
      <c r="J255" s="201"/>
      <c r="K255" s="201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196</v>
      </c>
      <c r="AU255" s="210" t="s">
        <v>86</v>
      </c>
      <c r="AV255" s="13" t="s">
        <v>86</v>
      </c>
      <c r="AW255" s="13" t="s">
        <v>37</v>
      </c>
      <c r="AX255" s="13" t="s">
        <v>77</v>
      </c>
      <c r="AY255" s="210" t="s">
        <v>176</v>
      </c>
    </row>
    <row r="256" spans="1:65" s="13" customFormat="1" ht="11.25">
      <c r="B256" s="200"/>
      <c r="C256" s="201"/>
      <c r="D256" s="193" t="s">
        <v>196</v>
      </c>
      <c r="E256" s="202" t="s">
        <v>19</v>
      </c>
      <c r="F256" s="203" t="s">
        <v>536</v>
      </c>
      <c r="G256" s="201"/>
      <c r="H256" s="204">
        <v>32.72</v>
      </c>
      <c r="I256" s="205"/>
      <c r="J256" s="201"/>
      <c r="K256" s="201"/>
      <c r="L256" s="206"/>
      <c r="M256" s="207"/>
      <c r="N256" s="208"/>
      <c r="O256" s="208"/>
      <c r="P256" s="208"/>
      <c r="Q256" s="208"/>
      <c r="R256" s="208"/>
      <c r="S256" s="208"/>
      <c r="T256" s="209"/>
      <c r="AT256" s="210" t="s">
        <v>196</v>
      </c>
      <c r="AU256" s="210" t="s">
        <v>86</v>
      </c>
      <c r="AV256" s="13" t="s">
        <v>86</v>
      </c>
      <c r="AW256" s="13" t="s">
        <v>37</v>
      </c>
      <c r="AX256" s="13" t="s">
        <v>77</v>
      </c>
      <c r="AY256" s="210" t="s">
        <v>176</v>
      </c>
    </row>
    <row r="257" spans="1:65" s="13" customFormat="1" ht="11.25">
      <c r="B257" s="200"/>
      <c r="C257" s="201"/>
      <c r="D257" s="193" t="s">
        <v>196</v>
      </c>
      <c r="E257" s="202" t="s">
        <v>19</v>
      </c>
      <c r="F257" s="203" t="s">
        <v>537</v>
      </c>
      <c r="G257" s="201"/>
      <c r="H257" s="204">
        <v>20.48</v>
      </c>
      <c r="I257" s="205"/>
      <c r="J257" s="201"/>
      <c r="K257" s="201"/>
      <c r="L257" s="206"/>
      <c r="M257" s="207"/>
      <c r="N257" s="208"/>
      <c r="O257" s="208"/>
      <c r="P257" s="208"/>
      <c r="Q257" s="208"/>
      <c r="R257" s="208"/>
      <c r="S257" s="208"/>
      <c r="T257" s="209"/>
      <c r="AT257" s="210" t="s">
        <v>196</v>
      </c>
      <c r="AU257" s="210" t="s">
        <v>86</v>
      </c>
      <c r="AV257" s="13" t="s">
        <v>86</v>
      </c>
      <c r="AW257" s="13" t="s">
        <v>37</v>
      </c>
      <c r="AX257" s="13" t="s">
        <v>77</v>
      </c>
      <c r="AY257" s="210" t="s">
        <v>176</v>
      </c>
    </row>
    <row r="258" spans="1:65" s="13" customFormat="1" ht="11.25">
      <c r="B258" s="200"/>
      <c r="C258" s="201"/>
      <c r="D258" s="193" t="s">
        <v>196</v>
      </c>
      <c r="E258" s="202" t="s">
        <v>19</v>
      </c>
      <c r="F258" s="203" t="s">
        <v>538</v>
      </c>
      <c r="G258" s="201"/>
      <c r="H258" s="204">
        <v>16.579999999999998</v>
      </c>
      <c r="I258" s="205"/>
      <c r="J258" s="201"/>
      <c r="K258" s="201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196</v>
      </c>
      <c r="AU258" s="210" t="s">
        <v>86</v>
      </c>
      <c r="AV258" s="13" t="s">
        <v>86</v>
      </c>
      <c r="AW258" s="13" t="s">
        <v>37</v>
      </c>
      <c r="AX258" s="13" t="s">
        <v>77</v>
      </c>
      <c r="AY258" s="210" t="s">
        <v>176</v>
      </c>
    </row>
    <row r="259" spans="1:65" s="13" customFormat="1" ht="11.25">
      <c r="B259" s="200"/>
      <c r="C259" s="201"/>
      <c r="D259" s="193" t="s">
        <v>196</v>
      </c>
      <c r="E259" s="202" t="s">
        <v>19</v>
      </c>
      <c r="F259" s="203" t="s">
        <v>539</v>
      </c>
      <c r="G259" s="201"/>
      <c r="H259" s="204">
        <v>11.13</v>
      </c>
      <c r="I259" s="205"/>
      <c r="J259" s="201"/>
      <c r="K259" s="201"/>
      <c r="L259" s="206"/>
      <c r="M259" s="207"/>
      <c r="N259" s="208"/>
      <c r="O259" s="208"/>
      <c r="P259" s="208"/>
      <c r="Q259" s="208"/>
      <c r="R259" s="208"/>
      <c r="S259" s="208"/>
      <c r="T259" s="209"/>
      <c r="AT259" s="210" t="s">
        <v>196</v>
      </c>
      <c r="AU259" s="210" t="s">
        <v>86</v>
      </c>
      <c r="AV259" s="13" t="s">
        <v>86</v>
      </c>
      <c r="AW259" s="13" t="s">
        <v>37</v>
      </c>
      <c r="AX259" s="13" t="s">
        <v>77</v>
      </c>
      <c r="AY259" s="210" t="s">
        <v>176</v>
      </c>
    </row>
    <row r="260" spans="1:65" s="14" customFormat="1" ht="11.25">
      <c r="B260" s="211"/>
      <c r="C260" s="212"/>
      <c r="D260" s="193" t="s">
        <v>196</v>
      </c>
      <c r="E260" s="213" t="s">
        <v>19</v>
      </c>
      <c r="F260" s="214" t="s">
        <v>199</v>
      </c>
      <c r="G260" s="212"/>
      <c r="H260" s="215">
        <v>131.59</v>
      </c>
      <c r="I260" s="216"/>
      <c r="J260" s="212"/>
      <c r="K260" s="212"/>
      <c r="L260" s="217"/>
      <c r="M260" s="218"/>
      <c r="N260" s="219"/>
      <c r="O260" s="219"/>
      <c r="P260" s="219"/>
      <c r="Q260" s="219"/>
      <c r="R260" s="219"/>
      <c r="S260" s="219"/>
      <c r="T260" s="220"/>
      <c r="AT260" s="221" t="s">
        <v>196</v>
      </c>
      <c r="AU260" s="221" t="s">
        <v>86</v>
      </c>
      <c r="AV260" s="14" t="s">
        <v>185</v>
      </c>
      <c r="AW260" s="14" t="s">
        <v>37</v>
      </c>
      <c r="AX260" s="14" t="s">
        <v>84</v>
      </c>
      <c r="AY260" s="221" t="s">
        <v>176</v>
      </c>
    </row>
    <row r="261" spans="1:65" s="2" customFormat="1" ht="16.5" customHeight="1">
      <c r="A261" s="36"/>
      <c r="B261" s="37"/>
      <c r="C261" s="227" t="s">
        <v>540</v>
      </c>
      <c r="D261" s="227" t="s">
        <v>398</v>
      </c>
      <c r="E261" s="228" t="s">
        <v>541</v>
      </c>
      <c r="F261" s="229" t="s">
        <v>542</v>
      </c>
      <c r="G261" s="230" t="s">
        <v>267</v>
      </c>
      <c r="H261" s="231">
        <v>138.16999999999999</v>
      </c>
      <c r="I261" s="232"/>
      <c r="J261" s="233">
        <f>ROUND(I261*H261,2)</f>
        <v>0</v>
      </c>
      <c r="K261" s="229" t="s">
        <v>184</v>
      </c>
      <c r="L261" s="234"/>
      <c r="M261" s="235" t="s">
        <v>19</v>
      </c>
      <c r="N261" s="236" t="s">
        <v>48</v>
      </c>
      <c r="O261" s="66"/>
      <c r="P261" s="189">
        <f>O261*H261</f>
        <v>0</v>
      </c>
      <c r="Q261" s="189">
        <v>3.5E-4</v>
      </c>
      <c r="R261" s="189">
        <f>Q261*H261</f>
        <v>4.8359499999999993E-2</v>
      </c>
      <c r="S261" s="189">
        <v>0</v>
      </c>
      <c r="T261" s="190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1" t="s">
        <v>401</v>
      </c>
      <c r="AT261" s="191" t="s">
        <v>398</v>
      </c>
      <c r="AU261" s="191" t="s">
        <v>86</v>
      </c>
      <c r="AY261" s="19" t="s">
        <v>176</v>
      </c>
      <c r="BE261" s="192">
        <f>IF(N261="základní",J261,0)</f>
        <v>0</v>
      </c>
      <c r="BF261" s="192">
        <f>IF(N261="snížená",J261,0)</f>
        <v>0</v>
      </c>
      <c r="BG261" s="192">
        <f>IF(N261="zákl. přenesená",J261,0)</f>
        <v>0</v>
      </c>
      <c r="BH261" s="192">
        <f>IF(N261="sníž. přenesená",J261,0)</f>
        <v>0</v>
      </c>
      <c r="BI261" s="192">
        <f>IF(N261="nulová",J261,0)</f>
        <v>0</v>
      </c>
      <c r="BJ261" s="19" t="s">
        <v>84</v>
      </c>
      <c r="BK261" s="192">
        <f>ROUND(I261*H261,2)</f>
        <v>0</v>
      </c>
      <c r="BL261" s="19" t="s">
        <v>354</v>
      </c>
      <c r="BM261" s="191" t="s">
        <v>543</v>
      </c>
    </row>
    <row r="262" spans="1:65" s="2" customFormat="1" ht="11.25">
      <c r="A262" s="36"/>
      <c r="B262" s="37"/>
      <c r="C262" s="38"/>
      <c r="D262" s="193" t="s">
        <v>187</v>
      </c>
      <c r="E262" s="38"/>
      <c r="F262" s="194" t="s">
        <v>542</v>
      </c>
      <c r="G262" s="38"/>
      <c r="H262" s="38"/>
      <c r="I262" s="195"/>
      <c r="J262" s="38"/>
      <c r="K262" s="38"/>
      <c r="L262" s="41"/>
      <c r="M262" s="196"/>
      <c r="N262" s="197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187</v>
      </c>
      <c r="AU262" s="19" t="s">
        <v>86</v>
      </c>
    </row>
    <row r="263" spans="1:65" s="13" customFormat="1" ht="11.25">
      <c r="B263" s="200"/>
      <c r="C263" s="201"/>
      <c r="D263" s="193" t="s">
        <v>196</v>
      </c>
      <c r="E263" s="201"/>
      <c r="F263" s="203" t="s">
        <v>544</v>
      </c>
      <c r="G263" s="201"/>
      <c r="H263" s="204">
        <v>138.16999999999999</v>
      </c>
      <c r="I263" s="205"/>
      <c r="J263" s="201"/>
      <c r="K263" s="201"/>
      <c r="L263" s="206"/>
      <c r="M263" s="207"/>
      <c r="N263" s="208"/>
      <c r="O263" s="208"/>
      <c r="P263" s="208"/>
      <c r="Q263" s="208"/>
      <c r="R263" s="208"/>
      <c r="S263" s="208"/>
      <c r="T263" s="209"/>
      <c r="AT263" s="210" t="s">
        <v>196</v>
      </c>
      <c r="AU263" s="210" t="s">
        <v>86</v>
      </c>
      <c r="AV263" s="13" t="s">
        <v>86</v>
      </c>
      <c r="AW263" s="13" t="s">
        <v>4</v>
      </c>
      <c r="AX263" s="13" t="s">
        <v>84</v>
      </c>
      <c r="AY263" s="210" t="s">
        <v>176</v>
      </c>
    </row>
    <row r="264" spans="1:65" s="2" customFormat="1" ht="16.5" customHeight="1">
      <c r="A264" s="36"/>
      <c r="B264" s="37"/>
      <c r="C264" s="180" t="s">
        <v>545</v>
      </c>
      <c r="D264" s="180" t="s">
        <v>180</v>
      </c>
      <c r="E264" s="181" t="s">
        <v>546</v>
      </c>
      <c r="F264" s="182" t="s">
        <v>547</v>
      </c>
      <c r="G264" s="183" t="s">
        <v>267</v>
      </c>
      <c r="H264" s="184">
        <v>646.74300000000005</v>
      </c>
      <c r="I264" s="185"/>
      <c r="J264" s="186">
        <f>ROUND(I264*H264,2)</f>
        <v>0</v>
      </c>
      <c r="K264" s="182" t="s">
        <v>184</v>
      </c>
      <c r="L264" s="41"/>
      <c r="M264" s="187" t="s">
        <v>19</v>
      </c>
      <c r="N264" s="188" t="s">
        <v>48</v>
      </c>
      <c r="O264" s="66"/>
      <c r="P264" s="189">
        <f>O264*H264</f>
        <v>0</v>
      </c>
      <c r="Q264" s="189">
        <v>2.0000000000000001E-4</v>
      </c>
      <c r="R264" s="189">
        <f>Q264*H264</f>
        <v>0.12934860000000001</v>
      </c>
      <c r="S264" s="189">
        <v>0</v>
      </c>
      <c r="T264" s="190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1" t="s">
        <v>354</v>
      </c>
      <c r="AT264" s="191" t="s">
        <v>180</v>
      </c>
      <c r="AU264" s="191" t="s">
        <v>86</v>
      </c>
      <c r="AY264" s="19" t="s">
        <v>176</v>
      </c>
      <c r="BE264" s="192">
        <f>IF(N264="základní",J264,0)</f>
        <v>0</v>
      </c>
      <c r="BF264" s="192">
        <f>IF(N264="snížená",J264,0)</f>
        <v>0</v>
      </c>
      <c r="BG264" s="192">
        <f>IF(N264="zákl. přenesená",J264,0)</f>
        <v>0</v>
      </c>
      <c r="BH264" s="192">
        <f>IF(N264="sníž. přenesená",J264,0)</f>
        <v>0</v>
      </c>
      <c r="BI264" s="192">
        <f>IF(N264="nulová",J264,0)</f>
        <v>0</v>
      </c>
      <c r="BJ264" s="19" t="s">
        <v>84</v>
      </c>
      <c r="BK264" s="192">
        <f>ROUND(I264*H264,2)</f>
        <v>0</v>
      </c>
      <c r="BL264" s="19" t="s">
        <v>354</v>
      </c>
      <c r="BM264" s="191" t="s">
        <v>548</v>
      </c>
    </row>
    <row r="265" spans="1:65" s="2" customFormat="1" ht="11.25">
      <c r="A265" s="36"/>
      <c r="B265" s="37"/>
      <c r="C265" s="38"/>
      <c r="D265" s="193" t="s">
        <v>187</v>
      </c>
      <c r="E265" s="38"/>
      <c r="F265" s="194" t="s">
        <v>549</v>
      </c>
      <c r="G265" s="38"/>
      <c r="H265" s="38"/>
      <c r="I265" s="195"/>
      <c r="J265" s="38"/>
      <c r="K265" s="38"/>
      <c r="L265" s="41"/>
      <c r="M265" s="196"/>
      <c r="N265" s="197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187</v>
      </c>
      <c r="AU265" s="19" t="s">
        <v>86</v>
      </c>
    </row>
    <row r="266" spans="1:65" s="2" customFormat="1" ht="11.25">
      <c r="A266" s="36"/>
      <c r="B266" s="37"/>
      <c r="C266" s="38"/>
      <c r="D266" s="198" t="s">
        <v>189</v>
      </c>
      <c r="E266" s="38"/>
      <c r="F266" s="199" t="s">
        <v>550</v>
      </c>
      <c r="G266" s="38"/>
      <c r="H266" s="38"/>
      <c r="I266" s="195"/>
      <c r="J266" s="38"/>
      <c r="K266" s="38"/>
      <c r="L266" s="41"/>
      <c r="M266" s="196"/>
      <c r="N266" s="197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189</v>
      </c>
      <c r="AU266" s="19" t="s">
        <v>86</v>
      </c>
    </row>
    <row r="267" spans="1:65" s="13" customFormat="1" ht="11.25">
      <c r="B267" s="200"/>
      <c r="C267" s="201"/>
      <c r="D267" s="193" t="s">
        <v>196</v>
      </c>
      <c r="E267" s="202" t="s">
        <v>19</v>
      </c>
      <c r="F267" s="203" t="s">
        <v>516</v>
      </c>
      <c r="G267" s="201"/>
      <c r="H267" s="204">
        <v>646.74300000000005</v>
      </c>
      <c r="I267" s="205"/>
      <c r="J267" s="201"/>
      <c r="K267" s="201"/>
      <c r="L267" s="206"/>
      <c r="M267" s="207"/>
      <c r="N267" s="208"/>
      <c r="O267" s="208"/>
      <c r="P267" s="208"/>
      <c r="Q267" s="208"/>
      <c r="R267" s="208"/>
      <c r="S267" s="208"/>
      <c r="T267" s="209"/>
      <c r="AT267" s="210" t="s">
        <v>196</v>
      </c>
      <c r="AU267" s="210" t="s">
        <v>86</v>
      </c>
      <c r="AV267" s="13" t="s">
        <v>86</v>
      </c>
      <c r="AW267" s="13" t="s">
        <v>37</v>
      </c>
      <c r="AX267" s="13" t="s">
        <v>84</v>
      </c>
      <c r="AY267" s="210" t="s">
        <v>176</v>
      </c>
    </row>
    <row r="268" spans="1:65" s="2" customFormat="1" ht="16.5" customHeight="1">
      <c r="A268" s="36"/>
      <c r="B268" s="37"/>
      <c r="C268" s="180" t="s">
        <v>551</v>
      </c>
      <c r="D268" s="180" t="s">
        <v>180</v>
      </c>
      <c r="E268" s="181" t="s">
        <v>552</v>
      </c>
      <c r="F268" s="182" t="s">
        <v>553</v>
      </c>
      <c r="G268" s="183" t="s">
        <v>267</v>
      </c>
      <c r="H268" s="184">
        <v>646.74300000000005</v>
      </c>
      <c r="I268" s="185"/>
      <c r="J268" s="186">
        <f>ROUND(I268*H268,2)</f>
        <v>0</v>
      </c>
      <c r="K268" s="182" t="s">
        <v>184</v>
      </c>
      <c r="L268" s="41"/>
      <c r="M268" s="187" t="s">
        <v>19</v>
      </c>
      <c r="N268" s="188" t="s">
        <v>48</v>
      </c>
      <c r="O268" s="66"/>
      <c r="P268" s="189">
        <f>O268*H268</f>
        <v>0</v>
      </c>
      <c r="Q268" s="189">
        <v>2.5999999999999998E-4</v>
      </c>
      <c r="R268" s="189">
        <f>Q268*H268</f>
        <v>0.16815317999999999</v>
      </c>
      <c r="S268" s="189">
        <v>0</v>
      </c>
      <c r="T268" s="190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1" t="s">
        <v>354</v>
      </c>
      <c r="AT268" s="191" t="s">
        <v>180</v>
      </c>
      <c r="AU268" s="191" t="s">
        <v>86</v>
      </c>
      <c r="AY268" s="19" t="s">
        <v>176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9" t="s">
        <v>84</v>
      </c>
      <c r="BK268" s="192">
        <f>ROUND(I268*H268,2)</f>
        <v>0</v>
      </c>
      <c r="BL268" s="19" t="s">
        <v>354</v>
      </c>
      <c r="BM268" s="191" t="s">
        <v>554</v>
      </c>
    </row>
    <row r="269" spans="1:65" s="2" customFormat="1" ht="11.25">
      <c r="A269" s="36"/>
      <c r="B269" s="37"/>
      <c r="C269" s="38"/>
      <c r="D269" s="193" t="s">
        <v>187</v>
      </c>
      <c r="E269" s="38"/>
      <c r="F269" s="194" t="s">
        <v>555</v>
      </c>
      <c r="G269" s="38"/>
      <c r="H269" s="38"/>
      <c r="I269" s="195"/>
      <c r="J269" s="38"/>
      <c r="K269" s="38"/>
      <c r="L269" s="41"/>
      <c r="M269" s="196"/>
      <c r="N269" s="197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187</v>
      </c>
      <c r="AU269" s="19" t="s">
        <v>86</v>
      </c>
    </row>
    <row r="270" spans="1:65" s="2" customFormat="1" ht="11.25">
      <c r="A270" s="36"/>
      <c r="B270" s="37"/>
      <c r="C270" s="38"/>
      <c r="D270" s="198" t="s">
        <v>189</v>
      </c>
      <c r="E270" s="38"/>
      <c r="F270" s="199" t="s">
        <v>556</v>
      </c>
      <c r="G270" s="38"/>
      <c r="H270" s="38"/>
      <c r="I270" s="195"/>
      <c r="J270" s="38"/>
      <c r="K270" s="38"/>
      <c r="L270" s="41"/>
      <c r="M270" s="196"/>
      <c r="N270" s="197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189</v>
      </c>
      <c r="AU270" s="19" t="s">
        <v>86</v>
      </c>
    </row>
    <row r="271" spans="1:65" s="13" customFormat="1" ht="11.25">
      <c r="B271" s="200"/>
      <c r="C271" s="201"/>
      <c r="D271" s="193" t="s">
        <v>196</v>
      </c>
      <c r="E271" s="202" t="s">
        <v>19</v>
      </c>
      <c r="F271" s="203" t="s">
        <v>516</v>
      </c>
      <c r="G271" s="201"/>
      <c r="H271" s="204">
        <v>646.74300000000005</v>
      </c>
      <c r="I271" s="205"/>
      <c r="J271" s="201"/>
      <c r="K271" s="201"/>
      <c r="L271" s="206"/>
      <c r="M271" s="207"/>
      <c r="N271" s="208"/>
      <c r="O271" s="208"/>
      <c r="P271" s="208"/>
      <c r="Q271" s="208"/>
      <c r="R271" s="208"/>
      <c r="S271" s="208"/>
      <c r="T271" s="209"/>
      <c r="AT271" s="210" t="s">
        <v>196</v>
      </c>
      <c r="AU271" s="210" t="s">
        <v>86</v>
      </c>
      <c r="AV271" s="13" t="s">
        <v>86</v>
      </c>
      <c r="AW271" s="13" t="s">
        <v>37</v>
      </c>
      <c r="AX271" s="13" t="s">
        <v>84</v>
      </c>
      <c r="AY271" s="210" t="s">
        <v>176</v>
      </c>
    </row>
    <row r="272" spans="1:65" s="12" customFormat="1" ht="22.9" customHeight="1">
      <c r="B272" s="164"/>
      <c r="C272" s="165"/>
      <c r="D272" s="166" t="s">
        <v>76</v>
      </c>
      <c r="E272" s="178" t="s">
        <v>557</v>
      </c>
      <c r="F272" s="178" t="s">
        <v>558</v>
      </c>
      <c r="G272" s="165"/>
      <c r="H272" s="165"/>
      <c r="I272" s="168"/>
      <c r="J272" s="179">
        <f>BK272</f>
        <v>0</v>
      </c>
      <c r="K272" s="165"/>
      <c r="L272" s="170"/>
      <c r="M272" s="171"/>
      <c r="N272" s="172"/>
      <c r="O272" s="172"/>
      <c r="P272" s="173">
        <f>SUM(P273:P287)</f>
        <v>0</v>
      </c>
      <c r="Q272" s="172"/>
      <c r="R272" s="173">
        <f>SUM(R273:R287)</f>
        <v>1.2284999999999999E-2</v>
      </c>
      <c r="S272" s="172"/>
      <c r="T272" s="174">
        <f>SUM(T273:T287)</f>
        <v>1.2284999999999999E-2</v>
      </c>
      <c r="AR272" s="175" t="s">
        <v>86</v>
      </c>
      <c r="AT272" s="176" t="s">
        <v>76</v>
      </c>
      <c r="AU272" s="176" t="s">
        <v>84</v>
      </c>
      <c r="AY272" s="175" t="s">
        <v>176</v>
      </c>
      <c r="BK272" s="177">
        <f>SUM(BK273:BK287)</f>
        <v>0</v>
      </c>
    </row>
    <row r="273" spans="1:65" s="2" customFormat="1" ht="16.5" customHeight="1">
      <c r="A273" s="36"/>
      <c r="B273" s="37"/>
      <c r="C273" s="180" t="s">
        <v>559</v>
      </c>
      <c r="D273" s="180" t="s">
        <v>180</v>
      </c>
      <c r="E273" s="181" t="s">
        <v>560</v>
      </c>
      <c r="F273" s="182" t="s">
        <v>561</v>
      </c>
      <c r="G273" s="183" t="s">
        <v>267</v>
      </c>
      <c r="H273" s="184">
        <v>9.4499999999999993</v>
      </c>
      <c r="I273" s="185"/>
      <c r="J273" s="186">
        <f>ROUND(I273*H273,2)</f>
        <v>0</v>
      </c>
      <c r="K273" s="182" t="s">
        <v>184</v>
      </c>
      <c r="L273" s="41"/>
      <c r="M273" s="187" t="s">
        <v>19</v>
      </c>
      <c r="N273" s="188" t="s">
        <v>48</v>
      </c>
      <c r="O273" s="66"/>
      <c r="P273" s="189">
        <f>O273*H273</f>
        <v>0</v>
      </c>
      <c r="Q273" s="189">
        <v>0</v>
      </c>
      <c r="R273" s="189">
        <f>Q273*H273</f>
        <v>0</v>
      </c>
      <c r="S273" s="189">
        <v>0</v>
      </c>
      <c r="T273" s="190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1" t="s">
        <v>354</v>
      </c>
      <c r="AT273" s="191" t="s">
        <v>180</v>
      </c>
      <c r="AU273" s="191" t="s">
        <v>86</v>
      </c>
      <c r="AY273" s="19" t="s">
        <v>176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9" t="s">
        <v>84</v>
      </c>
      <c r="BK273" s="192">
        <f>ROUND(I273*H273,2)</f>
        <v>0</v>
      </c>
      <c r="BL273" s="19" t="s">
        <v>354</v>
      </c>
      <c r="BM273" s="191" t="s">
        <v>562</v>
      </c>
    </row>
    <row r="274" spans="1:65" s="2" customFormat="1" ht="11.25">
      <c r="A274" s="36"/>
      <c r="B274" s="37"/>
      <c r="C274" s="38"/>
      <c r="D274" s="193" t="s">
        <v>187</v>
      </c>
      <c r="E274" s="38"/>
      <c r="F274" s="194" t="s">
        <v>563</v>
      </c>
      <c r="G274" s="38"/>
      <c r="H274" s="38"/>
      <c r="I274" s="195"/>
      <c r="J274" s="38"/>
      <c r="K274" s="38"/>
      <c r="L274" s="41"/>
      <c r="M274" s="196"/>
      <c r="N274" s="197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187</v>
      </c>
      <c r="AU274" s="19" t="s">
        <v>86</v>
      </c>
    </row>
    <row r="275" spans="1:65" s="2" customFormat="1" ht="11.25">
      <c r="A275" s="36"/>
      <c r="B275" s="37"/>
      <c r="C275" s="38"/>
      <c r="D275" s="198" t="s">
        <v>189</v>
      </c>
      <c r="E275" s="38"/>
      <c r="F275" s="199" t="s">
        <v>564</v>
      </c>
      <c r="G275" s="38"/>
      <c r="H275" s="38"/>
      <c r="I275" s="195"/>
      <c r="J275" s="38"/>
      <c r="K275" s="38"/>
      <c r="L275" s="41"/>
      <c r="M275" s="196"/>
      <c r="N275" s="197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189</v>
      </c>
      <c r="AU275" s="19" t="s">
        <v>86</v>
      </c>
    </row>
    <row r="276" spans="1:65" s="13" customFormat="1" ht="11.25">
      <c r="B276" s="200"/>
      <c r="C276" s="201"/>
      <c r="D276" s="193" t="s">
        <v>196</v>
      </c>
      <c r="E276" s="202" t="s">
        <v>19</v>
      </c>
      <c r="F276" s="203" t="s">
        <v>565</v>
      </c>
      <c r="G276" s="201"/>
      <c r="H276" s="204">
        <v>9.4499999999999993</v>
      </c>
      <c r="I276" s="205"/>
      <c r="J276" s="201"/>
      <c r="K276" s="201"/>
      <c r="L276" s="206"/>
      <c r="M276" s="207"/>
      <c r="N276" s="208"/>
      <c r="O276" s="208"/>
      <c r="P276" s="208"/>
      <c r="Q276" s="208"/>
      <c r="R276" s="208"/>
      <c r="S276" s="208"/>
      <c r="T276" s="209"/>
      <c r="AT276" s="210" t="s">
        <v>196</v>
      </c>
      <c r="AU276" s="210" t="s">
        <v>86</v>
      </c>
      <c r="AV276" s="13" t="s">
        <v>86</v>
      </c>
      <c r="AW276" s="13" t="s">
        <v>37</v>
      </c>
      <c r="AX276" s="13" t="s">
        <v>84</v>
      </c>
      <c r="AY276" s="210" t="s">
        <v>176</v>
      </c>
    </row>
    <row r="277" spans="1:65" s="2" customFormat="1" ht="16.5" customHeight="1">
      <c r="A277" s="36"/>
      <c r="B277" s="37"/>
      <c r="C277" s="227" t="s">
        <v>566</v>
      </c>
      <c r="D277" s="227" t="s">
        <v>398</v>
      </c>
      <c r="E277" s="228" t="s">
        <v>567</v>
      </c>
      <c r="F277" s="229" t="s">
        <v>568</v>
      </c>
      <c r="G277" s="230" t="s">
        <v>267</v>
      </c>
      <c r="H277" s="231">
        <v>9.4499999999999993</v>
      </c>
      <c r="I277" s="232"/>
      <c r="J277" s="233">
        <f>ROUND(I277*H277,2)</f>
        <v>0</v>
      </c>
      <c r="K277" s="229" t="s">
        <v>184</v>
      </c>
      <c r="L277" s="234"/>
      <c r="M277" s="235" t="s">
        <v>19</v>
      </c>
      <c r="N277" s="236" t="s">
        <v>48</v>
      </c>
      <c r="O277" s="66"/>
      <c r="P277" s="189">
        <f>O277*H277</f>
        <v>0</v>
      </c>
      <c r="Q277" s="189">
        <v>1.2999999999999999E-3</v>
      </c>
      <c r="R277" s="189">
        <f>Q277*H277</f>
        <v>1.2284999999999999E-2</v>
      </c>
      <c r="S277" s="189">
        <v>0</v>
      </c>
      <c r="T277" s="19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1" t="s">
        <v>401</v>
      </c>
      <c r="AT277" s="191" t="s">
        <v>398</v>
      </c>
      <c r="AU277" s="191" t="s">
        <v>86</v>
      </c>
      <c r="AY277" s="19" t="s">
        <v>176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9" t="s">
        <v>84</v>
      </c>
      <c r="BK277" s="192">
        <f>ROUND(I277*H277,2)</f>
        <v>0</v>
      </c>
      <c r="BL277" s="19" t="s">
        <v>354</v>
      </c>
      <c r="BM277" s="191" t="s">
        <v>569</v>
      </c>
    </row>
    <row r="278" spans="1:65" s="2" customFormat="1" ht="11.25">
      <c r="A278" s="36"/>
      <c r="B278" s="37"/>
      <c r="C278" s="38"/>
      <c r="D278" s="193" t="s">
        <v>187</v>
      </c>
      <c r="E278" s="38"/>
      <c r="F278" s="194" t="s">
        <v>568</v>
      </c>
      <c r="G278" s="38"/>
      <c r="H278" s="38"/>
      <c r="I278" s="195"/>
      <c r="J278" s="38"/>
      <c r="K278" s="38"/>
      <c r="L278" s="41"/>
      <c r="M278" s="196"/>
      <c r="N278" s="197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187</v>
      </c>
      <c r="AU278" s="19" t="s">
        <v>86</v>
      </c>
    </row>
    <row r="279" spans="1:65" s="2" customFormat="1" ht="16.5" customHeight="1">
      <c r="A279" s="36"/>
      <c r="B279" s="37"/>
      <c r="C279" s="180" t="s">
        <v>570</v>
      </c>
      <c r="D279" s="180" t="s">
        <v>180</v>
      </c>
      <c r="E279" s="181" t="s">
        <v>571</v>
      </c>
      <c r="F279" s="182" t="s">
        <v>572</v>
      </c>
      <c r="G279" s="183" t="s">
        <v>267</v>
      </c>
      <c r="H279" s="184">
        <v>9.4499999999999993</v>
      </c>
      <c r="I279" s="185"/>
      <c r="J279" s="186">
        <f>ROUND(I279*H279,2)</f>
        <v>0</v>
      </c>
      <c r="K279" s="182" t="s">
        <v>19</v>
      </c>
      <c r="L279" s="41"/>
      <c r="M279" s="187" t="s">
        <v>19</v>
      </c>
      <c r="N279" s="188" t="s">
        <v>48</v>
      </c>
      <c r="O279" s="66"/>
      <c r="P279" s="189">
        <f>O279*H279</f>
        <v>0</v>
      </c>
      <c r="Q279" s="189">
        <v>0</v>
      </c>
      <c r="R279" s="189">
        <f>Q279*H279</f>
        <v>0</v>
      </c>
      <c r="S279" s="189">
        <v>1.2999999999999999E-3</v>
      </c>
      <c r="T279" s="190">
        <f>S279*H279</f>
        <v>1.2284999999999999E-2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1" t="s">
        <v>354</v>
      </c>
      <c r="AT279" s="191" t="s">
        <v>180</v>
      </c>
      <c r="AU279" s="191" t="s">
        <v>86</v>
      </c>
      <c r="AY279" s="19" t="s">
        <v>176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9" t="s">
        <v>84</v>
      </c>
      <c r="BK279" s="192">
        <f>ROUND(I279*H279,2)</f>
        <v>0</v>
      </c>
      <c r="BL279" s="19" t="s">
        <v>354</v>
      </c>
      <c r="BM279" s="191" t="s">
        <v>573</v>
      </c>
    </row>
    <row r="280" spans="1:65" s="2" customFormat="1" ht="11.25">
      <c r="A280" s="36"/>
      <c r="B280" s="37"/>
      <c r="C280" s="38"/>
      <c r="D280" s="193" t="s">
        <v>187</v>
      </c>
      <c r="E280" s="38"/>
      <c r="F280" s="194" t="s">
        <v>574</v>
      </c>
      <c r="G280" s="38"/>
      <c r="H280" s="38"/>
      <c r="I280" s="195"/>
      <c r="J280" s="38"/>
      <c r="K280" s="38"/>
      <c r="L280" s="41"/>
      <c r="M280" s="196"/>
      <c r="N280" s="197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187</v>
      </c>
      <c r="AU280" s="19" t="s">
        <v>86</v>
      </c>
    </row>
    <row r="281" spans="1:65" s="13" customFormat="1" ht="11.25">
      <c r="B281" s="200"/>
      <c r="C281" s="201"/>
      <c r="D281" s="193" t="s">
        <v>196</v>
      </c>
      <c r="E281" s="202" t="s">
        <v>19</v>
      </c>
      <c r="F281" s="203" t="s">
        <v>575</v>
      </c>
      <c r="G281" s="201"/>
      <c r="H281" s="204">
        <v>9.4499999999999993</v>
      </c>
      <c r="I281" s="205"/>
      <c r="J281" s="201"/>
      <c r="K281" s="201"/>
      <c r="L281" s="206"/>
      <c r="M281" s="207"/>
      <c r="N281" s="208"/>
      <c r="O281" s="208"/>
      <c r="P281" s="208"/>
      <c r="Q281" s="208"/>
      <c r="R281" s="208"/>
      <c r="S281" s="208"/>
      <c r="T281" s="209"/>
      <c r="AT281" s="210" t="s">
        <v>196</v>
      </c>
      <c r="AU281" s="210" t="s">
        <v>86</v>
      </c>
      <c r="AV281" s="13" t="s">
        <v>86</v>
      </c>
      <c r="AW281" s="13" t="s">
        <v>37</v>
      </c>
      <c r="AX281" s="13" t="s">
        <v>84</v>
      </c>
      <c r="AY281" s="210" t="s">
        <v>176</v>
      </c>
    </row>
    <row r="282" spans="1:65" s="2" customFormat="1" ht="16.5" customHeight="1">
      <c r="A282" s="36"/>
      <c r="B282" s="37"/>
      <c r="C282" s="180" t="s">
        <v>576</v>
      </c>
      <c r="D282" s="180" t="s">
        <v>180</v>
      </c>
      <c r="E282" s="181" t="s">
        <v>577</v>
      </c>
      <c r="F282" s="182" t="s">
        <v>578</v>
      </c>
      <c r="G282" s="183" t="s">
        <v>183</v>
      </c>
      <c r="H282" s="184">
        <v>1.2E-2</v>
      </c>
      <c r="I282" s="185"/>
      <c r="J282" s="186">
        <f>ROUND(I282*H282,2)</f>
        <v>0</v>
      </c>
      <c r="K282" s="182" t="s">
        <v>184</v>
      </c>
      <c r="L282" s="41"/>
      <c r="M282" s="187" t="s">
        <v>19</v>
      </c>
      <c r="N282" s="188" t="s">
        <v>48</v>
      </c>
      <c r="O282" s="66"/>
      <c r="P282" s="189">
        <f>O282*H282</f>
        <v>0</v>
      </c>
      <c r="Q282" s="189">
        <v>0</v>
      </c>
      <c r="R282" s="189">
        <f>Q282*H282</f>
        <v>0</v>
      </c>
      <c r="S282" s="189">
        <v>0</v>
      </c>
      <c r="T282" s="190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1" t="s">
        <v>354</v>
      </c>
      <c r="AT282" s="191" t="s">
        <v>180</v>
      </c>
      <c r="AU282" s="191" t="s">
        <v>86</v>
      </c>
      <c r="AY282" s="19" t="s">
        <v>176</v>
      </c>
      <c r="BE282" s="192">
        <f>IF(N282="základní",J282,0)</f>
        <v>0</v>
      </c>
      <c r="BF282" s="192">
        <f>IF(N282="snížená",J282,0)</f>
        <v>0</v>
      </c>
      <c r="BG282" s="192">
        <f>IF(N282="zákl. přenesená",J282,0)</f>
        <v>0</v>
      </c>
      <c r="BH282" s="192">
        <f>IF(N282="sníž. přenesená",J282,0)</f>
        <v>0</v>
      </c>
      <c r="BI282" s="192">
        <f>IF(N282="nulová",J282,0)</f>
        <v>0</v>
      </c>
      <c r="BJ282" s="19" t="s">
        <v>84</v>
      </c>
      <c r="BK282" s="192">
        <f>ROUND(I282*H282,2)</f>
        <v>0</v>
      </c>
      <c r="BL282" s="19" t="s">
        <v>354</v>
      </c>
      <c r="BM282" s="191" t="s">
        <v>579</v>
      </c>
    </row>
    <row r="283" spans="1:65" s="2" customFormat="1" ht="19.5">
      <c r="A283" s="36"/>
      <c r="B283" s="37"/>
      <c r="C283" s="38"/>
      <c r="D283" s="193" t="s">
        <v>187</v>
      </c>
      <c r="E283" s="38"/>
      <c r="F283" s="194" t="s">
        <v>580</v>
      </c>
      <c r="G283" s="38"/>
      <c r="H283" s="38"/>
      <c r="I283" s="195"/>
      <c r="J283" s="38"/>
      <c r="K283" s="38"/>
      <c r="L283" s="41"/>
      <c r="M283" s="196"/>
      <c r="N283" s="197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187</v>
      </c>
      <c r="AU283" s="19" t="s">
        <v>86</v>
      </c>
    </row>
    <row r="284" spans="1:65" s="2" customFormat="1" ht="11.25">
      <c r="A284" s="36"/>
      <c r="B284" s="37"/>
      <c r="C284" s="38"/>
      <c r="D284" s="198" t="s">
        <v>189</v>
      </c>
      <c r="E284" s="38"/>
      <c r="F284" s="199" t="s">
        <v>581</v>
      </c>
      <c r="G284" s="38"/>
      <c r="H284" s="38"/>
      <c r="I284" s="195"/>
      <c r="J284" s="38"/>
      <c r="K284" s="38"/>
      <c r="L284" s="41"/>
      <c r="M284" s="196"/>
      <c r="N284" s="197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189</v>
      </c>
      <c r="AU284" s="19" t="s">
        <v>86</v>
      </c>
    </row>
    <row r="285" spans="1:65" s="2" customFormat="1" ht="16.5" customHeight="1">
      <c r="A285" s="36"/>
      <c r="B285" s="37"/>
      <c r="C285" s="180" t="s">
        <v>582</v>
      </c>
      <c r="D285" s="180" t="s">
        <v>180</v>
      </c>
      <c r="E285" s="181" t="s">
        <v>583</v>
      </c>
      <c r="F285" s="182" t="s">
        <v>584</v>
      </c>
      <c r="G285" s="183" t="s">
        <v>183</v>
      </c>
      <c r="H285" s="184">
        <v>1.2E-2</v>
      </c>
      <c r="I285" s="185"/>
      <c r="J285" s="186">
        <f>ROUND(I285*H285,2)</f>
        <v>0</v>
      </c>
      <c r="K285" s="182" t="s">
        <v>184</v>
      </c>
      <c r="L285" s="41"/>
      <c r="M285" s="187" t="s">
        <v>19</v>
      </c>
      <c r="N285" s="188" t="s">
        <v>48</v>
      </c>
      <c r="O285" s="66"/>
      <c r="P285" s="189">
        <f>O285*H285</f>
        <v>0</v>
      </c>
      <c r="Q285" s="189">
        <v>0</v>
      </c>
      <c r="R285" s="189">
        <f>Q285*H285</f>
        <v>0</v>
      </c>
      <c r="S285" s="189">
        <v>0</v>
      </c>
      <c r="T285" s="190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1" t="s">
        <v>354</v>
      </c>
      <c r="AT285" s="191" t="s">
        <v>180</v>
      </c>
      <c r="AU285" s="191" t="s">
        <v>86</v>
      </c>
      <c r="AY285" s="19" t="s">
        <v>176</v>
      </c>
      <c r="BE285" s="192">
        <f>IF(N285="základní",J285,0)</f>
        <v>0</v>
      </c>
      <c r="BF285" s="192">
        <f>IF(N285="snížená",J285,0)</f>
        <v>0</v>
      </c>
      <c r="BG285" s="192">
        <f>IF(N285="zákl. přenesená",J285,0)</f>
        <v>0</v>
      </c>
      <c r="BH285" s="192">
        <f>IF(N285="sníž. přenesená",J285,0)</f>
        <v>0</v>
      </c>
      <c r="BI285" s="192">
        <f>IF(N285="nulová",J285,0)</f>
        <v>0</v>
      </c>
      <c r="BJ285" s="19" t="s">
        <v>84</v>
      </c>
      <c r="BK285" s="192">
        <f>ROUND(I285*H285,2)</f>
        <v>0</v>
      </c>
      <c r="BL285" s="19" t="s">
        <v>354</v>
      </c>
      <c r="BM285" s="191" t="s">
        <v>585</v>
      </c>
    </row>
    <row r="286" spans="1:65" s="2" customFormat="1" ht="19.5">
      <c r="A286" s="36"/>
      <c r="B286" s="37"/>
      <c r="C286" s="38"/>
      <c r="D286" s="193" t="s">
        <v>187</v>
      </c>
      <c r="E286" s="38"/>
      <c r="F286" s="194" t="s">
        <v>586</v>
      </c>
      <c r="G286" s="38"/>
      <c r="H286" s="38"/>
      <c r="I286" s="195"/>
      <c r="J286" s="38"/>
      <c r="K286" s="38"/>
      <c r="L286" s="41"/>
      <c r="M286" s="196"/>
      <c r="N286" s="197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187</v>
      </c>
      <c r="AU286" s="19" t="s">
        <v>86</v>
      </c>
    </row>
    <row r="287" spans="1:65" s="2" customFormat="1" ht="11.25">
      <c r="A287" s="36"/>
      <c r="B287" s="37"/>
      <c r="C287" s="38"/>
      <c r="D287" s="198" t="s">
        <v>189</v>
      </c>
      <c r="E287" s="38"/>
      <c r="F287" s="199" t="s">
        <v>587</v>
      </c>
      <c r="G287" s="38"/>
      <c r="H287" s="38"/>
      <c r="I287" s="195"/>
      <c r="J287" s="38"/>
      <c r="K287" s="38"/>
      <c r="L287" s="41"/>
      <c r="M287" s="196"/>
      <c r="N287" s="197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189</v>
      </c>
      <c r="AU287" s="19" t="s">
        <v>86</v>
      </c>
    </row>
    <row r="288" spans="1:65" s="12" customFormat="1" ht="22.9" customHeight="1">
      <c r="B288" s="164"/>
      <c r="C288" s="165"/>
      <c r="D288" s="166" t="s">
        <v>76</v>
      </c>
      <c r="E288" s="178" t="s">
        <v>588</v>
      </c>
      <c r="F288" s="178" t="s">
        <v>589</v>
      </c>
      <c r="G288" s="165"/>
      <c r="H288" s="165"/>
      <c r="I288" s="168"/>
      <c r="J288" s="179">
        <f>BK288</f>
        <v>0</v>
      </c>
      <c r="K288" s="165"/>
      <c r="L288" s="170"/>
      <c r="M288" s="171"/>
      <c r="N288" s="172"/>
      <c r="O288" s="172"/>
      <c r="P288" s="173">
        <f>SUM(P289:P290)</f>
        <v>0</v>
      </c>
      <c r="Q288" s="172"/>
      <c r="R288" s="173">
        <f>SUM(R289:R290)</f>
        <v>0</v>
      </c>
      <c r="S288" s="172"/>
      <c r="T288" s="174">
        <f>SUM(T289:T290)</f>
        <v>0</v>
      </c>
      <c r="AR288" s="175" t="s">
        <v>86</v>
      </c>
      <c r="AT288" s="176" t="s">
        <v>76</v>
      </c>
      <c r="AU288" s="176" t="s">
        <v>84</v>
      </c>
      <c r="AY288" s="175" t="s">
        <v>176</v>
      </c>
      <c r="BK288" s="177">
        <f>SUM(BK289:BK290)</f>
        <v>0</v>
      </c>
    </row>
    <row r="289" spans="1:65" s="2" customFormat="1" ht="24.2" customHeight="1">
      <c r="A289" s="36"/>
      <c r="B289" s="37"/>
      <c r="C289" s="180" t="s">
        <v>590</v>
      </c>
      <c r="D289" s="180" t="s">
        <v>180</v>
      </c>
      <c r="E289" s="181" t="s">
        <v>591</v>
      </c>
      <c r="F289" s="182" t="s">
        <v>592</v>
      </c>
      <c r="G289" s="183" t="s">
        <v>235</v>
      </c>
      <c r="H289" s="184">
        <v>1</v>
      </c>
      <c r="I289" s="185"/>
      <c r="J289" s="186">
        <f>ROUND(I289*H289,2)</f>
        <v>0</v>
      </c>
      <c r="K289" s="182" t="s">
        <v>19</v>
      </c>
      <c r="L289" s="41"/>
      <c r="M289" s="187" t="s">
        <v>19</v>
      </c>
      <c r="N289" s="188" t="s">
        <v>48</v>
      </c>
      <c r="O289" s="66"/>
      <c r="P289" s="189">
        <f>O289*H289</f>
        <v>0</v>
      </c>
      <c r="Q289" s="189">
        <v>0</v>
      </c>
      <c r="R289" s="189">
        <f>Q289*H289</f>
        <v>0</v>
      </c>
      <c r="S289" s="189">
        <v>0</v>
      </c>
      <c r="T289" s="190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1" t="s">
        <v>354</v>
      </c>
      <c r="AT289" s="191" t="s">
        <v>180</v>
      </c>
      <c r="AU289" s="191" t="s">
        <v>86</v>
      </c>
      <c r="AY289" s="19" t="s">
        <v>176</v>
      </c>
      <c r="BE289" s="192">
        <f>IF(N289="základní",J289,0)</f>
        <v>0</v>
      </c>
      <c r="BF289" s="192">
        <f>IF(N289="snížená",J289,0)</f>
        <v>0</v>
      </c>
      <c r="BG289" s="192">
        <f>IF(N289="zákl. přenesená",J289,0)</f>
        <v>0</v>
      </c>
      <c r="BH289" s="192">
        <f>IF(N289="sníž. přenesená",J289,0)</f>
        <v>0</v>
      </c>
      <c r="BI289" s="192">
        <f>IF(N289="nulová",J289,0)</f>
        <v>0</v>
      </c>
      <c r="BJ289" s="19" t="s">
        <v>84</v>
      </c>
      <c r="BK289" s="192">
        <f>ROUND(I289*H289,2)</f>
        <v>0</v>
      </c>
      <c r="BL289" s="19" t="s">
        <v>354</v>
      </c>
      <c r="BM289" s="191" t="s">
        <v>593</v>
      </c>
    </row>
    <row r="290" spans="1:65" s="2" customFormat="1" ht="19.5">
      <c r="A290" s="36"/>
      <c r="B290" s="37"/>
      <c r="C290" s="38"/>
      <c r="D290" s="193" t="s">
        <v>187</v>
      </c>
      <c r="E290" s="38"/>
      <c r="F290" s="194" t="s">
        <v>594</v>
      </c>
      <c r="G290" s="38"/>
      <c r="H290" s="38"/>
      <c r="I290" s="195"/>
      <c r="J290" s="38"/>
      <c r="K290" s="38"/>
      <c r="L290" s="41"/>
      <c r="M290" s="222"/>
      <c r="N290" s="223"/>
      <c r="O290" s="224"/>
      <c r="P290" s="224"/>
      <c r="Q290" s="224"/>
      <c r="R290" s="224"/>
      <c r="S290" s="224"/>
      <c r="T290" s="225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187</v>
      </c>
      <c r="AU290" s="19" t="s">
        <v>86</v>
      </c>
    </row>
    <row r="291" spans="1:65" s="2" customFormat="1" ht="6.95" customHeight="1">
      <c r="A291" s="36"/>
      <c r="B291" s="49"/>
      <c r="C291" s="50"/>
      <c r="D291" s="50"/>
      <c r="E291" s="50"/>
      <c r="F291" s="50"/>
      <c r="G291" s="50"/>
      <c r="H291" s="50"/>
      <c r="I291" s="50"/>
      <c r="J291" s="50"/>
      <c r="K291" s="50"/>
      <c r="L291" s="41"/>
      <c r="M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</row>
  </sheetData>
  <sheetProtection algorithmName="SHA-512" hashValue="cr+DiNbmK30ue+sNkQL8QvdbZq8M39WEwROphpkb2zAUGUFxF5Tl6lG6KCXXqLVyxKLhQIpX/OeyfrD73e7c4Q==" saltValue="V9r1gSxptXbVSTdFOPmPkf7iOx5K58ZTFU2qKGptkGddFMQyCAFhHnl0631Z8kNOyy49HcS1H4SBSXI/AuurFQ==" spinCount="100000" sheet="1" objects="1" scenarios="1" formatColumns="0" formatRows="0" autoFilter="0"/>
  <autoFilter ref="C103:K290"/>
  <mergeCells count="15">
    <mergeCell ref="E90:H90"/>
    <mergeCell ref="E94:H94"/>
    <mergeCell ref="E92:H92"/>
    <mergeCell ref="E96:H9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9" r:id="rId1"/>
    <hyperlink ref="F114" r:id="rId2"/>
    <hyperlink ref="F120" r:id="rId3"/>
    <hyperlink ref="F124" r:id="rId4"/>
    <hyperlink ref="F129" r:id="rId5"/>
    <hyperlink ref="F133" r:id="rId6"/>
    <hyperlink ref="F137" r:id="rId7"/>
    <hyperlink ref="F142" r:id="rId8"/>
    <hyperlink ref="F146" r:id="rId9"/>
    <hyperlink ref="F151" r:id="rId10"/>
    <hyperlink ref="F156" r:id="rId11"/>
    <hyperlink ref="F160" r:id="rId12"/>
    <hyperlink ref="F163" r:id="rId13"/>
    <hyperlink ref="F166" r:id="rId14"/>
    <hyperlink ref="F169" r:id="rId15"/>
    <hyperlink ref="F173" r:id="rId16"/>
    <hyperlink ref="F179" r:id="rId17"/>
    <hyperlink ref="F183" r:id="rId18"/>
    <hyperlink ref="F189" r:id="rId19"/>
    <hyperlink ref="F192" r:id="rId20"/>
    <hyperlink ref="F195" r:id="rId21"/>
    <hyperlink ref="F199" r:id="rId22"/>
    <hyperlink ref="F202" r:id="rId23"/>
    <hyperlink ref="F210" r:id="rId24"/>
    <hyperlink ref="F213" r:id="rId25"/>
    <hyperlink ref="F216" r:id="rId26"/>
    <hyperlink ref="F224" r:id="rId27"/>
    <hyperlink ref="F227" r:id="rId28"/>
    <hyperlink ref="F230" r:id="rId29"/>
    <hyperlink ref="F233" r:id="rId30"/>
    <hyperlink ref="F236" r:id="rId31"/>
    <hyperlink ref="F240" r:id="rId32"/>
    <hyperlink ref="F244" r:id="rId33"/>
    <hyperlink ref="F248" r:id="rId34"/>
    <hyperlink ref="F266" r:id="rId35"/>
    <hyperlink ref="F270" r:id="rId36"/>
    <hyperlink ref="F275" r:id="rId37"/>
    <hyperlink ref="F284" r:id="rId38"/>
    <hyperlink ref="F287" r:id="rId3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23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19" t="s">
        <v>107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86</v>
      </c>
    </row>
    <row r="4" spans="1:46" s="1" customFormat="1" ht="24.95" customHeight="1">
      <c r="B4" s="22"/>
      <c r="D4" s="112" t="s">
        <v>150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1" t="str">
        <f>'Rekapitulace stavby'!K6</f>
        <v>Jablonné nad Orlicí - oprava</v>
      </c>
      <c r="F7" s="402"/>
      <c r="G7" s="402"/>
      <c r="H7" s="402"/>
      <c r="L7" s="22"/>
    </row>
    <row r="8" spans="1:46">
      <c r="B8" s="22"/>
      <c r="D8" s="114" t="s">
        <v>151</v>
      </c>
      <c r="L8" s="22"/>
    </row>
    <row r="9" spans="1:46" s="1" customFormat="1" ht="16.5" customHeight="1">
      <c r="B9" s="22"/>
      <c r="E9" s="401" t="s">
        <v>272</v>
      </c>
      <c r="F9" s="400"/>
      <c r="G9" s="400"/>
      <c r="H9" s="400"/>
      <c r="L9" s="22"/>
    </row>
    <row r="10" spans="1:46" s="1" customFormat="1" ht="12" customHeight="1">
      <c r="B10" s="22"/>
      <c r="D10" s="114" t="s">
        <v>153</v>
      </c>
      <c r="L10" s="22"/>
    </row>
    <row r="11" spans="1:46" s="2" customFormat="1" ht="16.5" customHeight="1">
      <c r="A11" s="36"/>
      <c r="B11" s="41"/>
      <c r="C11" s="36"/>
      <c r="D11" s="36"/>
      <c r="E11" s="411" t="s">
        <v>273</v>
      </c>
      <c r="F11" s="403"/>
      <c r="G11" s="403"/>
      <c r="H11" s="40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274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04" t="s">
        <v>595</v>
      </c>
      <c r="F13" s="403"/>
      <c r="G13" s="403"/>
      <c r="H13" s="403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5" t="s">
        <v>19</v>
      </c>
      <c r="G15" s="36"/>
      <c r="H15" s="36"/>
      <c r="I15" s="114" t="s">
        <v>20</v>
      </c>
      <c r="J15" s="105" t="s">
        <v>19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5" t="s">
        <v>22</v>
      </c>
      <c r="G16" s="36"/>
      <c r="H16" s="36"/>
      <c r="I16" s="114" t="s">
        <v>23</v>
      </c>
      <c r="J16" s="116" t="str">
        <f>'Rekapitulace stavby'!AN8</f>
        <v>25. 7. 2022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5" t="s">
        <v>27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28</v>
      </c>
      <c r="F19" s="36"/>
      <c r="G19" s="36"/>
      <c r="H19" s="36"/>
      <c r="I19" s="114" t="s">
        <v>29</v>
      </c>
      <c r="J19" s="105" t="s">
        <v>30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31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05" t="str">
        <f>'Rekapitulace stavby'!E14</f>
        <v>Vyplň údaj</v>
      </c>
      <c r="F22" s="406"/>
      <c r="G22" s="406"/>
      <c r="H22" s="406"/>
      <c r="I22" s="114" t="s">
        <v>29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33</v>
      </c>
      <c r="E24" s="36"/>
      <c r="F24" s="36"/>
      <c r="G24" s="36"/>
      <c r="H24" s="36"/>
      <c r="I24" s="114" t="s">
        <v>26</v>
      </c>
      <c r="J24" s="105" t="s">
        <v>34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35</v>
      </c>
      <c r="F25" s="36"/>
      <c r="G25" s="36"/>
      <c r="H25" s="36"/>
      <c r="I25" s="114" t="s">
        <v>29</v>
      </c>
      <c r="J25" s="105" t="s">
        <v>36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38</v>
      </c>
      <c r="E27" s="36"/>
      <c r="F27" s="36"/>
      <c r="G27" s="36"/>
      <c r="H27" s="36"/>
      <c r="I27" s="114" t="s">
        <v>26</v>
      </c>
      <c r="J27" s="105" t="s">
        <v>39</v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">
        <v>40</v>
      </c>
      <c r="F28" s="36"/>
      <c r="G28" s="36"/>
      <c r="H28" s="36"/>
      <c r="I28" s="114" t="s">
        <v>29</v>
      </c>
      <c r="J28" s="105" t="s">
        <v>19</v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41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7"/>
      <c r="B31" s="118"/>
      <c r="C31" s="117"/>
      <c r="D31" s="117"/>
      <c r="E31" s="407" t="s">
        <v>19</v>
      </c>
      <c r="F31" s="407"/>
      <c r="G31" s="407"/>
      <c r="H31" s="407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43</v>
      </c>
      <c r="E34" s="36"/>
      <c r="F34" s="36"/>
      <c r="G34" s="36"/>
      <c r="H34" s="36"/>
      <c r="I34" s="36"/>
      <c r="J34" s="122">
        <f>ROUND(J110,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45</v>
      </c>
      <c r="G36" s="36"/>
      <c r="H36" s="36"/>
      <c r="I36" s="123" t="s">
        <v>44</v>
      </c>
      <c r="J36" s="123" t="s">
        <v>46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47</v>
      </c>
      <c r="E37" s="114" t="s">
        <v>48</v>
      </c>
      <c r="F37" s="125">
        <f>ROUND((SUM(BE110:BE622)),  2)</f>
        <v>0</v>
      </c>
      <c r="G37" s="36"/>
      <c r="H37" s="36"/>
      <c r="I37" s="126">
        <v>0.21</v>
      </c>
      <c r="J37" s="125">
        <f>ROUND(((SUM(BE110:BE622))*I37),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49</v>
      </c>
      <c r="F38" s="125">
        <f>ROUND((SUM(BF110:BF622)),  2)</f>
        <v>0</v>
      </c>
      <c r="G38" s="36"/>
      <c r="H38" s="36"/>
      <c r="I38" s="126">
        <v>0.15</v>
      </c>
      <c r="J38" s="125">
        <f>ROUND(((SUM(BF110:BF622))*I38),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50</v>
      </c>
      <c r="F39" s="125">
        <f>ROUND((SUM(BG110:BG622)),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51</v>
      </c>
      <c r="F40" s="125">
        <f>ROUND((SUM(BH110:BH622)),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52</v>
      </c>
      <c r="F41" s="125">
        <f>ROUND((SUM(BI110:BI622)),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53</v>
      </c>
      <c r="E43" s="129"/>
      <c r="F43" s="129"/>
      <c r="G43" s="130" t="s">
        <v>54</v>
      </c>
      <c r="H43" s="131" t="s">
        <v>55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155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08" t="str">
        <f>E7</f>
        <v>Jablonné nad Orlicí - oprava</v>
      </c>
      <c r="F52" s="409"/>
      <c r="G52" s="409"/>
      <c r="H52" s="409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151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08" t="s">
        <v>272</v>
      </c>
      <c r="F54" s="385"/>
      <c r="G54" s="385"/>
      <c r="H54" s="385"/>
      <c r="I54" s="24"/>
      <c r="J54" s="24"/>
      <c r="K54" s="24"/>
      <c r="L54" s="22"/>
    </row>
    <row r="55" spans="1:31" s="1" customFormat="1" ht="12" customHeight="1">
      <c r="B55" s="23"/>
      <c r="C55" s="31" t="s">
        <v>153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2" t="s">
        <v>273</v>
      </c>
      <c r="F56" s="410"/>
      <c r="G56" s="410"/>
      <c r="H56" s="410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274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56" t="str">
        <f>E13</f>
        <v>02 - Fasáda</v>
      </c>
      <c r="F58" s="410"/>
      <c r="G58" s="410"/>
      <c r="H58" s="410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>Nádražní 128, Jablonné nad Orlicí</v>
      </c>
      <c r="G60" s="38"/>
      <c r="H60" s="38"/>
      <c r="I60" s="31" t="s">
        <v>23</v>
      </c>
      <c r="J60" s="61" t="str">
        <f>IF(J16="","",J16)</f>
        <v>25. 7. 2022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Správa železniční dopravní cesty</v>
      </c>
      <c r="G62" s="38"/>
      <c r="H62" s="38"/>
      <c r="I62" s="31" t="s">
        <v>33</v>
      </c>
      <c r="J62" s="34" t="str">
        <f>E25</f>
        <v>Aprea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31</v>
      </c>
      <c r="D63" s="38"/>
      <c r="E63" s="38"/>
      <c r="F63" s="29" t="str">
        <f>IF(E22="","",E22)</f>
        <v>Vyplň údaj</v>
      </c>
      <c r="G63" s="38"/>
      <c r="H63" s="38"/>
      <c r="I63" s="31" t="s">
        <v>38</v>
      </c>
      <c r="J63" s="34" t="str">
        <f>E28</f>
        <v>Kateřina Bačová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156</v>
      </c>
      <c r="D65" s="139"/>
      <c r="E65" s="139"/>
      <c r="F65" s="139"/>
      <c r="G65" s="139"/>
      <c r="H65" s="139"/>
      <c r="I65" s="139"/>
      <c r="J65" s="140" t="s">
        <v>157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75</v>
      </c>
      <c r="D67" s="38"/>
      <c r="E67" s="38"/>
      <c r="F67" s="38"/>
      <c r="G67" s="38"/>
      <c r="H67" s="38"/>
      <c r="I67" s="38"/>
      <c r="J67" s="79">
        <f>J110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158</v>
      </c>
    </row>
    <row r="68" spans="1:47" s="9" customFormat="1" ht="24.95" customHeight="1">
      <c r="B68" s="142"/>
      <c r="C68" s="143"/>
      <c r="D68" s="144" t="s">
        <v>159</v>
      </c>
      <c r="E68" s="145"/>
      <c r="F68" s="145"/>
      <c r="G68" s="145"/>
      <c r="H68" s="145"/>
      <c r="I68" s="145"/>
      <c r="J68" s="146">
        <f>J111</f>
        <v>0</v>
      </c>
      <c r="K68" s="143"/>
      <c r="L68" s="147"/>
    </row>
    <row r="69" spans="1:47" s="10" customFormat="1" ht="19.899999999999999" customHeight="1">
      <c r="B69" s="148"/>
      <c r="C69" s="99"/>
      <c r="D69" s="149" t="s">
        <v>276</v>
      </c>
      <c r="E69" s="150"/>
      <c r="F69" s="150"/>
      <c r="G69" s="150"/>
      <c r="H69" s="150"/>
      <c r="I69" s="150"/>
      <c r="J69" s="151">
        <f>J112</f>
        <v>0</v>
      </c>
      <c r="K69" s="99"/>
      <c r="L69" s="152"/>
    </row>
    <row r="70" spans="1:47" s="10" customFormat="1" ht="19.899999999999999" customHeight="1">
      <c r="B70" s="148"/>
      <c r="C70" s="99"/>
      <c r="D70" s="149" t="s">
        <v>596</v>
      </c>
      <c r="E70" s="150"/>
      <c r="F70" s="150"/>
      <c r="G70" s="150"/>
      <c r="H70" s="150"/>
      <c r="I70" s="150"/>
      <c r="J70" s="151">
        <f>J117</f>
        <v>0</v>
      </c>
      <c r="K70" s="99"/>
      <c r="L70" s="152"/>
    </row>
    <row r="71" spans="1:47" s="10" customFormat="1" ht="19.899999999999999" customHeight="1">
      <c r="B71" s="148"/>
      <c r="C71" s="99"/>
      <c r="D71" s="149" t="s">
        <v>277</v>
      </c>
      <c r="E71" s="150"/>
      <c r="F71" s="150"/>
      <c r="G71" s="150"/>
      <c r="H71" s="150"/>
      <c r="I71" s="150"/>
      <c r="J71" s="151">
        <f>J124</f>
        <v>0</v>
      </c>
      <c r="K71" s="99"/>
      <c r="L71" s="152"/>
    </row>
    <row r="72" spans="1:47" s="10" customFormat="1" ht="19.899999999999999" customHeight="1">
      <c r="B72" s="148"/>
      <c r="C72" s="99"/>
      <c r="D72" s="149" t="s">
        <v>597</v>
      </c>
      <c r="E72" s="150"/>
      <c r="F72" s="150"/>
      <c r="G72" s="150"/>
      <c r="H72" s="150"/>
      <c r="I72" s="150"/>
      <c r="J72" s="151">
        <f>J140</f>
        <v>0</v>
      </c>
      <c r="K72" s="99"/>
      <c r="L72" s="152"/>
    </row>
    <row r="73" spans="1:47" s="10" customFormat="1" ht="19.899999999999999" customHeight="1">
      <c r="B73" s="148"/>
      <c r="C73" s="99"/>
      <c r="D73" s="149" t="s">
        <v>598</v>
      </c>
      <c r="E73" s="150"/>
      <c r="F73" s="150"/>
      <c r="G73" s="150"/>
      <c r="H73" s="150"/>
      <c r="I73" s="150"/>
      <c r="J73" s="151">
        <f>J204</f>
        <v>0</v>
      </c>
      <c r="K73" s="99"/>
      <c r="L73" s="152"/>
    </row>
    <row r="74" spans="1:47" s="10" customFormat="1" ht="19.899999999999999" customHeight="1">
      <c r="B74" s="148"/>
      <c r="C74" s="99"/>
      <c r="D74" s="149" t="s">
        <v>599</v>
      </c>
      <c r="E74" s="150"/>
      <c r="F74" s="150"/>
      <c r="G74" s="150"/>
      <c r="H74" s="150"/>
      <c r="I74" s="150"/>
      <c r="J74" s="151">
        <f>J219</f>
        <v>0</v>
      </c>
      <c r="K74" s="99"/>
      <c r="L74" s="152"/>
    </row>
    <row r="75" spans="1:47" s="10" customFormat="1" ht="19.899999999999999" customHeight="1">
      <c r="B75" s="148"/>
      <c r="C75" s="99"/>
      <c r="D75" s="149" t="s">
        <v>278</v>
      </c>
      <c r="E75" s="150"/>
      <c r="F75" s="150"/>
      <c r="G75" s="150"/>
      <c r="H75" s="150"/>
      <c r="I75" s="150"/>
      <c r="J75" s="151">
        <f>J258</f>
        <v>0</v>
      </c>
      <c r="K75" s="99"/>
      <c r="L75" s="152"/>
    </row>
    <row r="76" spans="1:47" s="10" customFormat="1" ht="19.899999999999999" customHeight="1">
      <c r="B76" s="148"/>
      <c r="C76" s="99"/>
      <c r="D76" s="149" t="s">
        <v>160</v>
      </c>
      <c r="E76" s="150"/>
      <c r="F76" s="150"/>
      <c r="G76" s="150"/>
      <c r="H76" s="150"/>
      <c r="I76" s="150"/>
      <c r="J76" s="151">
        <f>J337</f>
        <v>0</v>
      </c>
      <c r="K76" s="99"/>
      <c r="L76" s="152"/>
    </row>
    <row r="77" spans="1:47" s="10" customFormat="1" ht="19.899999999999999" customHeight="1">
      <c r="B77" s="148"/>
      <c r="C77" s="99"/>
      <c r="D77" s="149" t="s">
        <v>279</v>
      </c>
      <c r="E77" s="150"/>
      <c r="F77" s="150"/>
      <c r="G77" s="150"/>
      <c r="H77" s="150"/>
      <c r="I77" s="150"/>
      <c r="J77" s="151">
        <f>J341</f>
        <v>0</v>
      </c>
      <c r="K77" s="99"/>
      <c r="L77" s="152"/>
    </row>
    <row r="78" spans="1:47" s="9" customFormat="1" ht="24.95" customHeight="1">
      <c r="B78" s="142"/>
      <c r="C78" s="143"/>
      <c r="D78" s="144" t="s">
        <v>280</v>
      </c>
      <c r="E78" s="145"/>
      <c r="F78" s="145"/>
      <c r="G78" s="145"/>
      <c r="H78" s="145"/>
      <c r="I78" s="145"/>
      <c r="J78" s="146">
        <f>J345</f>
        <v>0</v>
      </c>
      <c r="K78" s="143"/>
      <c r="L78" s="147"/>
    </row>
    <row r="79" spans="1:47" s="10" customFormat="1" ht="19.899999999999999" customHeight="1">
      <c r="B79" s="148"/>
      <c r="C79" s="99"/>
      <c r="D79" s="149" t="s">
        <v>600</v>
      </c>
      <c r="E79" s="150"/>
      <c r="F79" s="150"/>
      <c r="G79" s="150"/>
      <c r="H79" s="150"/>
      <c r="I79" s="150"/>
      <c r="J79" s="151">
        <f>J346</f>
        <v>0</v>
      </c>
      <c r="K79" s="99"/>
      <c r="L79" s="152"/>
    </row>
    <row r="80" spans="1:47" s="10" customFormat="1" ht="19.899999999999999" customHeight="1">
      <c r="B80" s="148"/>
      <c r="C80" s="99"/>
      <c r="D80" s="149" t="s">
        <v>601</v>
      </c>
      <c r="E80" s="150"/>
      <c r="F80" s="150"/>
      <c r="G80" s="150"/>
      <c r="H80" s="150"/>
      <c r="I80" s="150"/>
      <c r="J80" s="151">
        <f>J350</f>
        <v>0</v>
      </c>
      <c r="K80" s="99"/>
      <c r="L80" s="152"/>
    </row>
    <row r="81" spans="1:31" s="10" customFormat="1" ht="19.899999999999999" customHeight="1">
      <c r="B81" s="148"/>
      <c r="C81" s="99"/>
      <c r="D81" s="149" t="s">
        <v>281</v>
      </c>
      <c r="E81" s="150"/>
      <c r="F81" s="150"/>
      <c r="G81" s="150"/>
      <c r="H81" s="150"/>
      <c r="I81" s="150"/>
      <c r="J81" s="151">
        <f>J419</f>
        <v>0</v>
      </c>
      <c r="K81" s="99"/>
      <c r="L81" s="152"/>
    </row>
    <row r="82" spans="1:31" s="10" customFormat="1" ht="19.899999999999999" customHeight="1">
      <c r="B82" s="148"/>
      <c r="C82" s="99"/>
      <c r="D82" s="149" t="s">
        <v>602</v>
      </c>
      <c r="E82" s="150"/>
      <c r="F82" s="150"/>
      <c r="G82" s="150"/>
      <c r="H82" s="150"/>
      <c r="I82" s="150"/>
      <c r="J82" s="151">
        <f>J516</f>
        <v>0</v>
      </c>
      <c r="K82" s="99"/>
      <c r="L82" s="152"/>
    </row>
    <row r="83" spans="1:31" s="10" customFormat="1" ht="19.899999999999999" customHeight="1">
      <c r="B83" s="148"/>
      <c r="C83" s="99"/>
      <c r="D83" s="149" t="s">
        <v>603</v>
      </c>
      <c r="E83" s="150"/>
      <c r="F83" s="150"/>
      <c r="G83" s="150"/>
      <c r="H83" s="150"/>
      <c r="I83" s="150"/>
      <c r="J83" s="151">
        <f>J535</f>
        <v>0</v>
      </c>
      <c r="K83" s="99"/>
      <c r="L83" s="152"/>
    </row>
    <row r="84" spans="1:31" s="10" customFormat="1" ht="19.899999999999999" customHeight="1">
      <c r="B84" s="148"/>
      <c r="C84" s="99"/>
      <c r="D84" s="149" t="s">
        <v>283</v>
      </c>
      <c r="E84" s="150"/>
      <c r="F84" s="150"/>
      <c r="G84" s="150"/>
      <c r="H84" s="150"/>
      <c r="I84" s="150"/>
      <c r="J84" s="151">
        <f>J560</f>
        <v>0</v>
      </c>
      <c r="K84" s="99"/>
      <c r="L84" s="152"/>
    </row>
    <row r="85" spans="1:31" s="10" customFormat="1" ht="19.899999999999999" customHeight="1">
      <c r="B85" s="148"/>
      <c r="C85" s="99"/>
      <c r="D85" s="149" t="s">
        <v>284</v>
      </c>
      <c r="E85" s="150"/>
      <c r="F85" s="150"/>
      <c r="G85" s="150"/>
      <c r="H85" s="150"/>
      <c r="I85" s="150"/>
      <c r="J85" s="151">
        <f>J580</f>
        <v>0</v>
      </c>
      <c r="K85" s="99"/>
      <c r="L85" s="152"/>
    </row>
    <row r="86" spans="1:31" s="10" customFormat="1" ht="19.899999999999999" customHeight="1">
      <c r="B86" s="148"/>
      <c r="C86" s="99"/>
      <c r="D86" s="149" t="s">
        <v>604</v>
      </c>
      <c r="E86" s="150"/>
      <c r="F86" s="150"/>
      <c r="G86" s="150"/>
      <c r="H86" s="150"/>
      <c r="I86" s="150"/>
      <c r="J86" s="151">
        <f>J599</f>
        <v>0</v>
      </c>
      <c r="K86" s="99"/>
      <c r="L86" s="152"/>
    </row>
    <row r="87" spans="1:31" s="2" customFormat="1" ht="21.7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6.95" customHeight="1">
      <c r="A88" s="36"/>
      <c r="B88" s="49"/>
      <c r="C88" s="50"/>
      <c r="D88" s="50"/>
      <c r="E88" s="50"/>
      <c r="F88" s="50"/>
      <c r="G88" s="50"/>
      <c r="H88" s="50"/>
      <c r="I88" s="50"/>
      <c r="J88" s="50"/>
      <c r="K88" s="50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92" spans="1:31" s="2" customFormat="1" ht="6.95" customHeight="1">
      <c r="A92" s="36"/>
      <c r="B92" s="51"/>
      <c r="C92" s="52"/>
      <c r="D92" s="52"/>
      <c r="E92" s="52"/>
      <c r="F92" s="52"/>
      <c r="G92" s="52"/>
      <c r="H92" s="52"/>
      <c r="I92" s="52"/>
      <c r="J92" s="52"/>
      <c r="K92" s="52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24.95" customHeight="1">
      <c r="A93" s="36"/>
      <c r="B93" s="37"/>
      <c r="C93" s="25" t="s">
        <v>161</v>
      </c>
      <c r="D93" s="38"/>
      <c r="E93" s="38"/>
      <c r="F93" s="38"/>
      <c r="G93" s="38"/>
      <c r="H93" s="3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16</v>
      </c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6.5" customHeight="1">
      <c r="A96" s="36"/>
      <c r="B96" s="37"/>
      <c r="C96" s="38"/>
      <c r="D96" s="38"/>
      <c r="E96" s="408" t="str">
        <f>E7</f>
        <v>Jablonné nad Orlicí - oprava</v>
      </c>
      <c r="F96" s="409"/>
      <c r="G96" s="409"/>
      <c r="H96" s="409"/>
      <c r="I96" s="38"/>
      <c r="J96" s="38"/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3" s="1" customFormat="1" ht="12" customHeight="1">
      <c r="B97" s="23"/>
      <c r="C97" s="31" t="s">
        <v>151</v>
      </c>
      <c r="D97" s="24"/>
      <c r="E97" s="24"/>
      <c r="F97" s="24"/>
      <c r="G97" s="24"/>
      <c r="H97" s="24"/>
      <c r="I97" s="24"/>
      <c r="J97" s="24"/>
      <c r="K97" s="24"/>
      <c r="L97" s="22"/>
    </row>
    <row r="98" spans="1:63" s="1" customFormat="1" ht="16.5" customHeight="1">
      <c r="B98" s="23"/>
      <c r="C98" s="24"/>
      <c r="D98" s="24"/>
      <c r="E98" s="408" t="s">
        <v>272</v>
      </c>
      <c r="F98" s="385"/>
      <c r="G98" s="385"/>
      <c r="H98" s="385"/>
      <c r="I98" s="24"/>
      <c r="J98" s="24"/>
      <c r="K98" s="24"/>
      <c r="L98" s="22"/>
    </row>
    <row r="99" spans="1:63" s="1" customFormat="1" ht="12" customHeight="1">
      <c r="B99" s="23"/>
      <c r="C99" s="31" t="s">
        <v>153</v>
      </c>
      <c r="D99" s="24"/>
      <c r="E99" s="24"/>
      <c r="F99" s="24"/>
      <c r="G99" s="24"/>
      <c r="H99" s="24"/>
      <c r="I99" s="24"/>
      <c r="J99" s="24"/>
      <c r="K99" s="24"/>
      <c r="L99" s="22"/>
    </row>
    <row r="100" spans="1:63" s="2" customFormat="1" ht="16.5" customHeight="1">
      <c r="A100" s="36"/>
      <c r="B100" s="37"/>
      <c r="C100" s="38"/>
      <c r="D100" s="38"/>
      <c r="E100" s="412" t="s">
        <v>273</v>
      </c>
      <c r="F100" s="410"/>
      <c r="G100" s="410"/>
      <c r="H100" s="410"/>
      <c r="I100" s="38"/>
      <c r="J100" s="38"/>
      <c r="K100" s="38"/>
      <c r="L100" s="115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3" s="2" customFormat="1" ht="12" customHeight="1">
      <c r="A101" s="36"/>
      <c r="B101" s="37"/>
      <c r="C101" s="31" t="s">
        <v>274</v>
      </c>
      <c r="D101" s="38"/>
      <c r="E101" s="38"/>
      <c r="F101" s="38"/>
      <c r="G101" s="38"/>
      <c r="H101" s="38"/>
      <c r="I101" s="38"/>
      <c r="J101" s="38"/>
      <c r="K101" s="38"/>
      <c r="L101" s="115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3" s="2" customFormat="1" ht="16.5" customHeight="1">
      <c r="A102" s="36"/>
      <c r="B102" s="37"/>
      <c r="C102" s="38"/>
      <c r="D102" s="38"/>
      <c r="E102" s="356" t="str">
        <f>E13</f>
        <v>02 - Fasáda</v>
      </c>
      <c r="F102" s="410"/>
      <c r="G102" s="410"/>
      <c r="H102" s="410"/>
      <c r="I102" s="38"/>
      <c r="J102" s="38"/>
      <c r="K102" s="38"/>
      <c r="L102" s="115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3" s="2" customFormat="1" ht="6.95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115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3" s="2" customFormat="1" ht="12" customHeight="1">
      <c r="A104" s="36"/>
      <c r="B104" s="37"/>
      <c r="C104" s="31" t="s">
        <v>21</v>
      </c>
      <c r="D104" s="38"/>
      <c r="E104" s="38"/>
      <c r="F104" s="29" t="str">
        <f>F16</f>
        <v>Nádražní 128, Jablonné nad Orlicí</v>
      </c>
      <c r="G104" s="38"/>
      <c r="H104" s="38"/>
      <c r="I104" s="31" t="s">
        <v>23</v>
      </c>
      <c r="J104" s="61" t="str">
        <f>IF(J16="","",J16)</f>
        <v>25. 7. 2022</v>
      </c>
      <c r="K104" s="38"/>
      <c r="L104" s="115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63" s="2" customFormat="1" ht="6.95" customHeight="1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115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63" s="2" customFormat="1" ht="15.2" customHeight="1">
      <c r="A106" s="36"/>
      <c r="B106" s="37"/>
      <c r="C106" s="31" t="s">
        <v>25</v>
      </c>
      <c r="D106" s="38"/>
      <c r="E106" s="38"/>
      <c r="F106" s="29" t="str">
        <f>E19</f>
        <v>Správa železniční dopravní cesty</v>
      </c>
      <c r="G106" s="38"/>
      <c r="H106" s="38"/>
      <c r="I106" s="31" t="s">
        <v>33</v>
      </c>
      <c r="J106" s="34" t="str">
        <f>E25</f>
        <v>Aprea s.r.o.</v>
      </c>
      <c r="K106" s="38"/>
      <c r="L106" s="115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63" s="2" customFormat="1" ht="15.2" customHeight="1">
      <c r="A107" s="36"/>
      <c r="B107" s="37"/>
      <c r="C107" s="31" t="s">
        <v>31</v>
      </c>
      <c r="D107" s="38"/>
      <c r="E107" s="38"/>
      <c r="F107" s="29" t="str">
        <f>IF(E22="","",E22)</f>
        <v>Vyplň údaj</v>
      </c>
      <c r="G107" s="38"/>
      <c r="H107" s="38"/>
      <c r="I107" s="31" t="s">
        <v>38</v>
      </c>
      <c r="J107" s="34" t="str">
        <f>E28</f>
        <v>Kateřina Bačová</v>
      </c>
      <c r="K107" s="38"/>
      <c r="L107" s="115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63" s="2" customFormat="1" ht="10.35" customHeight="1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115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63" s="11" customFormat="1" ht="29.25" customHeight="1">
      <c r="A109" s="153"/>
      <c r="B109" s="154"/>
      <c r="C109" s="155" t="s">
        <v>162</v>
      </c>
      <c r="D109" s="156" t="s">
        <v>62</v>
      </c>
      <c r="E109" s="156" t="s">
        <v>58</v>
      </c>
      <c r="F109" s="156" t="s">
        <v>59</v>
      </c>
      <c r="G109" s="156" t="s">
        <v>163</v>
      </c>
      <c r="H109" s="156" t="s">
        <v>164</v>
      </c>
      <c r="I109" s="156" t="s">
        <v>165</v>
      </c>
      <c r="J109" s="156" t="s">
        <v>157</v>
      </c>
      <c r="K109" s="157" t="s">
        <v>166</v>
      </c>
      <c r="L109" s="158"/>
      <c r="M109" s="70" t="s">
        <v>19</v>
      </c>
      <c r="N109" s="71" t="s">
        <v>47</v>
      </c>
      <c r="O109" s="71" t="s">
        <v>167</v>
      </c>
      <c r="P109" s="71" t="s">
        <v>168</v>
      </c>
      <c r="Q109" s="71" t="s">
        <v>169</v>
      </c>
      <c r="R109" s="71" t="s">
        <v>170</v>
      </c>
      <c r="S109" s="71" t="s">
        <v>171</v>
      </c>
      <c r="T109" s="72" t="s">
        <v>172</v>
      </c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</row>
    <row r="110" spans="1:63" s="2" customFormat="1" ht="22.9" customHeight="1">
      <c r="A110" s="36"/>
      <c r="B110" s="37"/>
      <c r="C110" s="77" t="s">
        <v>173</v>
      </c>
      <c r="D110" s="38"/>
      <c r="E110" s="38"/>
      <c r="F110" s="38"/>
      <c r="G110" s="38"/>
      <c r="H110" s="38"/>
      <c r="I110" s="38"/>
      <c r="J110" s="159">
        <f>BK110</f>
        <v>0</v>
      </c>
      <c r="K110" s="38"/>
      <c r="L110" s="41"/>
      <c r="M110" s="73"/>
      <c r="N110" s="160"/>
      <c r="O110" s="74"/>
      <c r="P110" s="161">
        <f>P111+P345</f>
        <v>0</v>
      </c>
      <c r="Q110" s="74"/>
      <c r="R110" s="161">
        <f>R111+R345</f>
        <v>11.399287510000001</v>
      </c>
      <c r="S110" s="74"/>
      <c r="T110" s="162">
        <f>T111+T345</f>
        <v>16.177107700000001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76</v>
      </c>
      <c r="AU110" s="19" t="s">
        <v>158</v>
      </c>
      <c r="BK110" s="163">
        <f>BK111+BK345</f>
        <v>0</v>
      </c>
    </row>
    <row r="111" spans="1:63" s="12" customFormat="1" ht="25.9" customHeight="1">
      <c r="B111" s="164"/>
      <c r="C111" s="165"/>
      <c r="D111" s="166" t="s">
        <v>76</v>
      </c>
      <c r="E111" s="167" t="s">
        <v>174</v>
      </c>
      <c r="F111" s="167" t="s">
        <v>175</v>
      </c>
      <c r="G111" s="165"/>
      <c r="H111" s="165"/>
      <c r="I111" s="168"/>
      <c r="J111" s="169">
        <f>BK111</f>
        <v>0</v>
      </c>
      <c r="K111" s="165"/>
      <c r="L111" s="170"/>
      <c r="M111" s="171"/>
      <c r="N111" s="172"/>
      <c r="O111" s="172"/>
      <c r="P111" s="173">
        <f>P112+P117+P124+P140+P204+P219+P258+P337+P341</f>
        <v>0</v>
      </c>
      <c r="Q111" s="172"/>
      <c r="R111" s="173">
        <f>R112+R117+R124+R140+R204+R219+R258+R337+R341</f>
        <v>8.1118500900000008</v>
      </c>
      <c r="S111" s="172"/>
      <c r="T111" s="174">
        <f>T112+T117+T124+T140+T204+T219+T258+T337+T341</f>
        <v>12.151988000000001</v>
      </c>
      <c r="AR111" s="175" t="s">
        <v>84</v>
      </c>
      <c r="AT111" s="176" t="s">
        <v>76</v>
      </c>
      <c r="AU111" s="176" t="s">
        <v>77</v>
      </c>
      <c r="AY111" s="175" t="s">
        <v>176</v>
      </c>
      <c r="BK111" s="177">
        <f>BK112+BK117+BK124+BK140+BK204+BK219+BK258+BK337+BK341</f>
        <v>0</v>
      </c>
    </row>
    <row r="112" spans="1:63" s="12" customFormat="1" ht="22.9" customHeight="1">
      <c r="B112" s="164"/>
      <c r="C112" s="165"/>
      <c r="D112" s="166" t="s">
        <v>76</v>
      </c>
      <c r="E112" s="178" t="s">
        <v>103</v>
      </c>
      <c r="F112" s="178" t="s">
        <v>287</v>
      </c>
      <c r="G112" s="165"/>
      <c r="H112" s="165"/>
      <c r="I112" s="168"/>
      <c r="J112" s="179">
        <f>BK112</f>
        <v>0</v>
      </c>
      <c r="K112" s="165"/>
      <c r="L112" s="170"/>
      <c r="M112" s="171"/>
      <c r="N112" s="172"/>
      <c r="O112" s="172"/>
      <c r="P112" s="173">
        <f>SUM(P113:P116)</f>
        <v>0</v>
      </c>
      <c r="Q112" s="172"/>
      <c r="R112" s="173">
        <f>SUM(R113:R116)</f>
        <v>0.61957499999999999</v>
      </c>
      <c r="S112" s="172"/>
      <c r="T112" s="174">
        <f>SUM(T113:T116)</f>
        <v>0</v>
      </c>
      <c r="AR112" s="175" t="s">
        <v>84</v>
      </c>
      <c r="AT112" s="176" t="s">
        <v>76</v>
      </c>
      <c r="AU112" s="176" t="s">
        <v>84</v>
      </c>
      <c r="AY112" s="175" t="s">
        <v>176</v>
      </c>
      <c r="BK112" s="177">
        <f>SUM(BK113:BK116)</f>
        <v>0</v>
      </c>
    </row>
    <row r="113" spans="1:65" s="2" customFormat="1" ht="16.5" customHeight="1">
      <c r="A113" s="36"/>
      <c r="B113" s="37"/>
      <c r="C113" s="180" t="s">
        <v>84</v>
      </c>
      <c r="D113" s="180" t="s">
        <v>180</v>
      </c>
      <c r="E113" s="181" t="s">
        <v>288</v>
      </c>
      <c r="F113" s="182" t="s">
        <v>289</v>
      </c>
      <c r="G113" s="183" t="s">
        <v>290</v>
      </c>
      <c r="H113" s="184">
        <v>0.33</v>
      </c>
      <c r="I113" s="185"/>
      <c r="J113" s="186">
        <f>ROUND(I113*H113,2)</f>
        <v>0</v>
      </c>
      <c r="K113" s="182" t="s">
        <v>184</v>
      </c>
      <c r="L113" s="41"/>
      <c r="M113" s="187" t="s">
        <v>19</v>
      </c>
      <c r="N113" s="188" t="s">
        <v>48</v>
      </c>
      <c r="O113" s="66"/>
      <c r="P113" s="189">
        <f>O113*H113</f>
        <v>0</v>
      </c>
      <c r="Q113" s="189">
        <v>1.8774999999999999</v>
      </c>
      <c r="R113" s="189">
        <f>Q113*H113</f>
        <v>0.61957499999999999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185</v>
      </c>
      <c r="AT113" s="191" t="s">
        <v>180</v>
      </c>
      <c r="AU113" s="191" t="s">
        <v>86</v>
      </c>
      <c r="AY113" s="19" t="s">
        <v>176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84</v>
      </c>
      <c r="BK113" s="192">
        <f>ROUND(I113*H113,2)</f>
        <v>0</v>
      </c>
      <c r="BL113" s="19" t="s">
        <v>185</v>
      </c>
      <c r="BM113" s="191" t="s">
        <v>605</v>
      </c>
    </row>
    <row r="114" spans="1:65" s="2" customFormat="1" ht="11.25">
      <c r="A114" s="36"/>
      <c r="B114" s="37"/>
      <c r="C114" s="38"/>
      <c r="D114" s="193" t="s">
        <v>187</v>
      </c>
      <c r="E114" s="38"/>
      <c r="F114" s="194" t="s">
        <v>292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187</v>
      </c>
      <c r="AU114" s="19" t="s">
        <v>86</v>
      </c>
    </row>
    <row r="115" spans="1:65" s="2" customFormat="1" ht="11.25">
      <c r="A115" s="36"/>
      <c r="B115" s="37"/>
      <c r="C115" s="38"/>
      <c r="D115" s="198" t="s">
        <v>189</v>
      </c>
      <c r="E115" s="38"/>
      <c r="F115" s="199" t="s">
        <v>293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189</v>
      </c>
      <c r="AU115" s="19" t="s">
        <v>86</v>
      </c>
    </row>
    <row r="116" spans="1:65" s="13" customFormat="1" ht="11.25">
      <c r="B116" s="200"/>
      <c r="C116" s="201"/>
      <c r="D116" s="193" t="s">
        <v>196</v>
      </c>
      <c r="E116" s="202" t="s">
        <v>19</v>
      </c>
      <c r="F116" s="203" t="s">
        <v>606</v>
      </c>
      <c r="G116" s="201"/>
      <c r="H116" s="204">
        <v>0.33</v>
      </c>
      <c r="I116" s="205"/>
      <c r="J116" s="201"/>
      <c r="K116" s="201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196</v>
      </c>
      <c r="AU116" s="210" t="s">
        <v>86</v>
      </c>
      <c r="AV116" s="13" t="s">
        <v>86</v>
      </c>
      <c r="AW116" s="13" t="s">
        <v>37</v>
      </c>
      <c r="AX116" s="13" t="s">
        <v>84</v>
      </c>
      <c r="AY116" s="210" t="s">
        <v>176</v>
      </c>
    </row>
    <row r="117" spans="1:65" s="12" customFormat="1" ht="22.9" customHeight="1">
      <c r="B117" s="164"/>
      <c r="C117" s="165"/>
      <c r="D117" s="166" t="s">
        <v>76</v>
      </c>
      <c r="E117" s="178" t="s">
        <v>185</v>
      </c>
      <c r="F117" s="178" t="s">
        <v>607</v>
      </c>
      <c r="G117" s="165"/>
      <c r="H117" s="165"/>
      <c r="I117" s="168"/>
      <c r="J117" s="179">
        <f>BK117</f>
        <v>0</v>
      </c>
      <c r="K117" s="165"/>
      <c r="L117" s="170"/>
      <c r="M117" s="171"/>
      <c r="N117" s="172"/>
      <c r="O117" s="172"/>
      <c r="P117" s="173">
        <f>SUM(P118:P123)</f>
        <v>0</v>
      </c>
      <c r="Q117" s="172"/>
      <c r="R117" s="173">
        <f>SUM(R118:R123)</f>
        <v>0.48394500000000001</v>
      </c>
      <c r="S117" s="172"/>
      <c r="T117" s="174">
        <f>SUM(T118:T123)</f>
        <v>0</v>
      </c>
      <c r="AR117" s="175" t="s">
        <v>84</v>
      </c>
      <c r="AT117" s="176" t="s">
        <v>76</v>
      </c>
      <c r="AU117" s="176" t="s">
        <v>84</v>
      </c>
      <c r="AY117" s="175" t="s">
        <v>176</v>
      </c>
      <c r="BK117" s="177">
        <f>SUM(BK118:BK123)</f>
        <v>0</v>
      </c>
    </row>
    <row r="118" spans="1:65" s="2" customFormat="1" ht="16.5" customHeight="1">
      <c r="A118" s="36"/>
      <c r="B118" s="37"/>
      <c r="C118" s="180" t="s">
        <v>86</v>
      </c>
      <c r="D118" s="180" t="s">
        <v>180</v>
      </c>
      <c r="E118" s="181" t="s">
        <v>608</v>
      </c>
      <c r="F118" s="182" t="s">
        <v>609</v>
      </c>
      <c r="G118" s="183" t="s">
        <v>407</v>
      </c>
      <c r="H118" s="184">
        <v>3.3</v>
      </c>
      <c r="I118" s="185"/>
      <c r="J118" s="186">
        <f>ROUND(I118*H118,2)</f>
        <v>0</v>
      </c>
      <c r="K118" s="182" t="s">
        <v>184</v>
      </c>
      <c r="L118" s="41"/>
      <c r="M118" s="187" t="s">
        <v>19</v>
      </c>
      <c r="N118" s="188" t="s">
        <v>48</v>
      </c>
      <c r="O118" s="66"/>
      <c r="P118" s="189">
        <f>O118*H118</f>
        <v>0</v>
      </c>
      <c r="Q118" s="189">
        <v>3.465E-2</v>
      </c>
      <c r="R118" s="189">
        <f>Q118*H118</f>
        <v>0.11434499999999999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185</v>
      </c>
      <c r="AT118" s="191" t="s">
        <v>180</v>
      </c>
      <c r="AU118" s="191" t="s">
        <v>86</v>
      </c>
      <c r="AY118" s="19" t="s">
        <v>176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84</v>
      </c>
      <c r="BK118" s="192">
        <f>ROUND(I118*H118,2)</f>
        <v>0</v>
      </c>
      <c r="BL118" s="19" t="s">
        <v>185</v>
      </c>
      <c r="BM118" s="191" t="s">
        <v>610</v>
      </c>
    </row>
    <row r="119" spans="1:65" s="2" customFormat="1" ht="19.5">
      <c r="A119" s="36"/>
      <c r="B119" s="37"/>
      <c r="C119" s="38"/>
      <c r="D119" s="193" t="s">
        <v>187</v>
      </c>
      <c r="E119" s="38"/>
      <c r="F119" s="194" t="s">
        <v>611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187</v>
      </c>
      <c r="AU119" s="19" t="s">
        <v>86</v>
      </c>
    </row>
    <row r="120" spans="1:65" s="2" customFormat="1" ht="11.25">
      <c r="A120" s="36"/>
      <c r="B120" s="37"/>
      <c r="C120" s="38"/>
      <c r="D120" s="198" t="s">
        <v>189</v>
      </c>
      <c r="E120" s="38"/>
      <c r="F120" s="199" t="s">
        <v>612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189</v>
      </c>
      <c r="AU120" s="19" t="s">
        <v>86</v>
      </c>
    </row>
    <row r="121" spans="1:65" s="13" customFormat="1" ht="11.25">
      <c r="B121" s="200"/>
      <c r="C121" s="201"/>
      <c r="D121" s="193" t="s">
        <v>196</v>
      </c>
      <c r="E121" s="202" t="s">
        <v>19</v>
      </c>
      <c r="F121" s="203" t="s">
        <v>613</v>
      </c>
      <c r="G121" s="201"/>
      <c r="H121" s="204">
        <v>3.3</v>
      </c>
      <c r="I121" s="205"/>
      <c r="J121" s="201"/>
      <c r="K121" s="201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196</v>
      </c>
      <c r="AU121" s="210" t="s">
        <v>86</v>
      </c>
      <c r="AV121" s="13" t="s">
        <v>86</v>
      </c>
      <c r="AW121" s="13" t="s">
        <v>37</v>
      </c>
      <c r="AX121" s="13" t="s">
        <v>84</v>
      </c>
      <c r="AY121" s="210" t="s">
        <v>176</v>
      </c>
    </row>
    <row r="122" spans="1:65" s="2" customFormat="1" ht="21.75" customHeight="1">
      <c r="A122" s="36"/>
      <c r="B122" s="37"/>
      <c r="C122" s="227" t="s">
        <v>103</v>
      </c>
      <c r="D122" s="227" t="s">
        <v>398</v>
      </c>
      <c r="E122" s="228" t="s">
        <v>614</v>
      </c>
      <c r="F122" s="229" t="s">
        <v>615</v>
      </c>
      <c r="G122" s="230" t="s">
        <v>299</v>
      </c>
      <c r="H122" s="231">
        <v>3</v>
      </c>
      <c r="I122" s="232"/>
      <c r="J122" s="233">
        <f>ROUND(I122*H122,2)</f>
        <v>0</v>
      </c>
      <c r="K122" s="229" t="s">
        <v>19</v>
      </c>
      <c r="L122" s="234"/>
      <c r="M122" s="235" t="s">
        <v>19</v>
      </c>
      <c r="N122" s="236" t="s">
        <v>48</v>
      </c>
      <c r="O122" s="66"/>
      <c r="P122" s="189">
        <f>O122*H122</f>
        <v>0</v>
      </c>
      <c r="Q122" s="189">
        <v>0.1232</v>
      </c>
      <c r="R122" s="189">
        <f>Q122*H122</f>
        <v>0.36960000000000004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179</v>
      </c>
      <c r="AT122" s="191" t="s">
        <v>398</v>
      </c>
      <c r="AU122" s="191" t="s">
        <v>86</v>
      </c>
      <c r="AY122" s="19" t="s">
        <v>176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84</v>
      </c>
      <c r="BK122" s="192">
        <f>ROUND(I122*H122,2)</f>
        <v>0</v>
      </c>
      <c r="BL122" s="19" t="s">
        <v>185</v>
      </c>
      <c r="BM122" s="191" t="s">
        <v>616</v>
      </c>
    </row>
    <row r="123" spans="1:65" s="2" customFormat="1" ht="11.25">
      <c r="A123" s="36"/>
      <c r="B123" s="37"/>
      <c r="C123" s="38"/>
      <c r="D123" s="193" t="s">
        <v>187</v>
      </c>
      <c r="E123" s="38"/>
      <c r="F123" s="194" t="s">
        <v>617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187</v>
      </c>
      <c r="AU123" s="19" t="s">
        <v>86</v>
      </c>
    </row>
    <row r="124" spans="1:65" s="12" customFormat="1" ht="22.9" customHeight="1">
      <c r="B124" s="164"/>
      <c r="C124" s="165"/>
      <c r="D124" s="166" t="s">
        <v>76</v>
      </c>
      <c r="E124" s="178" t="s">
        <v>295</v>
      </c>
      <c r="F124" s="178" t="s">
        <v>296</v>
      </c>
      <c r="G124" s="165"/>
      <c r="H124" s="165"/>
      <c r="I124" s="168"/>
      <c r="J124" s="179">
        <f>BK124</f>
        <v>0</v>
      </c>
      <c r="K124" s="165"/>
      <c r="L124" s="170"/>
      <c r="M124" s="171"/>
      <c r="N124" s="172"/>
      <c r="O124" s="172"/>
      <c r="P124" s="173">
        <f>SUM(P125:P139)</f>
        <v>0</v>
      </c>
      <c r="Q124" s="172"/>
      <c r="R124" s="173">
        <f>SUM(R125:R139)</f>
        <v>0.21804999999999999</v>
      </c>
      <c r="S124" s="172"/>
      <c r="T124" s="174">
        <f>SUM(T125:T139)</f>
        <v>0</v>
      </c>
      <c r="AR124" s="175" t="s">
        <v>84</v>
      </c>
      <c r="AT124" s="176" t="s">
        <v>76</v>
      </c>
      <c r="AU124" s="176" t="s">
        <v>84</v>
      </c>
      <c r="AY124" s="175" t="s">
        <v>176</v>
      </c>
      <c r="BK124" s="177">
        <f>SUM(BK125:BK139)</f>
        <v>0</v>
      </c>
    </row>
    <row r="125" spans="1:65" s="2" customFormat="1" ht="16.5" customHeight="1">
      <c r="A125" s="36"/>
      <c r="B125" s="37"/>
      <c r="C125" s="180" t="s">
        <v>185</v>
      </c>
      <c r="D125" s="180" t="s">
        <v>180</v>
      </c>
      <c r="E125" s="181" t="s">
        <v>618</v>
      </c>
      <c r="F125" s="182" t="s">
        <v>619</v>
      </c>
      <c r="G125" s="183" t="s">
        <v>407</v>
      </c>
      <c r="H125" s="184">
        <v>118.3</v>
      </c>
      <c r="I125" s="185"/>
      <c r="J125" s="186">
        <f>ROUND(I125*H125,2)</f>
        <v>0</v>
      </c>
      <c r="K125" s="182" t="s">
        <v>184</v>
      </c>
      <c r="L125" s="41"/>
      <c r="M125" s="187" t="s">
        <v>19</v>
      </c>
      <c r="N125" s="188" t="s">
        <v>48</v>
      </c>
      <c r="O125" s="66"/>
      <c r="P125" s="189">
        <f>O125*H125</f>
        <v>0</v>
      </c>
      <c r="Q125" s="189">
        <v>1.5E-3</v>
      </c>
      <c r="R125" s="189">
        <f>Q125*H125</f>
        <v>0.17745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185</v>
      </c>
      <c r="AT125" s="191" t="s">
        <v>180</v>
      </c>
      <c r="AU125" s="191" t="s">
        <v>86</v>
      </c>
      <c r="AY125" s="19" t="s">
        <v>176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185</v>
      </c>
      <c r="BM125" s="191" t="s">
        <v>620</v>
      </c>
    </row>
    <row r="126" spans="1:65" s="2" customFormat="1" ht="11.25">
      <c r="A126" s="36"/>
      <c r="B126" s="37"/>
      <c r="C126" s="38"/>
      <c r="D126" s="193" t="s">
        <v>187</v>
      </c>
      <c r="E126" s="38"/>
      <c r="F126" s="194" t="s">
        <v>621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187</v>
      </c>
      <c r="AU126" s="19" t="s">
        <v>86</v>
      </c>
    </row>
    <row r="127" spans="1:65" s="2" customFormat="1" ht="11.25">
      <c r="A127" s="36"/>
      <c r="B127" s="37"/>
      <c r="C127" s="38"/>
      <c r="D127" s="198" t="s">
        <v>189</v>
      </c>
      <c r="E127" s="38"/>
      <c r="F127" s="199" t="s">
        <v>622</v>
      </c>
      <c r="G127" s="38"/>
      <c r="H127" s="38"/>
      <c r="I127" s="195"/>
      <c r="J127" s="38"/>
      <c r="K127" s="38"/>
      <c r="L127" s="41"/>
      <c r="M127" s="196"/>
      <c r="N127" s="197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189</v>
      </c>
      <c r="AU127" s="19" t="s">
        <v>86</v>
      </c>
    </row>
    <row r="128" spans="1:65" s="13" customFormat="1" ht="11.25">
      <c r="B128" s="200"/>
      <c r="C128" s="201"/>
      <c r="D128" s="193" t="s">
        <v>196</v>
      </c>
      <c r="E128" s="202" t="s">
        <v>19</v>
      </c>
      <c r="F128" s="203" t="s">
        <v>623</v>
      </c>
      <c r="G128" s="201"/>
      <c r="H128" s="204">
        <v>4.2</v>
      </c>
      <c r="I128" s="205"/>
      <c r="J128" s="201"/>
      <c r="K128" s="201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196</v>
      </c>
      <c r="AU128" s="210" t="s">
        <v>86</v>
      </c>
      <c r="AV128" s="13" t="s">
        <v>86</v>
      </c>
      <c r="AW128" s="13" t="s">
        <v>37</v>
      </c>
      <c r="AX128" s="13" t="s">
        <v>77</v>
      </c>
      <c r="AY128" s="210" t="s">
        <v>176</v>
      </c>
    </row>
    <row r="129" spans="1:65" s="13" customFormat="1" ht="11.25">
      <c r="B129" s="200"/>
      <c r="C129" s="201"/>
      <c r="D129" s="193" t="s">
        <v>196</v>
      </c>
      <c r="E129" s="202" t="s">
        <v>19</v>
      </c>
      <c r="F129" s="203" t="s">
        <v>624</v>
      </c>
      <c r="G129" s="201"/>
      <c r="H129" s="204">
        <v>3.2</v>
      </c>
      <c r="I129" s="205"/>
      <c r="J129" s="201"/>
      <c r="K129" s="201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196</v>
      </c>
      <c r="AU129" s="210" t="s">
        <v>86</v>
      </c>
      <c r="AV129" s="13" t="s">
        <v>86</v>
      </c>
      <c r="AW129" s="13" t="s">
        <v>37</v>
      </c>
      <c r="AX129" s="13" t="s">
        <v>77</v>
      </c>
      <c r="AY129" s="210" t="s">
        <v>176</v>
      </c>
    </row>
    <row r="130" spans="1:65" s="13" customFormat="1" ht="11.25">
      <c r="B130" s="200"/>
      <c r="C130" s="201"/>
      <c r="D130" s="193" t="s">
        <v>196</v>
      </c>
      <c r="E130" s="202" t="s">
        <v>19</v>
      </c>
      <c r="F130" s="203" t="s">
        <v>625</v>
      </c>
      <c r="G130" s="201"/>
      <c r="H130" s="204">
        <v>4.5</v>
      </c>
      <c r="I130" s="205"/>
      <c r="J130" s="201"/>
      <c r="K130" s="201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196</v>
      </c>
      <c r="AU130" s="210" t="s">
        <v>86</v>
      </c>
      <c r="AV130" s="13" t="s">
        <v>86</v>
      </c>
      <c r="AW130" s="13" t="s">
        <v>37</v>
      </c>
      <c r="AX130" s="13" t="s">
        <v>77</v>
      </c>
      <c r="AY130" s="210" t="s">
        <v>176</v>
      </c>
    </row>
    <row r="131" spans="1:65" s="13" customFormat="1" ht="11.25">
      <c r="B131" s="200"/>
      <c r="C131" s="201"/>
      <c r="D131" s="193" t="s">
        <v>196</v>
      </c>
      <c r="E131" s="202" t="s">
        <v>19</v>
      </c>
      <c r="F131" s="203" t="s">
        <v>626</v>
      </c>
      <c r="G131" s="201"/>
      <c r="H131" s="204">
        <v>54</v>
      </c>
      <c r="I131" s="205"/>
      <c r="J131" s="201"/>
      <c r="K131" s="201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196</v>
      </c>
      <c r="AU131" s="210" t="s">
        <v>86</v>
      </c>
      <c r="AV131" s="13" t="s">
        <v>86</v>
      </c>
      <c r="AW131" s="13" t="s">
        <v>37</v>
      </c>
      <c r="AX131" s="13" t="s">
        <v>77</v>
      </c>
      <c r="AY131" s="210" t="s">
        <v>176</v>
      </c>
    </row>
    <row r="132" spans="1:65" s="13" customFormat="1" ht="11.25">
      <c r="B132" s="200"/>
      <c r="C132" s="201"/>
      <c r="D132" s="193" t="s">
        <v>196</v>
      </c>
      <c r="E132" s="202" t="s">
        <v>19</v>
      </c>
      <c r="F132" s="203" t="s">
        <v>627</v>
      </c>
      <c r="G132" s="201"/>
      <c r="H132" s="204">
        <v>11.6</v>
      </c>
      <c r="I132" s="205"/>
      <c r="J132" s="201"/>
      <c r="K132" s="201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196</v>
      </c>
      <c r="AU132" s="210" t="s">
        <v>86</v>
      </c>
      <c r="AV132" s="13" t="s">
        <v>86</v>
      </c>
      <c r="AW132" s="13" t="s">
        <v>37</v>
      </c>
      <c r="AX132" s="13" t="s">
        <v>77</v>
      </c>
      <c r="AY132" s="210" t="s">
        <v>176</v>
      </c>
    </row>
    <row r="133" spans="1:65" s="13" customFormat="1" ht="11.25">
      <c r="B133" s="200"/>
      <c r="C133" s="201"/>
      <c r="D133" s="193" t="s">
        <v>196</v>
      </c>
      <c r="E133" s="202" t="s">
        <v>19</v>
      </c>
      <c r="F133" s="203" t="s">
        <v>628</v>
      </c>
      <c r="G133" s="201"/>
      <c r="H133" s="204">
        <v>28.8</v>
      </c>
      <c r="I133" s="205"/>
      <c r="J133" s="201"/>
      <c r="K133" s="201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196</v>
      </c>
      <c r="AU133" s="210" t="s">
        <v>86</v>
      </c>
      <c r="AV133" s="13" t="s">
        <v>86</v>
      </c>
      <c r="AW133" s="13" t="s">
        <v>37</v>
      </c>
      <c r="AX133" s="13" t="s">
        <v>77</v>
      </c>
      <c r="AY133" s="210" t="s">
        <v>176</v>
      </c>
    </row>
    <row r="134" spans="1:65" s="13" customFormat="1" ht="11.25">
      <c r="B134" s="200"/>
      <c r="C134" s="201"/>
      <c r="D134" s="193" t="s">
        <v>196</v>
      </c>
      <c r="E134" s="202" t="s">
        <v>19</v>
      </c>
      <c r="F134" s="203" t="s">
        <v>629</v>
      </c>
      <c r="G134" s="201"/>
      <c r="H134" s="204">
        <v>12</v>
      </c>
      <c r="I134" s="205"/>
      <c r="J134" s="201"/>
      <c r="K134" s="201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196</v>
      </c>
      <c r="AU134" s="210" t="s">
        <v>86</v>
      </c>
      <c r="AV134" s="13" t="s">
        <v>86</v>
      </c>
      <c r="AW134" s="13" t="s">
        <v>37</v>
      </c>
      <c r="AX134" s="13" t="s">
        <v>77</v>
      </c>
      <c r="AY134" s="210" t="s">
        <v>176</v>
      </c>
    </row>
    <row r="135" spans="1:65" s="14" customFormat="1" ht="11.25">
      <c r="B135" s="211"/>
      <c r="C135" s="212"/>
      <c r="D135" s="193" t="s">
        <v>196</v>
      </c>
      <c r="E135" s="213" t="s">
        <v>19</v>
      </c>
      <c r="F135" s="214" t="s">
        <v>199</v>
      </c>
      <c r="G135" s="212"/>
      <c r="H135" s="215">
        <v>118.3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196</v>
      </c>
      <c r="AU135" s="221" t="s">
        <v>86</v>
      </c>
      <c r="AV135" s="14" t="s">
        <v>185</v>
      </c>
      <c r="AW135" s="14" t="s">
        <v>37</v>
      </c>
      <c r="AX135" s="14" t="s">
        <v>84</v>
      </c>
      <c r="AY135" s="221" t="s">
        <v>176</v>
      </c>
    </row>
    <row r="136" spans="1:65" s="2" customFormat="1" ht="16.5" customHeight="1">
      <c r="A136" s="36"/>
      <c r="B136" s="37"/>
      <c r="C136" s="180" t="s">
        <v>216</v>
      </c>
      <c r="D136" s="180" t="s">
        <v>180</v>
      </c>
      <c r="E136" s="181" t="s">
        <v>630</v>
      </c>
      <c r="F136" s="182" t="s">
        <v>631</v>
      </c>
      <c r="G136" s="183" t="s">
        <v>299</v>
      </c>
      <c r="H136" s="184">
        <v>1</v>
      </c>
      <c r="I136" s="185"/>
      <c r="J136" s="186">
        <f>ROUND(I136*H136,2)</f>
        <v>0</v>
      </c>
      <c r="K136" s="182" t="s">
        <v>184</v>
      </c>
      <c r="L136" s="41"/>
      <c r="M136" s="187" t="s">
        <v>19</v>
      </c>
      <c r="N136" s="188" t="s">
        <v>48</v>
      </c>
      <c r="O136" s="66"/>
      <c r="P136" s="189">
        <f>O136*H136</f>
        <v>0</v>
      </c>
      <c r="Q136" s="189">
        <v>4.0599999999999997E-2</v>
      </c>
      <c r="R136" s="189">
        <f>Q136*H136</f>
        <v>4.0599999999999997E-2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185</v>
      </c>
      <c r="AT136" s="191" t="s">
        <v>180</v>
      </c>
      <c r="AU136" s="191" t="s">
        <v>86</v>
      </c>
      <c r="AY136" s="19" t="s">
        <v>176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84</v>
      </c>
      <c r="BK136" s="192">
        <f>ROUND(I136*H136,2)</f>
        <v>0</v>
      </c>
      <c r="BL136" s="19" t="s">
        <v>185</v>
      </c>
      <c r="BM136" s="191" t="s">
        <v>632</v>
      </c>
    </row>
    <row r="137" spans="1:65" s="2" customFormat="1" ht="11.25">
      <c r="A137" s="36"/>
      <c r="B137" s="37"/>
      <c r="C137" s="38"/>
      <c r="D137" s="193" t="s">
        <v>187</v>
      </c>
      <c r="E137" s="38"/>
      <c r="F137" s="194" t="s">
        <v>633</v>
      </c>
      <c r="G137" s="38"/>
      <c r="H137" s="38"/>
      <c r="I137" s="195"/>
      <c r="J137" s="38"/>
      <c r="K137" s="38"/>
      <c r="L137" s="41"/>
      <c r="M137" s="196"/>
      <c r="N137" s="197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187</v>
      </c>
      <c r="AU137" s="19" t="s">
        <v>86</v>
      </c>
    </row>
    <row r="138" spans="1:65" s="2" customFormat="1" ht="11.25">
      <c r="A138" s="36"/>
      <c r="B138" s="37"/>
      <c r="C138" s="38"/>
      <c r="D138" s="198" t="s">
        <v>189</v>
      </c>
      <c r="E138" s="38"/>
      <c r="F138" s="199" t="s">
        <v>634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189</v>
      </c>
      <c r="AU138" s="19" t="s">
        <v>86</v>
      </c>
    </row>
    <row r="139" spans="1:65" s="13" customFormat="1" ht="11.25">
      <c r="B139" s="200"/>
      <c r="C139" s="201"/>
      <c r="D139" s="193" t="s">
        <v>196</v>
      </c>
      <c r="E139" s="202" t="s">
        <v>19</v>
      </c>
      <c r="F139" s="203" t="s">
        <v>635</v>
      </c>
      <c r="G139" s="201"/>
      <c r="H139" s="204">
        <v>1</v>
      </c>
      <c r="I139" s="205"/>
      <c r="J139" s="201"/>
      <c r="K139" s="201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196</v>
      </c>
      <c r="AU139" s="210" t="s">
        <v>86</v>
      </c>
      <c r="AV139" s="13" t="s">
        <v>86</v>
      </c>
      <c r="AW139" s="13" t="s">
        <v>37</v>
      </c>
      <c r="AX139" s="13" t="s">
        <v>84</v>
      </c>
      <c r="AY139" s="210" t="s">
        <v>176</v>
      </c>
    </row>
    <row r="140" spans="1:65" s="12" customFormat="1" ht="22.9" customHeight="1">
      <c r="B140" s="164"/>
      <c r="C140" s="165"/>
      <c r="D140" s="166" t="s">
        <v>76</v>
      </c>
      <c r="E140" s="178" t="s">
        <v>636</v>
      </c>
      <c r="F140" s="178" t="s">
        <v>637</v>
      </c>
      <c r="G140" s="165"/>
      <c r="H140" s="165"/>
      <c r="I140" s="168"/>
      <c r="J140" s="179">
        <f>BK140</f>
        <v>0</v>
      </c>
      <c r="K140" s="165"/>
      <c r="L140" s="170"/>
      <c r="M140" s="171"/>
      <c r="N140" s="172"/>
      <c r="O140" s="172"/>
      <c r="P140" s="173">
        <f>SUM(P141:P203)</f>
        <v>0</v>
      </c>
      <c r="Q140" s="172"/>
      <c r="R140" s="173">
        <f>SUM(R141:R203)</f>
        <v>6.7902800900000004</v>
      </c>
      <c r="S140" s="172"/>
      <c r="T140" s="174">
        <f>SUM(T141:T203)</f>
        <v>0.36586199999999997</v>
      </c>
      <c r="AR140" s="175" t="s">
        <v>84</v>
      </c>
      <c r="AT140" s="176" t="s">
        <v>76</v>
      </c>
      <c r="AU140" s="176" t="s">
        <v>84</v>
      </c>
      <c r="AY140" s="175" t="s">
        <v>176</v>
      </c>
      <c r="BK140" s="177">
        <f>SUM(BK141:BK203)</f>
        <v>0</v>
      </c>
    </row>
    <row r="141" spans="1:65" s="2" customFormat="1" ht="16.5" customHeight="1">
      <c r="A141" s="36"/>
      <c r="B141" s="37"/>
      <c r="C141" s="180" t="s">
        <v>223</v>
      </c>
      <c r="D141" s="180" t="s">
        <v>180</v>
      </c>
      <c r="E141" s="181" t="s">
        <v>638</v>
      </c>
      <c r="F141" s="182" t="s">
        <v>639</v>
      </c>
      <c r="G141" s="183" t="s">
        <v>267</v>
      </c>
      <c r="H141" s="184">
        <v>475.54</v>
      </c>
      <c r="I141" s="185"/>
      <c r="J141" s="186">
        <f>ROUND(I141*H141,2)</f>
        <v>0</v>
      </c>
      <c r="K141" s="182" t="s">
        <v>184</v>
      </c>
      <c r="L141" s="41"/>
      <c r="M141" s="187" t="s">
        <v>19</v>
      </c>
      <c r="N141" s="188" t="s">
        <v>48</v>
      </c>
      <c r="O141" s="66"/>
      <c r="P141" s="189">
        <f>O141*H141</f>
        <v>0</v>
      </c>
      <c r="Q141" s="189">
        <v>1.3440000000000001E-2</v>
      </c>
      <c r="R141" s="189">
        <f>Q141*H141</f>
        <v>6.3912576000000003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185</v>
      </c>
      <c r="AT141" s="191" t="s">
        <v>180</v>
      </c>
      <c r="AU141" s="191" t="s">
        <v>86</v>
      </c>
      <c r="AY141" s="19" t="s">
        <v>176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185</v>
      </c>
      <c r="BM141" s="191" t="s">
        <v>640</v>
      </c>
    </row>
    <row r="142" spans="1:65" s="2" customFormat="1" ht="11.25">
      <c r="A142" s="36"/>
      <c r="B142" s="37"/>
      <c r="C142" s="38"/>
      <c r="D142" s="193" t="s">
        <v>187</v>
      </c>
      <c r="E142" s="38"/>
      <c r="F142" s="194" t="s">
        <v>641</v>
      </c>
      <c r="G142" s="38"/>
      <c r="H142" s="38"/>
      <c r="I142" s="195"/>
      <c r="J142" s="38"/>
      <c r="K142" s="38"/>
      <c r="L142" s="41"/>
      <c r="M142" s="196"/>
      <c r="N142" s="197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187</v>
      </c>
      <c r="AU142" s="19" t="s">
        <v>86</v>
      </c>
    </row>
    <row r="143" spans="1:65" s="2" customFormat="1" ht="11.25">
      <c r="A143" s="36"/>
      <c r="B143" s="37"/>
      <c r="C143" s="38"/>
      <c r="D143" s="198" t="s">
        <v>189</v>
      </c>
      <c r="E143" s="38"/>
      <c r="F143" s="199" t="s">
        <v>642</v>
      </c>
      <c r="G143" s="38"/>
      <c r="H143" s="38"/>
      <c r="I143" s="195"/>
      <c r="J143" s="38"/>
      <c r="K143" s="38"/>
      <c r="L143" s="41"/>
      <c r="M143" s="196"/>
      <c r="N143" s="197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189</v>
      </c>
      <c r="AU143" s="19" t="s">
        <v>86</v>
      </c>
    </row>
    <row r="144" spans="1:65" s="2" customFormat="1" ht="16.5" customHeight="1">
      <c r="A144" s="36"/>
      <c r="B144" s="37"/>
      <c r="C144" s="180" t="s">
        <v>328</v>
      </c>
      <c r="D144" s="180" t="s">
        <v>180</v>
      </c>
      <c r="E144" s="181" t="s">
        <v>643</v>
      </c>
      <c r="F144" s="182" t="s">
        <v>644</v>
      </c>
      <c r="G144" s="183" t="s">
        <v>267</v>
      </c>
      <c r="H144" s="184">
        <v>4.59</v>
      </c>
      <c r="I144" s="185"/>
      <c r="J144" s="186">
        <f>ROUND(I144*H144,2)</f>
        <v>0</v>
      </c>
      <c r="K144" s="182" t="s">
        <v>184</v>
      </c>
      <c r="L144" s="41"/>
      <c r="M144" s="187" t="s">
        <v>19</v>
      </c>
      <c r="N144" s="188" t="s">
        <v>48</v>
      </c>
      <c r="O144" s="66"/>
      <c r="P144" s="189">
        <f>O144*H144</f>
        <v>0</v>
      </c>
      <c r="Q144" s="189">
        <v>4.3800000000000002E-3</v>
      </c>
      <c r="R144" s="189">
        <f>Q144*H144</f>
        <v>2.0104199999999999E-2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185</v>
      </c>
      <c r="AT144" s="191" t="s">
        <v>180</v>
      </c>
      <c r="AU144" s="191" t="s">
        <v>86</v>
      </c>
      <c r="AY144" s="19" t="s">
        <v>176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84</v>
      </c>
      <c r="BK144" s="192">
        <f>ROUND(I144*H144,2)</f>
        <v>0</v>
      </c>
      <c r="BL144" s="19" t="s">
        <v>185</v>
      </c>
      <c r="BM144" s="191" t="s">
        <v>645</v>
      </c>
    </row>
    <row r="145" spans="1:65" s="2" customFormat="1" ht="11.25">
      <c r="A145" s="36"/>
      <c r="B145" s="37"/>
      <c r="C145" s="38"/>
      <c r="D145" s="193" t="s">
        <v>187</v>
      </c>
      <c r="E145" s="38"/>
      <c r="F145" s="194" t="s">
        <v>646</v>
      </c>
      <c r="G145" s="38"/>
      <c r="H145" s="38"/>
      <c r="I145" s="195"/>
      <c r="J145" s="38"/>
      <c r="K145" s="38"/>
      <c r="L145" s="41"/>
      <c r="M145" s="196"/>
      <c r="N145" s="197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187</v>
      </c>
      <c r="AU145" s="19" t="s">
        <v>86</v>
      </c>
    </row>
    <row r="146" spans="1:65" s="2" customFormat="1" ht="11.25">
      <c r="A146" s="36"/>
      <c r="B146" s="37"/>
      <c r="C146" s="38"/>
      <c r="D146" s="198" t="s">
        <v>189</v>
      </c>
      <c r="E146" s="38"/>
      <c r="F146" s="199" t="s">
        <v>647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189</v>
      </c>
      <c r="AU146" s="19" t="s">
        <v>86</v>
      </c>
    </row>
    <row r="147" spans="1:65" s="15" customFormat="1" ht="11.25">
      <c r="B147" s="237"/>
      <c r="C147" s="238"/>
      <c r="D147" s="193" t="s">
        <v>196</v>
      </c>
      <c r="E147" s="239" t="s">
        <v>19</v>
      </c>
      <c r="F147" s="240" t="s">
        <v>648</v>
      </c>
      <c r="G147" s="238"/>
      <c r="H147" s="239" t="s">
        <v>19</v>
      </c>
      <c r="I147" s="241"/>
      <c r="J147" s="238"/>
      <c r="K147" s="238"/>
      <c r="L147" s="242"/>
      <c r="M147" s="243"/>
      <c r="N147" s="244"/>
      <c r="O147" s="244"/>
      <c r="P147" s="244"/>
      <c r="Q147" s="244"/>
      <c r="R147" s="244"/>
      <c r="S147" s="244"/>
      <c r="T147" s="245"/>
      <c r="AT147" s="246" t="s">
        <v>196</v>
      </c>
      <c r="AU147" s="246" t="s">
        <v>86</v>
      </c>
      <c r="AV147" s="15" t="s">
        <v>84</v>
      </c>
      <c r="AW147" s="15" t="s">
        <v>37</v>
      </c>
      <c r="AX147" s="15" t="s">
        <v>77</v>
      </c>
      <c r="AY147" s="246" t="s">
        <v>176</v>
      </c>
    </row>
    <row r="148" spans="1:65" s="13" customFormat="1" ht="11.25">
      <c r="B148" s="200"/>
      <c r="C148" s="201"/>
      <c r="D148" s="193" t="s">
        <v>196</v>
      </c>
      <c r="E148" s="202" t="s">
        <v>19</v>
      </c>
      <c r="F148" s="203" t="s">
        <v>649</v>
      </c>
      <c r="G148" s="201"/>
      <c r="H148" s="204">
        <v>4.59</v>
      </c>
      <c r="I148" s="205"/>
      <c r="J148" s="201"/>
      <c r="K148" s="201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196</v>
      </c>
      <c r="AU148" s="210" t="s">
        <v>86</v>
      </c>
      <c r="AV148" s="13" t="s">
        <v>86</v>
      </c>
      <c r="AW148" s="13" t="s">
        <v>37</v>
      </c>
      <c r="AX148" s="13" t="s">
        <v>84</v>
      </c>
      <c r="AY148" s="210" t="s">
        <v>176</v>
      </c>
    </row>
    <row r="149" spans="1:65" s="2" customFormat="1" ht="16.5" customHeight="1">
      <c r="A149" s="36"/>
      <c r="B149" s="37"/>
      <c r="C149" s="180" t="s">
        <v>179</v>
      </c>
      <c r="D149" s="180" t="s">
        <v>180</v>
      </c>
      <c r="E149" s="181" t="s">
        <v>650</v>
      </c>
      <c r="F149" s="182" t="s">
        <v>651</v>
      </c>
      <c r="G149" s="183" t="s">
        <v>267</v>
      </c>
      <c r="H149" s="184">
        <v>4.59</v>
      </c>
      <c r="I149" s="185"/>
      <c r="J149" s="186">
        <f>ROUND(I149*H149,2)</f>
        <v>0</v>
      </c>
      <c r="K149" s="182" t="s">
        <v>184</v>
      </c>
      <c r="L149" s="41"/>
      <c r="M149" s="187" t="s">
        <v>19</v>
      </c>
      <c r="N149" s="188" t="s">
        <v>48</v>
      </c>
      <c r="O149" s="66"/>
      <c r="P149" s="189">
        <f>O149*H149</f>
        <v>0</v>
      </c>
      <c r="Q149" s="189">
        <v>2.0000000000000001E-4</v>
      </c>
      <c r="R149" s="189">
        <f>Q149*H149</f>
        <v>9.1799999999999998E-4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185</v>
      </c>
      <c r="AT149" s="191" t="s">
        <v>180</v>
      </c>
      <c r="AU149" s="191" t="s">
        <v>86</v>
      </c>
      <c r="AY149" s="19" t="s">
        <v>176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185</v>
      </c>
      <c r="BM149" s="191" t="s">
        <v>652</v>
      </c>
    </row>
    <row r="150" spans="1:65" s="2" customFormat="1" ht="11.25">
      <c r="A150" s="36"/>
      <c r="B150" s="37"/>
      <c r="C150" s="38"/>
      <c r="D150" s="193" t="s">
        <v>187</v>
      </c>
      <c r="E150" s="38"/>
      <c r="F150" s="194" t="s">
        <v>653</v>
      </c>
      <c r="G150" s="38"/>
      <c r="H150" s="38"/>
      <c r="I150" s="195"/>
      <c r="J150" s="38"/>
      <c r="K150" s="38"/>
      <c r="L150" s="41"/>
      <c r="M150" s="196"/>
      <c r="N150" s="197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187</v>
      </c>
      <c r="AU150" s="19" t="s">
        <v>86</v>
      </c>
    </row>
    <row r="151" spans="1:65" s="2" customFormat="1" ht="11.25">
      <c r="A151" s="36"/>
      <c r="B151" s="37"/>
      <c r="C151" s="38"/>
      <c r="D151" s="198" t="s">
        <v>189</v>
      </c>
      <c r="E151" s="38"/>
      <c r="F151" s="199" t="s">
        <v>654</v>
      </c>
      <c r="G151" s="38"/>
      <c r="H151" s="38"/>
      <c r="I151" s="195"/>
      <c r="J151" s="38"/>
      <c r="K151" s="38"/>
      <c r="L151" s="41"/>
      <c r="M151" s="196"/>
      <c r="N151" s="19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189</v>
      </c>
      <c r="AU151" s="19" t="s">
        <v>86</v>
      </c>
    </row>
    <row r="152" spans="1:65" s="2" customFormat="1" ht="16.5" customHeight="1">
      <c r="A152" s="36"/>
      <c r="B152" s="37"/>
      <c r="C152" s="180" t="s">
        <v>341</v>
      </c>
      <c r="D152" s="180" t="s">
        <v>180</v>
      </c>
      <c r="E152" s="181" t="s">
        <v>655</v>
      </c>
      <c r="F152" s="182" t="s">
        <v>656</v>
      </c>
      <c r="G152" s="183" t="s">
        <v>267</v>
      </c>
      <c r="H152" s="184">
        <v>4.59</v>
      </c>
      <c r="I152" s="185"/>
      <c r="J152" s="186">
        <f>ROUND(I152*H152,2)</f>
        <v>0</v>
      </c>
      <c r="K152" s="182" t="s">
        <v>184</v>
      </c>
      <c r="L152" s="41"/>
      <c r="M152" s="187" t="s">
        <v>19</v>
      </c>
      <c r="N152" s="188" t="s">
        <v>48</v>
      </c>
      <c r="O152" s="66"/>
      <c r="P152" s="189">
        <f>O152*H152</f>
        <v>0</v>
      </c>
      <c r="Q152" s="189">
        <v>5.7000000000000002E-3</v>
      </c>
      <c r="R152" s="189">
        <f>Q152*H152</f>
        <v>2.6162999999999999E-2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185</v>
      </c>
      <c r="AT152" s="191" t="s">
        <v>180</v>
      </c>
      <c r="AU152" s="191" t="s">
        <v>86</v>
      </c>
      <c r="AY152" s="19" t="s">
        <v>176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84</v>
      </c>
      <c r="BK152" s="192">
        <f>ROUND(I152*H152,2)</f>
        <v>0</v>
      </c>
      <c r="BL152" s="19" t="s">
        <v>185</v>
      </c>
      <c r="BM152" s="191" t="s">
        <v>657</v>
      </c>
    </row>
    <row r="153" spans="1:65" s="2" customFormat="1" ht="11.25">
      <c r="A153" s="36"/>
      <c r="B153" s="37"/>
      <c r="C153" s="38"/>
      <c r="D153" s="193" t="s">
        <v>187</v>
      </c>
      <c r="E153" s="38"/>
      <c r="F153" s="194" t="s">
        <v>658</v>
      </c>
      <c r="G153" s="38"/>
      <c r="H153" s="38"/>
      <c r="I153" s="195"/>
      <c r="J153" s="38"/>
      <c r="K153" s="38"/>
      <c r="L153" s="41"/>
      <c r="M153" s="196"/>
      <c r="N153" s="197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187</v>
      </c>
      <c r="AU153" s="19" t="s">
        <v>86</v>
      </c>
    </row>
    <row r="154" spans="1:65" s="2" customFormat="1" ht="11.25">
      <c r="A154" s="36"/>
      <c r="B154" s="37"/>
      <c r="C154" s="38"/>
      <c r="D154" s="198" t="s">
        <v>189</v>
      </c>
      <c r="E154" s="38"/>
      <c r="F154" s="199" t="s">
        <v>659</v>
      </c>
      <c r="G154" s="38"/>
      <c r="H154" s="38"/>
      <c r="I154" s="195"/>
      <c r="J154" s="38"/>
      <c r="K154" s="38"/>
      <c r="L154" s="41"/>
      <c r="M154" s="196"/>
      <c r="N154" s="197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189</v>
      </c>
      <c r="AU154" s="19" t="s">
        <v>86</v>
      </c>
    </row>
    <row r="155" spans="1:65" s="2" customFormat="1" ht="16.5" customHeight="1">
      <c r="A155" s="36"/>
      <c r="B155" s="37"/>
      <c r="C155" s="180" t="s">
        <v>351</v>
      </c>
      <c r="D155" s="180" t="s">
        <v>180</v>
      </c>
      <c r="E155" s="181" t="s">
        <v>660</v>
      </c>
      <c r="F155" s="182" t="s">
        <v>661</v>
      </c>
      <c r="G155" s="183" t="s">
        <v>267</v>
      </c>
      <c r="H155" s="184">
        <v>534.64300000000003</v>
      </c>
      <c r="I155" s="185"/>
      <c r="J155" s="186">
        <f>ROUND(I155*H155,2)</f>
        <v>0</v>
      </c>
      <c r="K155" s="182" t="s">
        <v>184</v>
      </c>
      <c r="L155" s="41"/>
      <c r="M155" s="187" t="s">
        <v>19</v>
      </c>
      <c r="N155" s="188" t="s">
        <v>48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185</v>
      </c>
      <c r="AT155" s="191" t="s">
        <v>180</v>
      </c>
      <c r="AU155" s="191" t="s">
        <v>86</v>
      </c>
      <c r="AY155" s="19" t="s">
        <v>176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84</v>
      </c>
      <c r="BK155" s="192">
        <f>ROUND(I155*H155,2)</f>
        <v>0</v>
      </c>
      <c r="BL155" s="19" t="s">
        <v>185</v>
      </c>
      <c r="BM155" s="191" t="s">
        <v>662</v>
      </c>
    </row>
    <row r="156" spans="1:65" s="2" customFormat="1" ht="11.25">
      <c r="A156" s="36"/>
      <c r="B156" s="37"/>
      <c r="C156" s="38"/>
      <c r="D156" s="193" t="s">
        <v>187</v>
      </c>
      <c r="E156" s="38"/>
      <c r="F156" s="194" t="s">
        <v>663</v>
      </c>
      <c r="G156" s="38"/>
      <c r="H156" s="38"/>
      <c r="I156" s="195"/>
      <c r="J156" s="38"/>
      <c r="K156" s="38"/>
      <c r="L156" s="41"/>
      <c r="M156" s="196"/>
      <c r="N156" s="197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187</v>
      </c>
      <c r="AU156" s="19" t="s">
        <v>86</v>
      </c>
    </row>
    <row r="157" spans="1:65" s="2" customFormat="1" ht="11.25">
      <c r="A157" s="36"/>
      <c r="B157" s="37"/>
      <c r="C157" s="38"/>
      <c r="D157" s="198" t="s">
        <v>189</v>
      </c>
      <c r="E157" s="38"/>
      <c r="F157" s="199" t="s">
        <v>664</v>
      </c>
      <c r="G157" s="38"/>
      <c r="H157" s="38"/>
      <c r="I157" s="195"/>
      <c r="J157" s="38"/>
      <c r="K157" s="38"/>
      <c r="L157" s="41"/>
      <c r="M157" s="196"/>
      <c r="N157" s="197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189</v>
      </c>
      <c r="AU157" s="19" t="s">
        <v>86</v>
      </c>
    </row>
    <row r="158" spans="1:65" s="15" customFormat="1" ht="11.25">
      <c r="B158" s="237"/>
      <c r="C158" s="238"/>
      <c r="D158" s="193" t="s">
        <v>196</v>
      </c>
      <c r="E158" s="239" t="s">
        <v>19</v>
      </c>
      <c r="F158" s="240" t="s">
        <v>665</v>
      </c>
      <c r="G158" s="238"/>
      <c r="H158" s="239" t="s">
        <v>19</v>
      </c>
      <c r="I158" s="241"/>
      <c r="J158" s="238"/>
      <c r="K158" s="238"/>
      <c r="L158" s="242"/>
      <c r="M158" s="243"/>
      <c r="N158" s="244"/>
      <c r="O158" s="244"/>
      <c r="P158" s="244"/>
      <c r="Q158" s="244"/>
      <c r="R158" s="244"/>
      <c r="S158" s="244"/>
      <c r="T158" s="245"/>
      <c r="AT158" s="246" t="s">
        <v>196</v>
      </c>
      <c r="AU158" s="246" t="s">
        <v>86</v>
      </c>
      <c r="AV158" s="15" t="s">
        <v>84</v>
      </c>
      <c r="AW158" s="15" t="s">
        <v>37</v>
      </c>
      <c r="AX158" s="15" t="s">
        <v>77</v>
      </c>
      <c r="AY158" s="246" t="s">
        <v>176</v>
      </c>
    </row>
    <row r="159" spans="1:65" s="13" customFormat="1" ht="11.25">
      <c r="B159" s="200"/>
      <c r="C159" s="201"/>
      <c r="D159" s="193" t="s">
        <v>196</v>
      </c>
      <c r="E159" s="202" t="s">
        <v>19</v>
      </c>
      <c r="F159" s="203" t="s">
        <v>666</v>
      </c>
      <c r="G159" s="201"/>
      <c r="H159" s="204">
        <v>270.54000000000002</v>
      </c>
      <c r="I159" s="205"/>
      <c r="J159" s="201"/>
      <c r="K159" s="201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196</v>
      </c>
      <c r="AU159" s="210" t="s">
        <v>86</v>
      </c>
      <c r="AV159" s="13" t="s">
        <v>86</v>
      </c>
      <c r="AW159" s="13" t="s">
        <v>37</v>
      </c>
      <c r="AX159" s="13" t="s">
        <v>77</v>
      </c>
      <c r="AY159" s="210" t="s">
        <v>176</v>
      </c>
    </row>
    <row r="160" spans="1:65" s="13" customFormat="1" ht="11.25">
      <c r="B160" s="200"/>
      <c r="C160" s="201"/>
      <c r="D160" s="193" t="s">
        <v>196</v>
      </c>
      <c r="E160" s="202" t="s">
        <v>19</v>
      </c>
      <c r="F160" s="203" t="s">
        <v>667</v>
      </c>
      <c r="G160" s="201"/>
      <c r="H160" s="204">
        <v>19.754000000000001</v>
      </c>
      <c r="I160" s="205"/>
      <c r="J160" s="201"/>
      <c r="K160" s="201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196</v>
      </c>
      <c r="AU160" s="210" t="s">
        <v>86</v>
      </c>
      <c r="AV160" s="13" t="s">
        <v>86</v>
      </c>
      <c r="AW160" s="13" t="s">
        <v>37</v>
      </c>
      <c r="AX160" s="13" t="s">
        <v>77</v>
      </c>
      <c r="AY160" s="210" t="s">
        <v>176</v>
      </c>
    </row>
    <row r="161" spans="2:51" s="13" customFormat="1" ht="11.25">
      <c r="B161" s="200"/>
      <c r="C161" s="201"/>
      <c r="D161" s="193" t="s">
        <v>196</v>
      </c>
      <c r="E161" s="202" t="s">
        <v>19</v>
      </c>
      <c r="F161" s="203" t="s">
        <v>668</v>
      </c>
      <c r="G161" s="201"/>
      <c r="H161" s="204">
        <v>7.7350000000000003</v>
      </c>
      <c r="I161" s="205"/>
      <c r="J161" s="201"/>
      <c r="K161" s="201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196</v>
      </c>
      <c r="AU161" s="210" t="s">
        <v>86</v>
      </c>
      <c r="AV161" s="13" t="s">
        <v>86</v>
      </c>
      <c r="AW161" s="13" t="s">
        <v>37</v>
      </c>
      <c r="AX161" s="13" t="s">
        <v>77</v>
      </c>
      <c r="AY161" s="210" t="s">
        <v>176</v>
      </c>
    </row>
    <row r="162" spans="2:51" s="13" customFormat="1" ht="11.25">
      <c r="B162" s="200"/>
      <c r="C162" s="201"/>
      <c r="D162" s="193" t="s">
        <v>196</v>
      </c>
      <c r="E162" s="202" t="s">
        <v>19</v>
      </c>
      <c r="F162" s="203" t="s">
        <v>669</v>
      </c>
      <c r="G162" s="201"/>
      <c r="H162" s="204">
        <v>203.74</v>
      </c>
      <c r="I162" s="205"/>
      <c r="J162" s="201"/>
      <c r="K162" s="201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196</v>
      </c>
      <c r="AU162" s="210" t="s">
        <v>86</v>
      </c>
      <c r="AV162" s="13" t="s">
        <v>86</v>
      </c>
      <c r="AW162" s="13" t="s">
        <v>37</v>
      </c>
      <c r="AX162" s="13" t="s">
        <v>77</v>
      </c>
      <c r="AY162" s="210" t="s">
        <v>176</v>
      </c>
    </row>
    <row r="163" spans="2:51" s="13" customFormat="1" ht="11.25">
      <c r="B163" s="200"/>
      <c r="C163" s="201"/>
      <c r="D163" s="193" t="s">
        <v>196</v>
      </c>
      <c r="E163" s="202" t="s">
        <v>19</v>
      </c>
      <c r="F163" s="203" t="s">
        <v>670</v>
      </c>
      <c r="G163" s="201"/>
      <c r="H163" s="204">
        <v>35.380000000000003</v>
      </c>
      <c r="I163" s="205"/>
      <c r="J163" s="201"/>
      <c r="K163" s="201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196</v>
      </c>
      <c r="AU163" s="210" t="s">
        <v>86</v>
      </c>
      <c r="AV163" s="13" t="s">
        <v>86</v>
      </c>
      <c r="AW163" s="13" t="s">
        <v>37</v>
      </c>
      <c r="AX163" s="13" t="s">
        <v>77</v>
      </c>
      <c r="AY163" s="210" t="s">
        <v>176</v>
      </c>
    </row>
    <row r="164" spans="2:51" s="13" customFormat="1" ht="11.25">
      <c r="B164" s="200"/>
      <c r="C164" s="201"/>
      <c r="D164" s="193" t="s">
        <v>196</v>
      </c>
      <c r="E164" s="202" t="s">
        <v>19</v>
      </c>
      <c r="F164" s="203" t="s">
        <v>671</v>
      </c>
      <c r="G164" s="201"/>
      <c r="H164" s="204">
        <v>25.38</v>
      </c>
      <c r="I164" s="205"/>
      <c r="J164" s="201"/>
      <c r="K164" s="201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196</v>
      </c>
      <c r="AU164" s="210" t="s">
        <v>86</v>
      </c>
      <c r="AV164" s="13" t="s">
        <v>86</v>
      </c>
      <c r="AW164" s="13" t="s">
        <v>37</v>
      </c>
      <c r="AX164" s="13" t="s">
        <v>77</v>
      </c>
      <c r="AY164" s="210" t="s">
        <v>176</v>
      </c>
    </row>
    <row r="165" spans="2:51" s="13" customFormat="1" ht="11.25">
      <c r="B165" s="200"/>
      <c r="C165" s="201"/>
      <c r="D165" s="193" t="s">
        <v>196</v>
      </c>
      <c r="E165" s="202" t="s">
        <v>19</v>
      </c>
      <c r="F165" s="203" t="s">
        <v>672</v>
      </c>
      <c r="G165" s="201"/>
      <c r="H165" s="204">
        <v>9.9</v>
      </c>
      <c r="I165" s="205"/>
      <c r="J165" s="201"/>
      <c r="K165" s="201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196</v>
      </c>
      <c r="AU165" s="210" t="s">
        <v>86</v>
      </c>
      <c r="AV165" s="13" t="s">
        <v>86</v>
      </c>
      <c r="AW165" s="13" t="s">
        <v>37</v>
      </c>
      <c r="AX165" s="13" t="s">
        <v>77</v>
      </c>
      <c r="AY165" s="210" t="s">
        <v>176</v>
      </c>
    </row>
    <row r="166" spans="2:51" s="15" customFormat="1" ht="11.25">
      <c r="B166" s="237"/>
      <c r="C166" s="238"/>
      <c r="D166" s="193" t="s">
        <v>196</v>
      </c>
      <c r="E166" s="239" t="s">
        <v>19</v>
      </c>
      <c r="F166" s="240" t="s">
        <v>673</v>
      </c>
      <c r="G166" s="238"/>
      <c r="H166" s="239" t="s">
        <v>19</v>
      </c>
      <c r="I166" s="241"/>
      <c r="J166" s="238"/>
      <c r="K166" s="238"/>
      <c r="L166" s="242"/>
      <c r="M166" s="243"/>
      <c r="N166" s="244"/>
      <c r="O166" s="244"/>
      <c r="P166" s="244"/>
      <c r="Q166" s="244"/>
      <c r="R166" s="244"/>
      <c r="S166" s="244"/>
      <c r="T166" s="245"/>
      <c r="AT166" s="246" t="s">
        <v>196</v>
      </c>
      <c r="AU166" s="246" t="s">
        <v>86</v>
      </c>
      <c r="AV166" s="15" t="s">
        <v>84</v>
      </c>
      <c r="AW166" s="15" t="s">
        <v>37</v>
      </c>
      <c r="AX166" s="15" t="s">
        <v>77</v>
      </c>
      <c r="AY166" s="246" t="s">
        <v>176</v>
      </c>
    </row>
    <row r="167" spans="2:51" s="13" customFormat="1" ht="11.25">
      <c r="B167" s="200"/>
      <c r="C167" s="201"/>
      <c r="D167" s="193" t="s">
        <v>196</v>
      </c>
      <c r="E167" s="202" t="s">
        <v>19</v>
      </c>
      <c r="F167" s="203" t="s">
        <v>674</v>
      </c>
      <c r="G167" s="201"/>
      <c r="H167" s="204">
        <v>-1.2</v>
      </c>
      <c r="I167" s="205"/>
      <c r="J167" s="201"/>
      <c r="K167" s="201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196</v>
      </c>
      <c r="AU167" s="210" t="s">
        <v>86</v>
      </c>
      <c r="AV167" s="13" t="s">
        <v>86</v>
      </c>
      <c r="AW167" s="13" t="s">
        <v>37</v>
      </c>
      <c r="AX167" s="13" t="s">
        <v>77</v>
      </c>
      <c r="AY167" s="210" t="s">
        <v>176</v>
      </c>
    </row>
    <row r="168" spans="2:51" s="13" customFormat="1" ht="11.25">
      <c r="B168" s="200"/>
      <c r="C168" s="201"/>
      <c r="D168" s="193" t="s">
        <v>196</v>
      </c>
      <c r="E168" s="202" t="s">
        <v>19</v>
      </c>
      <c r="F168" s="203" t="s">
        <v>675</v>
      </c>
      <c r="G168" s="201"/>
      <c r="H168" s="204">
        <v>-0.9</v>
      </c>
      <c r="I168" s="205"/>
      <c r="J168" s="201"/>
      <c r="K168" s="201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196</v>
      </c>
      <c r="AU168" s="210" t="s">
        <v>86</v>
      </c>
      <c r="AV168" s="13" t="s">
        <v>86</v>
      </c>
      <c r="AW168" s="13" t="s">
        <v>37</v>
      </c>
      <c r="AX168" s="13" t="s">
        <v>77</v>
      </c>
      <c r="AY168" s="210" t="s">
        <v>176</v>
      </c>
    </row>
    <row r="169" spans="2:51" s="13" customFormat="1" ht="11.25">
      <c r="B169" s="200"/>
      <c r="C169" s="201"/>
      <c r="D169" s="193" t="s">
        <v>196</v>
      </c>
      <c r="E169" s="202" t="s">
        <v>19</v>
      </c>
      <c r="F169" s="203" t="s">
        <v>676</v>
      </c>
      <c r="G169" s="201"/>
      <c r="H169" s="204">
        <v>-1.125</v>
      </c>
      <c r="I169" s="205"/>
      <c r="J169" s="201"/>
      <c r="K169" s="201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196</v>
      </c>
      <c r="AU169" s="210" t="s">
        <v>86</v>
      </c>
      <c r="AV169" s="13" t="s">
        <v>86</v>
      </c>
      <c r="AW169" s="13" t="s">
        <v>37</v>
      </c>
      <c r="AX169" s="13" t="s">
        <v>77</v>
      </c>
      <c r="AY169" s="210" t="s">
        <v>176</v>
      </c>
    </row>
    <row r="170" spans="2:51" s="13" customFormat="1" ht="11.25">
      <c r="B170" s="200"/>
      <c r="C170" s="201"/>
      <c r="D170" s="193" t="s">
        <v>196</v>
      </c>
      <c r="E170" s="202" t="s">
        <v>19</v>
      </c>
      <c r="F170" s="203" t="s">
        <v>677</v>
      </c>
      <c r="G170" s="201"/>
      <c r="H170" s="204">
        <v>-3.92</v>
      </c>
      <c r="I170" s="205"/>
      <c r="J170" s="201"/>
      <c r="K170" s="201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196</v>
      </c>
      <c r="AU170" s="210" t="s">
        <v>86</v>
      </c>
      <c r="AV170" s="13" t="s">
        <v>86</v>
      </c>
      <c r="AW170" s="13" t="s">
        <v>37</v>
      </c>
      <c r="AX170" s="13" t="s">
        <v>77</v>
      </c>
      <c r="AY170" s="210" t="s">
        <v>176</v>
      </c>
    </row>
    <row r="171" spans="2:51" s="13" customFormat="1" ht="11.25">
      <c r="B171" s="200"/>
      <c r="C171" s="201"/>
      <c r="D171" s="193" t="s">
        <v>196</v>
      </c>
      <c r="E171" s="202" t="s">
        <v>19</v>
      </c>
      <c r="F171" s="203" t="s">
        <v>678</v>
      </c>
      <c r="G171" s="201"/>
      <c r="H171" s="204">
        <v>-40.5</v>
      </c>
      <c r="I171" s="205"/>
      <c r="J171" s="201"/>
      <c r="K171" s="201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196</v>
      </c>
      <c r="AU171" s="210" t="s">
        <v>86</v>
      </c>
      <c r="AV171" s="13" t="s">
        <v>86</v>
      </c>
      <c r="AW171" s="13" t="s">
        <v>37</v>
      </c>
      <c r="AX171" s="13" t="s">
        <v>77</v>
      </c>
      <c r="AY171" s="210" t="s">
        <v>176</v>
      </c>
    </row>
    <row r="172" spans="2:51" s="13" customFormat="1" ht="11.25">
      <c r="B172" s="200"/>
      <c r="C172" s="201"/>
      <c r="D172" s="193" t="s">
        <v>196</v>
      </c>
      <c r="E172" s="202" t="s">
        <v>19</v>
      </c>
      <c r="F172" s="203" t="s">
        <v>679</v>
      </c>
      <c r="G172" s="201"/>
      <c r="H172" s="204">
        <v>-15.75</v>
      </c>
      <c r="I172" s="205"/>
      <c r="J172" s="201"/>
      <c r="K172" s="201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196</v>
      </c>
      <c r="AU172" s="210" t="s">
        <v>86</v>
      </c>
      <c r="AV172" s="13" t="s">
        <v>86</v>
      </c>
      <c r="AW172" s="13" t="s">
        <v>37</v>
      </c>
      <c r="AX172" s="13" t="s">
        <v>77</v>
      </c>
      <c r="AY172" s="210" t="s">
        <v>176</v>
      </c>
    </row>
    <row r="173" spans="2:51" s="13" customFormat="1" ht="11.25">
      <c r="B173" s="200"/>
      <c r="C173" s="201"/>
      <c r="D173" s="193" t="s">
        <v>196</v>
      </c>
      <c r="E173" s="202" t="s">
        <v>19</v>
      </c>
      <c r="F173" s="203" t="s">
        <v>680</v>
      </c>
      <c r="G173" s="201"/>
      <c r="H173" s="204">
        <v>-3.8220000000000001</v>
      </c>
      <c r="I173" s="205"/>
      <c r="J173" s="201"/>
      <c r="K173" s="201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196</v>
      </c>
      <c r="AU173" s="210" t="s">
        <v>86</v>
      </c>
      <c r="AV173" s="13" t="s">
        <v>86</v>
      </c>
      <c r="AW173" s="13" t="s">
        <v>37</v>
      </c>
      <c r="AX173" s="13" t="s">
        <v>77</v>
      </c>
      <c r="AY173" s="210" t="s">
        <v>176</v>
      </c>
    </row>
    <row r="174" spans="2:51" s="13" customFormat="1" ht="11.25">
      <c r="B174" s="200"/>
      <c r="C174" s="201"/>
      <c r="D174" s="193" t="s">
        <v>196</v>
      </c>
      <c r="E174" s="202" t="s">
        <v>19</v>
      </c>
      <c r="F174" s="203" t="s">
        <v>681</v>
      </c>
      <c r="G174" s="201"/>
      <c r="H174" s="204">
        <v>-2.573</v>
      </c>
      <c r="I174" s="205"/>
      <c r="J174" s="201"/>
      <c r="K174" s="201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196</v>
      </c>
      <c r="AU174" s="210" t="s">
        <v>86</v>
      </c>
      <c r="AV174" s="13" t="s">
        <v>86</v>
      </c>
      <c r="AW174" s="13" t="s">
        <v>37</v>
      </c>
      <c r="AX174" s="13" t="s">
        <v>77</v>
      </c>
      <c r="AY174" s="210" t="s">
        <v>176</v>
      </c>
    </row>
    <row r="175" spans="2:51" s="13" customFormat="1" ht="11.25">
      <c r="B175" s="200"/>
      <c r="C175" s="201"/>
      <c r="D175" s="193" t="s">
        <v>196</v>
      </c>
      <c r="E175" s="202" t="s">
        <v>19</v>
      </c>
      <c r="F175" s="203" t="s">
        <v>682</v>
      </c>
      <c r="G175" s="201"/>
      <c r="H175" s="204">
        <v>-3.3319999999999999</v>
      </c>
      <c r="I175" s="205"/>
      <c r="J175" s="201"/>
      <c r="K175" s="201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196</v>
      </c>
      <c r="AU175" s="210" t="s">
        <v>86</v>
      </c>
      <c r="AV175" s="13" t="s">
        <v>86</v>
      </c>
      <c r="AW175" s="13" t="s">
        <v>37</v>
      </c>
      <c r="AX175" s="13" t="s">
        <v>77</v>
      </c>
      <c r="AY175" s="210" t="s">
        <v>176</v>
      </c>
    </row>
    <row r="176" spans="2:51" s="13" customFormat="1" ht="11.25">
      <c r="B176" s="200"/>
      <c r="C176" s="201"/>
      <c r="D176" s="193" t="s">
        <v>196</v>
      </c>
      <c r="E176" s="202" t="s">
        <v>19</v>
      </c>
      <c r="F176" s="203" t="s">
        <v>683</v>
      </c>
      <c r="G176" s="201"/>
      <c r="H176" s="204">
        <v>-2.6949999999999998</v>
      </c>
      <c r="I176" s="205"/>
      <c r="J176" s="201"/>
      <c r="K176" s="201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196</v>
      </c>
      <c r="AU176" s="210" t="s">
        <v>86</v>
      </c>
      <c r="AV176" s="13" t="s">
        <v>86</v>
      </c>
      <c r="AW176" s="13" t="s">
        <v>37</v>
      </c>
      <c r="AX176" s="13" t="s">
        <v>77</v>
      </c>
      <c r="AY176" s="210" t="s">
        <v>176</v>
      </c>
    </row>
    <row r="177" spans="1:65" s="15" customFormat="1" ht="11.25">
      <c r="B177" s="237"/>
      <c r="C177" s="238"/>
      <c r="D177" s="193" t="s">
        <v>196</v>
      </c>
      <c r="E177" s="239" t="s">
        <v>19</v>
      </c>
      <c r="F177" s="240" t="s">
        <v>684</v>
      </c>
      <c r="G177" s="238"/>
      <c r="H177" s="239" t="s">
        <v>19</v>
      </c>
      <c r="I177" s="241"/>
      <c r="J177" s="238"/>
      <c r="K177" s="238"/>
      <c r="L177" s="242"/>
      <c r="M177" s="243"/>
      <c r="N177" s="244"/>
      <c r="O177" s="244"/>
      <c r="P177" s="244"/>
      <c r="Q177" s="244"/>
      <c r="R177" s="244"/>
      <c r="S177" s="244"/>
      <c r="T177" s="245"/>
      <c r="AT177" s="246" t="s">
        <v>196</v>
      </c>
      <c r="AU177" s="246" t="s">
        <v>86</v>
      </c>
      <c r="AV177" s="15" t="s">
        <v>84</v>
      </c>
      <c r="AW177" s="15" t="s">
        <v>37</v>
      </c>
      <c r="AX177" s="15" t="s">
        <v>77</v>
      </c>
      <c r="AY177" s="246" t="s">
        <v>176</v>
      </c>
    </row>
    <row r="178" spans="1:65" s="13" customFormat="1" ht="11.25">
      <c r="B178" s="200"/>
      <c r="C178" s="201"/>
      <c r="D178" s="193" t="s">
        <v>196</v>
      </c>
      <c r="E178" s="202" t="s">
        <v>19</v>
      </c>
      <c r="F178" s="203" t="s">
        <v>685</v>
      </c>
      <c r="G178" s="201"/>
      <c r="H178" s="204">
        <v>1.3</v>
      </c>
      <c r="I178" s="205"/>
      <c r="J178" s="201"/>
      <c r="K178" s="201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196</v>
      </c>
      <c r="AU178" s="210" t="s">
        <v>86</v>
      </c>
      <c r="AV178" s="13" t="s">
        <v>86</v>
      </c>
      <c r="AW178" s="13" t="s">
        <v>37</v>
      </c>
      <c r="AX178" s="13" t="s">
        <v>77</v>
      </c>
      <c r="AY178" s="210" t="s">
        <v>176</v>
      </c>
    </row>
    <row r="179" spans="1:65" s="13" customFormat="1" ht="11.25">
      <c r="B179" s="200"/>
      <c r="C179" s="201"/>
      <c r="D179" s="193" t="s">
        <v>196</v>
      </c>
      <c r="E179" s="202" t="s">
        <v>19</v>
      </c>
      <c r="F179" s="203" t="s">
        <v>686</v>
      </c>
      <c r="G179" s="201"/>
      <c r="H179" s="204">
        <v>0.9</v>
      </c>
      <c r="I179" s="205"/>
      <c r="J179" s="201"/>
      <c r="K179" s="201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196</v>
      </c>
      <c r="AU179" s="210" t="s">
        <v>86</v>
      </c>
      <c r="AV179" s="13" t="s">
        <v>86</v>
      </c>
      <c r="AW179" s="13" t="s">
        <v>37</v>
      </c>
      <c r="AX179" s="13" t="s">
        <v>77</v>
      </c>
      <c r="AY179" s="210" t="s">
        <v>176</v>
      </c>
    </row>
    <row r="180" spans="1:65" s="13" customFormat="1" ht="11.25">
      <c r="B180" s="200"/>
      <c r="C180" s="201"/>
      <c r="D180" s="193" t="s">
        <v>196</v>
      </c>
      <c r="E180" s="202" t="s">
        <v>19</v>
      </c>
      <c r="F180" s="203" t="s">
        <v>687</v>
      </c>
      <c r="G180" s="201"/>
      <c r="H180" s="204">
        <v>0.93799999999999994</v>
      </c>
      <c r="I180" s="205"/>
      <c r="J180" s="201"/>
      <c r="K180" s="201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196</v>
      </c>
      <c r="AU180" s="210" t="s">
        <v>86</v>
      </c>
      <c r="AV180" s="13" t="s">
        <v>86</v>
      </c>
      <c r="AW180" s="13" t="s">
        <v>37</v>
      </c>
      <c r="AX180" s="13" t="s">
        <v>77</v>
      </c>
      <c r="AY180" s="210" t="s">
        <v>176</v>
      </c>
    </row>
    <row r="181" spans="1:65" s="13" customFormat="1" ht="11.25">
      <c r="B181" s="200"/>
      <c r="C181" s="201"/>
      <c r="D181" s="193" t="s">
        <v>196</v>
      </c>
      <c r="E181" s="202" t="s">
        <v>19</v>
      </c>
      <c r="F181" s="203" t="s">
        <v>688</v>
      </c>
      <c r="G181" s="201"/>
      <c r="H181" s="204">
        <v>2.1</v>
      </c>
      <c r="I181" s="205"/>
      <c r="J181" s="201"/>
      <c r="K181" s="201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196</v>
      </c>
      <c r="AU181" s="210" t="s">
        <v>86</v>
      </c>
      <c r="AV181" s="13" t="s">
        <v>86</v>
      </c>
      <c r="AW181" s="13" t="s">
        <v>37</v>
      </c>
      <c r="AX181" s="13" t="s">
        <v>77</v>
      </c>
      <c r="AY181" s="210" t="s">
        <v>176</v>
      </c>
    </row>
    <row r="182" spans="1:65" s="13" customFormat="1" ht="11.25">
      <c r="B182" s="200"/>
      <c r="C182" s="201"/>
      <c r="D182" s="193" t="s">
        <v>196</v>
      </c>
      <c r="E182" s="202" t="s">
        <v>19</v>
      </c>
      <c r="F182" s="203" t="s">
        <v>689</v>
      </c>
      <c r="G182" s="201"/>
      <c r="H182" s="204">
        <v>20.25</v>
      </c>
      <c r="I182" s="205"/>
      <c r="J182" s="201"/>
      <c r="K182" s="201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196</v>
      </c>
      <c r="AU182" s="210" t="s">
        <v>86</v>
      </c>
      <c r="AV182" s="13" t="s">
        <v>86</v>
      </c>
      <c r="AW182" s="13" t="s">
        <v>37</v>
      </c>
      <c r="AX182" s="13" t="s">
        <v>77</v>
      </c>
      <c r="AY182" s="210" t="s">
        <v>176</v>
      </c>
    </row>
    <row r="183" spans="1:65" s="13" customFormat="1" ht="11.25">
      <c r="B183" s="200"/>
      <c r="C183" s="201"/>
      <c r="D183" s="193" t="s">
        <v>196</v>
      </c>
      <c r="E183" s="202" t="s">
        <v>19</v>
      </c>
      <c r="F183" s="203" t="s">
        <v>690</v>
      </c>
      <c r="G183" s="201"/>
      <c r="H183" s="204">
        <v>6.375</v>
      </c>
      <c r="I183" s="205"/>
      <c r="J183" s="201"/>
      <c r="K183" s="201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196</v>
      </c>
      <c r="AU183" s="210" t="s">
        <v>86</v>
      </c>
      <c r="AV183" s="13" t="s">
        <v>86</v>
      </c>
      <c r="AW183" s="13" t="s">
        <v>37</v>
      </c>
      <c r="AX183" s="13" t="s">
        <v>77</v>
      </c>
      <c r="AY183" s="210" t="s">
        <v>176</v>
      </c>
    </row>
    <row r="184" spans="1:65" s="13" customFormat="1" ht="11.25">
      <c r="B184" s="200"/>
      <c r="C184" s="201"/>
      <c r="D184" s="193" t="s">
        <v>196</v>
      </c>
      <c r="E184" s="202" t="s">
        <v>19</v>
      </c>
      <c r="F184" s="203" t="s">
        <v>691</v>
      </c>
      <c r="G184" s="201"/>
      <c r="H184" s="204">
        <v>1.615</v>
      </c>
      <c r="I184" s="205"/>
      <c r="J184" s="201"/>
      <c r="K184" s="201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196</v>
      </c>
      <c r="AU184" s="210" t="s">
        <v>86</v>
      </c>
      <c r="AV184" s="13" t="s">
        <v>86</v>
      </c>
      <c r="AW184" s="13" t="s">
        <v>37</v>
      </c>
      <c r="AX184" s="13" t="s">
        <v>77</v>
      </c>
      <c r="AY184" s="210" t="s">
        <v>176</v>
      </c>
    </row>
    <row r="185" spans="1:65" s="13" customFormat="1" ht="11.25">
      <c r="B185" s="200"/>
      <c r="C185" s="201"/>
      <c r="D185" s="193" t="s">
        <v>196</v>
      </c>
      <c r="E185" s="202" t="s">
        <v>19</v>
      </c>
      <c r="F185" s="203" t="s">
        <v>692</v>
      </c>
      <c r="G185" s="201"/>
      <c r="H185" s="204">
        <v>1.488</v>
      </c>
      <c r="I185" s="205"/>
      <c r="J185" s="201"/>
      <c r="K185" s="201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196</v>
      </c>
      <c r="AU185" s="210" t="s">
        <v>86</v>
      </c>
      <c r="AV185" s="13" t="s">
        <v>86</v>
      </c>
      <c r="AW185" s="13" t="s">
        <v>37</v>
      </c>
      <c r="AX185" s="13" t="s">
        <v>77</v>
      </c>
      <c r="AY185" s="210" t="s">
        <v>176</v>
      </c>
    </row>
    <row r="186" spans="1:65" s="13" customFormat="1" ht="11.25">
      <c r="B186" s="200"/>
      <c r="C186" s="201"/>
      <c r="D186" s="193" t="s">
        <v>196</v>
      </c>
      <c r="E186" s="202" t="s">
        <v>19</v>
      </c>
      <c r="F186" s="203" t="s">
        <v>693</v>
      </c>
      <c r="G186" s="201"/>
      <c r="H186" s="204">
        <v>1.5649999999999999</v>
      </c>
      <c r="I186" s="205"/>
      <c r="J186" s="201"/>
      <c r="K186" s="201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196</v>
      </c>
      <c r="AU186" s="210" t="s">
        <v>86</v>
      </c>
      <c r="AV186" s="13" t="s">
        <v>86</v>
      </c>
      <c r="AW186" s="13" t="s">
        <v>37</v>
      </c>
      <c r="AX186" s="13" t="s">
        <v>77</v>
      </c>
      <c r="AY186" s="210" t="s">
        <v>176</v>
      </c>
    </row>
    <row r="187" spans="1:65" s="13" customFormat="1" ht="11.25">
      <c r="B187" s="200"/>
      <c r="C187" s="201"/>
      <c r="D187" s="193" t="s">
        <v>196</v>
      </c>
      <c r="E187" s="202" t="s">
        <v>19</v>
      </c>
      <c r="F187" s="203" t="s">
        <v>694</v>
      </c>
      <c r="G187" s="201"/>
      <c r="H187" s="204">
        <v>1.5</v>
      </c>
      <c r="I187" s="205"/>
      <c r="J187" s="201"/>
      <c r="K187" s="201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196</v>
      </c>
      <c r="AU187" s="210" t="s">
        <v>86</v>
      </c>
      <c r="AV187" s="13" t="s">
        <v>86</v>
      </c>
      <c r="AW187" s="13" t="s">
        <v>37</v>
      </c>
      <c r="AX187" s="13" t="s">
        <v>77</v>
      </c>
      <c r="AY187" s="210" t="s">
        <v>176</v>
      </c>
    </row>
    <row r="188" spans="1:65" s="14" customFormat="1" ht="11.25">
      <c r="B188" s="211"/>
      <c r="C188" s="212"/>
      <c r="D188" s="193" t="s">
        <v>196</v>
      </c>
      <c r="E188" s="213" t="s">
        <v>19</v>
      </c>
      <c r="F188" s="214" t="s">
        <v>199</v>
      </c>
      <c r="G188" s="212"/>
      <c r="H188" s="215">
        <v>534.64300000000003</v>
      </c>
      <c r="I188" s="216"/>
      <c r="J188" s="212"/>
      <c r="K188" s="212"/>
      <c r="L188" s="217"/>
      <c r="M188" s="218"/>
      <c r="N188" s="219"/>
      <c r="O188" s="219"/>
      <c r="P188" s="219"/>
      <c r="Q188" s="219"/>
      <c r="R188" s="219"/>
      <c r="S188" s="219"/>
      <c r="T188" s="220"/>
      <c r="AT188" s="221" t="s">
        <v>196</v>
      </c>
      <c r="AU188" s="221" t="s">
        <v>86</v>
      </c>
      <c r="AV188" s="14" t="s">
        <v>185</v>
      </c>
      <c r="AW188" s="14" t="s">
        <v>37</v>
      </c>
      <c r="AX188" s="14" t="s">
        <v>84</v>
      </c>
      <c r="AY188" s="221" t="s">
        <v>176</v>
      </c>
    </row>
    <row r="189" spans="1:65" s="2" customFormat="1" ht="16.5" customHeight="1">
      <c r="A189" s="36"/>
      <c r="B189" s="37"/>
      <c r="C189" s="180" t="s">
        <v>361</v>
      </c>
      <c r="D189" s="180" t="s">
        <v>180</v>
      </c>
      <c r="E189" s="181" t="s">
        <v>695</v>
      </c>
      <c r="F189" s="182" t="s">
        <v>696</v>
      </c>
      <c r="G189" s="183" t="s">
        <v>267</v>
      </c>
      <c r="H189" s="184">
        <v>60.976999999999997</v>
      </c>
      <c r="I189" s="185"/>
      <c r="J189" s="186">
        <f>ROUND(I189*H189,2)</f>
        <v>0</v>
      </c>
      <c r="K189" s="182" t="s">
        <v>184</v>
      </c>
      <c r="L189" s="41"/>
      <c r="M189" s="187" t="s">
        <v>19</v>
      </c>
      <c r="N189" s="188" t="s">
        <v>48</v>
      </c>
      <c r="O189" s="66"/>
      <c r="P189" s="189">
        <f>O189*H189</f>
        <v>0</v>
      </c>
      <c r="Q189" s="189">
        <v>5.77E-3</v>
      </c>
      <c r="R189" s="189">
        <f>Q189*H189</f>
        <v>0.35183728999999997</v>
      </c>
      <c r="S189" s="189">
        <v>6.0000000000000001E-3</v>
      </c>
      <c r="T189" s="190">
        <f>S189*H189</f>
        <v>0.36586199999999997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185</v>
      </c>
      <c r="AT189" s="191" t="s">
        <v>180</v>
      </c>
      <c r="AU189" s="191" t="s">
        <v>86</v>
      </c>
      <c r="AY189" s="19" t="s">
        <v>176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84</v>
      </c>
      <c r="BK189" s="192">
        <f>ROUND(I189*H189,2)</f>
        <v>0</v>
      </c>
      <c r="BL189" s="19" t="s">
        <v>185</v>
      </c>
      <c r="BM189" s="191" t="s">
        <v>697</v>
      </c>
    </row>
    <row r="190" spans="1:65" s="2" customFormat="1" ht="11.25">
      <c r="A190" s="36"/>
      <c r="B190" s="37"/>
      <c r="C190" s="38"/>
      <c r="D190" s="193" t="s">
        <v>187</v>
      </c>
      <c r="E190" s="38"/>
      <c r="F190" s="194" t="s">
        <v>698</v>
      </c>
      <c r="G190" s="38"/>
      <c r="H190" s="38"/>
      <c r="I190" s="195"/>
      <c r="J190" s="38"/>
      <c r="K190" s="38"/>
      <c r="L190" s="41"/>
      <c r="M190" s="196"/>
      <c r="N190" s="197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187</v>
      </c>
      <c r="AU190" s="19" t="s">
        <v>86</v>
      </c>
    </row>
    <row r="191" spans="1:65" s="2" customFormat="1" ht="11.25">
      <c r="A191" s="36"/>
      <c r="B191" s="37"/>
      <c r="C191" s="38"/>
      <c r="D191" s="198" t="s">
        <v>189</v>
      </c>
      <c r="E191" s="38"/>
      <c r="F191" s="199" t="s">
        <v>699</v>
      </c>
      <c r="G191" s="38"/>
      <c r="H191" s="38"/>
      <c r="I191" s="195"/>
      <c r="J191" s="38"/>
      <c r="K191" s="38"/>
      <c r="L191" s="41"/>
      <c r="M191" s="196"/>
      <c r="N191" s="197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189</v>
      </c>
      <c r="AU191" s="19" t="s">
        <v>86</v>
      </c>
    </row>
    <row r="192" spans="1:65" s="15" customFormat="1" ht="11.25">
      <c r="B192" s="237"/>
      <c r="C192" s="238"/>
      <c r="D192" s="193" t="s">
        <v>196</v>
      </c>
      <c r="E192" s="239" t="s">
        <v>19</v>
      </c>
      <c r="F192" s="240" t="s">
        <v>665</v>
      </c>
      <c r="G192" s="238"/>
      <c r="H192" s="239" t="s">
        <v>19</v>
      </c>
      <c r="I192" s="241"/>
      <c r="J192" s="238"/>
      <c r="K192" s="238"/>
      <c r="L192" s="242"/>
      <c r="M192" s="243"/>
      <c r="N192" s="244"/>
      <c r="O192" s="244"/>
      <c r="P192" s="244"/>
      <c r="Q192" s="244"/>
      <c r="R192" s="244"/>
      <c r="S192" s="244"/>
      <c r="T192" s="245"/>
      <c r="AT192" s="246" t="s">
        <v>196</v>
      </c>
      <c r="AU192" s="246" t="s">
        <v>86</v>
      </c>
      <c r="AV192" s="15" t="s">
        <v>84</v>
      </c>
      <c r="AW192" s="15" t="s">
        <v>37</v>
      </c>
      <c r="AX192" s="15" t="s">
        <v>77</v>
      </c>
      <c r="AY192" s="246" t="s">
        <v>176</v>
      </c>
    </row>
    <row r="193" spans="1:65" s="13" customFormat="1" ht="11.25">
      <c r="B193" s="200"/>
      <c r="C193" s="201"/>
      <c r="D193" s="193" t="s">
        <v>196</v>
      </c>
      <c r="E193" s="202" t="s">
        <v>19</v>
      </c>
      <c r="F193" s="203" t="s">
        <v>700</v>
      </c>
      <c r="G193" s="201"/>
      <c r="H193" s="204">
        <v>35.64</v>
      </c>
      <c r="I193" s="205"/>
      <c r="J193" s="201"/>
      <c r="K193" s="201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196</v>
      </c>
      <c r="AU193" s="210" t="s">
        <v>86</v>
      </c>
      <c r="AV193" s="13" t="s">
        <v>86</v>
      </c>
      <c r="AW193" s="13" t="s">
        <v>37</v>
      </c>
      <c r="AX193" s="13" t="s">
        <v>77</v>
      </c>
      <c r="AY193" s="210" t="s">
        <v>176</v>
      </c>
    </row>
    <row r="194" spans="1:65" s="13" customFormat="1" ht="11.25">
      <c r="B194" s="200"/>
      <c r="C194" s="201"/>
      <c r="D194" s="193" t="s">
        <v>196</v>
      </c>
      <c r="E194" s="202" t="s">
        <v>19</v>
      </c>
      <c r="F194" s="203" t="s">
        <v>701</v>
      </c>
      <c r="G194" s="201"/>
      <c r="H194" s="204">
        <v>26.84</v>
      </c>
      <c r="I194" s="205"/>
      <c r="J194" s="201"/>
      <c r="K194" s="201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196</v>
      </c>
      <c r="AU194" s="210" t="s">
        <v>86</v>
      </c>
      <c r="AV194" s="13" t="s">
        <v>86</v>
      </c>
      <c r="AW194" s="13" t="s">
        <v>37</v>
      </c>
      <c r="AX194" s="13" t="s">
        <v>77</v>
      </c>
      <c r="AY194" s="210" t="s">
        <v>176</v>
      </c>
    </row>
    <row r="195" spans="1:65" s="15" customFormat="1" ht="11.25">
      <c r="B195" s="237"/>
      <c r="C195" s="238"/>
      <c r="D195" s="193" t="s">
        <v>196</v>
      </c>
      <c r="E195" s="239" t="s">
        <v>19</v>
      </c>
      <c r="F195" s="240" t="s">
        <v>673</v>
      </c>
      <c r="G195" s="238"/>
      <c r="H195" s="239" t="s">
        <v>19</v>
      </c>
      <c r="I195" s="241"/>
      <c r="J195" s="238"/>
      <c r="K195" s="238"/>
      <c r="L195" s="242"/>
      <c r="M195" s="243"/>
      <c r="N195" s="244"/>
      <c r="O195" s="244"/>
      <c r="P195" s="244"/>
      <c r="Q195" s="244"/>
      <c r="R195" s="244"/>
      <c r="S195" s="244"/>
      <c r="T195" s="245"/>
      <c r="AT195" s="246" t="s">
        <v>196</v>
      </c>
      <c r="AU195" s="246" t="s">
        <v>86</v>
      </c>
      <c r="AV195" s="15" t="s">
        <v>84</v>
      </c>
      <c r="AW195" s="15" t="s">
        <v>37</v>
      </c>
      <c r="AX195" s="15" t="s">
        <v>77</v>
      </c>
      <c r="AY195" s="246" t="s">
        <v>176</v>
      </c>
    </row>
    <row r="196" spans="1:65" s="13" customFormat="1" ht="11.25">
      <c r="B196" s="200"/>
      <c r="C196" s="201"/>
      <c r="D196" s="193" t="s">
        <v>196</v>
      </c>
      <c r="E196" s="202" t="s">
        <v>19</v>
      </c>
      <c r="F196" s="203" t="s">
        <v>702</v>
      </c>
      <c r="G196" s="201"/>
      <c r="H196" s="204">
        <v>-1.716</v>
      </c>
      <c r="I196" s="205"/>
      <c r="J196" s="201"/>
      <c r="K196" s="201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196</v>
      </c>
      <c r="AU196" s="210" t="s">
        <v>86</v>
      </c>
      <c r="AV196" s="13" t="s">
        <v>86</v>
      </c>
      <c r="AW196" s="13" t="s">
        <v>37</v>
      </c>
      <c r="AX196" s="13" t="s">
        <v>77</v>
      </c>
      <c r="AY196" s="210" t="s">
        <v>176</v>
      </c>
    </row>
    <row r="197" spans="1:65" s="13" customFormat="1" ht="11.25">
      <c r="B197" s="200"/>
      <c r="C197" s="201"/>
      <c r="D197" s="193" t="s">
        <v>196</v>
      </c>
      <c r="E197" s="202" t="s">
        <v>19</v>
      </c>
      <c r="F197" s="203" t="s">
        <v>703</v>
      </c>
      <c r="G197" s="201"/>
      <c r="H197" s="204">
        <v>-1.155</v>
      </c>
      <c r="I197" s="205"/>
      <c r="J197" s="201"/>
      <c r="K197" s="201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196</v>
      </c>
      <c r="AU197" s="210" t="s">
        <v>86</v>
      </c>
      <c r="AV197" s="13" t="s">
        <v>86</v>
      </c>
      <c r="AW197" s="13" t="s">
        <v>37</v>
      </c>
      <c r="AX197" s="13" t="s">
        <v>77</v>
      </c>
      <c r="AY197" s="210" t="s">
        <v>176</v>
      </c>
    </row>
    <row r="198" spans="1:65" s="13" customFormat="1" ht="11.25">
      <c r="B198" s="200"/>
      <c r="C198" s="201"/>
      <c r="D198" s="193" t="s">
        <v>196</v>
      </c>
      <c r="E198" s="202" t="s">
        <v>19</v>
      </c>
      <c r="F198" s="203" t="s">
        <v>704</v>
      </c>
      <c r="G198" s="201"/>
      <c r="H198" s="204">
        <v>-1.21</v>
      </c>
      <c r="I198" s="205"/>
      <c r="J198" s="201"/>
      <c r="K198" s="201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196</v>
      </c>
      <c r="AU198" s="210" t="s">
        <v>86</v>
      </c>
      <c r="AV198" s="13" t="s">
        <v>86</v>
      </c>
      <c r="AW198" s="13" t="s">
        <v>37</v>
      </c>
      <c r="AX198" s="13" t="s">
        <v>77</v>
      </c>
      <c r="AY198" s="210" t="s">
        <v>176</v>
      </c>
    </row>
    <row r="199" spans="1:65" s="15" customFormat="1" ht="11.25">
      <c r="B199" s="237"/>
      <c r="C199" s="238"/>
      <c r="D199" s="193" t="s">
        <v>196</v>
      </c>
      <c r="E199" s="239" t="s">
        <v>19</v>
      </c>
      <c r="F199" s="240" t="s">
        <v>684</v>
      </c>
      <c r="G199" s="238"/>
      <c r="H199" s="239" t="s">
        <v>19</v>
      </c>
      <c r="I199" s="241"/>
      <c r="J199" s="238"/>
      <c r="K199" s="238"/>
      <c r="L199" s="242"/>
      <c r="M199" s="243"/>
      <c r="N199" s="244"/>
      <c r="O199" s="244"/>
      <c r="P199" s="244"/>
      <c r="Q199" s="244"/>
      <c r="R199" s="244"/>
      <c r="S199" s="244"/>
      <c r="T199" s="245"/>
      <c r="AT199" s="246" t="s">
        <v>196</v>
      </c>
      <c r="AU199" s="246" t="s">
        <v>86</v>
      </c>
      <c r="AV199" s="15" t="s">
        <v>84</v>
      </c>
      <c r="AW199" s="15" t="s">
        <v>37</v>
      </c>
      <c r="AX199" s="15" t="s">
        <v>77</v>
      </c>
      <c r="AY199" s="246" t="s">
        <v>176</v>
      </c>
    </row>
    <row r="200" spans="1:65" s="13" customFormat="1" ht="11.25">
      <c r="B200" s="200"/>
      <c r="C200" s="201"/>
      <c r="D200" s="193" t="s">
        <v>196</v>
      </c>
      <c r="E200" s="202" t="s">
        <v>19</v>
      </c>
      <c r="F200" s="203" t="s">
        <v>705</v>
      </c>
      <c r="G200" s="201"/>
      <c r="H200" s="204">
        <v>0.94</v>
      </c>
      <c r="I200" s="205"/>
      <c r="J200" s="201"/>
      <c r="K200" s="201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196</v>
      </c>
      <c r="AU200" s="210" t="s">
        <v>86</v>
      </c>
      <c r="AV200" s="13" t="s">
        <v>86</v>
      </c>
      <c r="AW200" s="13" t="s">
        <v>37</v>
      </c>
      <c r="AX200" s="13" t="s">
        <v>77</v>
      </c>
      <c r="AY200" s="210" t="s">
        <v>176</v>
      </c>
    </row>
    <row r="201" spans="1:65" s="13" customFormat="1" ht="11.25">
      <c r="B201" s="200"/>
      <c r="C201" s="201"/>
      <c r="D201" s="193" t="s">
        <v>196</v>
      </c>
      <c r="E201" s="202" t="s">
        <v>19</v>
      </c>
      <c r="F201" s="203" t="s">
        <v>706</v>
      </c>
      <c r="G201" s="201"/>
      <c r="H201" s="204">
        <v>0.81299999999999994</v>
      </c>
      <c r="I201" s="205"/>
      <c r="J201" s="201"/>
      <c r="K201" s="201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196</v>
      </c>
      <c r="AU201" s="210" t="s">
        <v>86</v>
      </c>
      <c r="AV201" s="13" t="s">
        <v>86</v>
      </c>
      <c r="AW201" s="13" t="s">
        <v>37</v>
      </c>
      <c r="AX201" s="13" t="s">
        <v>77</v>
      </c>
      <c r="AY201" s="210" t="s">
        <v>176</v>
      </c>
    </row>
    <row r="202" spans="1:65" s="13" customFormat="1" ht="11.25">
      <c r="B202" s="200"/>
      <c r="C202" s="201"/>
      <c r="D202" s="193" t="s">
        <v>196</v>
      </c>
      <c r="E202" s="202" t="s">
        <v>19</v>
      </c>
      <c r="F202" s="203" t="s">
        <v>707</v>
      </c>
      <c r="G202" s="201"/>
      <c r="H202" s="204">
        <v>0.82499999999999996</v>
      </c>
      <c r="I202" s="205"/>
      <c r="J202" s="201"/>
      <c r="K202" s="201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196</v>
      </c>
      <c r="AU202" s="210" t="s">
        <v>86</v>
      </c>
      <c r="AV202" s="13" t="s">
        <v>86</v>
      </c>
      <c r="AW202" s="13" t="s">
        <v>37</v>
      </c>
      <c r="AX202" s="13" t="s">
        <v>77</v>
      </c>
      <c r="AY202" s="210" t="s">
        <v>176</v>
      </c>
    </row>
    <row r="203" spans="1:65" s="14" customFormat="1" ht="11.25">
      <c r="B203" s="211"/>
      <c r="C203" s="212"/>
      <c r="D203" s="193" t="s">
        <v>196</v>
      </c>
      <c r="E203" s="213" t="s">
        <v>19</v>
      </c>
      <c r="F203" s="214" t="s">
        <v>199</v>
      </c>
      <c r="G203" s="212"/>
      <c r="H203" s="215">
        <v>60.976999999999997</v>
      </c>
      <c r="I203" s="216"/>
      <c r="J203" s="212"/>
      <c r="K203" s="212"/>
      <c r="L203" s="217"/>
      <c r="M203" s="218"/>
      <c r="N203" s="219"/>
      <c r="O203" s="219"/>
      <c r="P203" s="219"/>
      <c r="Q203" s="219"/>
      <c r="R203" s="219"/>
      <c r="S203" s="219"/>
      <c r="T203" s="220"/>
      <c r="AT203" s="221" t="s">
        <v>196</v>
      </c>
      <c r="AU203" s="221" t="s">
        <v>86</v>
      </c>
      <c r="AV203" s="14" t="s">
        <v>185</v>
      </c>
      <c r="AW203" s="14" t="s">
        <v>37</v>
      </c>
      <c r="AX203" s="14" t="s">
        <v>84</v>
      </c>
      <c r="AY203" s="221" t="s">
        <v>176</v>
      </c>
    </row>
    <row r="204" spans="1:65" s="12" customFormat="1" ht="22.9" customHeight="1">
      <c r="B204" s="164"/>
      <c r="C204" s="165"/>
      <c r="D204" s="166" t="s">
        <v>76</v>
      </c>
      <c r="E204" s="178" t="s">
        <v>708</v>
      </c>
      <c r="F204" s="178" t="s">
        <v>709</v>
      </c>
      <c r="G204" s="165"/>
      <c r="H204" s="165"/>
      <c r="I204" s="168"/>
      <c r="J204" s="179">
        <f>BK204</f>
        <v>0</v>
      </c>
      <c r="K204" s="165"/>
      <c r="L204" s="170"/>
      <c r="M204" s="171"/>
      <c r="N204" s="172"/>
      <c r="O204" s="172"/>
      <c r="P204" s="173">
        <f>SUM(P205:P218)</f>
        <v>0</v>
      </c>
      <c r="Q204" s="172"/>
      <c r="R204" s="173">
        <f>SUM(R205:R218)</f>
        <v>0</v>
      </c>
      <c r="S204" s="172"/>
      <c r="T204" s="174">
        <f>SUM(T205:T218)</f>
        <v>0</v>
      </c>
      <c r="AR204" s="175" t="s">
        <v>84</v>
      </c>
      <c r="AT204" s="176" t="s">
        <v>76</v>
      </c>
      <c r="AU204" s="176" t="s">
        <v>84</v>
      </c>
      <c r="AY204" s="175" t="s">
        <v>176</v>
      </c>
      <c r="BK204" s="177">
        <f>SUM(BK205:BK218)</f>
        <v>0</v>
      </c>
    </row>
    <row r="205" spans="1:65" s="2" customFormat="1" ht="16.5" customHeight="1">
      <c r="A205" s="36"/>
      <c r="B205" s="37"/>
      <c r="C205" s="180" t="s">
        <v>368</v>
      </c>
      <c r="D205" s="180" t="s">
        <v>180</v>
      </c>
      <c r="E205" s="181" t="s">
        <v>710</v>
      </c>
      <c r="F205" s="182" t="s">
        <v>711</v>
      </c>
      <c r="G205" s="183" t="s">
        <v>235</v>
      </c>
      <c r="H205" s="184">
        <v>1</v>
      </c>
      <c r="I205" s="185"/>
      <c r="J205" s="186">
        <f>ROUND(I205*H205,2)</f>
        <v>0</v>
      </c>
      <c r="K205" s="182" t="s">
        <v>19</v>
      </c>
      <c r="L205" s="41"/>
      <c r="M205" s="187" t="s">
        <v>19</v>
      </c>
      <c r="N205" s="188" t="s">
        <v>48</v>
      </c>
      <c r="O205" s="66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185</v>
      </c>
      <c r="AT205" s="191" t="s">
        <v>180</v>
      </c>
      <c r="AU205" s="191" t="s">
        <v>86</v>
      </c>
      <c r="AY205" s="19" t="s">
        <v>176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84</v>
      </c>
      <c r="BK205" s="192">
        <f>ROUND(I205*H205,2)</f>
        <v>0</v>
      </c>
      <c r="BL205" s="19" t="s">
        <v>185</v>
      </c>
      <c r="BM205" s="191" t="s">
        <v>712</v>
      </c>
    </row>
    <row r="206" spans="1:65" s="2" customFormat="1" ht="11.25">
      <c r="A206" s="36"/>
      <c r="B206" s="37"/>
      <c r="C206" s="38"/>
      <c r="D206" s="193" t="s">
        <v>187</v>
      </c>
      <c r="E206" s="38"/>
      <c r="F206" s="194" t="s">
        <v>711</v>
      </c>
      <c r="G206" s="38"/>
      <c r="H206" s="38"/>
      <c r="I206" s="195"/>
      <c r="J206" s="38"/>
      <c r="K206" s="38"/>
      <c r="L206" s="41"/>
      <c r="M206" s="196"/>
      <c r="N206" s="197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187</v>
      </c>
      <c r="AU206" s="19" t="s">
        <v>86</v>
      </c>
    </row>
    <row r="207" spans="1:65" s="2" customFormat="1" ht="16.5" customHeight="1">
      <c r="A207" s="36"/>
      <c r="B207" s="37"/>
      <c r="C207" s="180" t="s">
        <v>374</v>
      </c>
      <c r="D207" s="180" t="s">
        <v>180</v>
      </c>
      <c r="E207" s="181" t="s">
        <v>713</v>
      </c>
      <c r="F207" s="182" t="s">
        <v>714</v>
      </c>
      <c r="G207" s="183" t="s">
        <v>299</v>
      </c>
      <c r="H207" s="184">
        <v>4</v>
      </c>
      <c r="I207" s="185"/>
      <c r="J207" s="186">
        <f>ROUND(I207*H207,2)</f>
        <v>0</v>
      </c>
      <c r="K207" s="182" t="s">
        <v>19</v>
      </c>
      <c r="L207" s="41"/>
      <c r="M207" s="187" t="s">
        <v>19</v>
      </c>
      <c r="N207" s="188" t="s">
        <v>48</v>
      </c>
      <c r="O207" s="66"/>
      <c r="P207" s="189">
        <f>O207*H207</f>
        <v>0</v>
      </c>
      <c r="Q207" s="189">
        <v>0</v>
      </c>
      <c r="R207" s="189">
        <f>Q207*H207</f>
        <v>0</v>
      </c>
      <c r="S207" s="189">
        <v>0</v>
      </c>
      <c r="T207" s="19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185</v>
      </c>
      <c r="AT207" s="191" t="s">
        <v>180</v>
      </c>
      <c r="AU207" s="191" t="s">
        <v>86</v>
      </c>
      <c r="AY207" s="19" t="s">
        <v>176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84</v>
      </c>
      <c r="BK207" s="192">
        <f>ROUND(I207*H207,2)</f>
        <v>0</v>
      </c>
      <c r="BL207" s="19" t="s">
        <v>185</v>
      </c>
      <c r="BM207" s="191" t="s">
        <v>715</v>
      </c>
    </row>
    <row r="208" spans="1:65" s="2" customFormat="1" ht="11.25">
      <c r="A208" s="36"/>
      <c r="B208" s="37"/>
      <c r="C208" s="38"/>
      <c r="D208" s="193" t="s">
        <v>187</v>
      </c>
      <c r="E208" s="38"/>
      <c r="F208" s="194" t="s">
        <v>714</v>
      </c>
      <c r="G208" s="38"/>
      <c r="H208" s="38"/>
      <c r="I208" s="195"/>
      <c r="J208" s="38"/>
      <c r="K208" s="38"/>
      <c r="L208" s="41"/>
      <c r="M208" s="196"/>
      <c r="N208" s="197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187</v>
      </c>
      <c r="AU208" s="19" t="s">
        <v>86</v>
      </c>
    </row>
    <row r="209" spans="1:65" s="2" customFormat="1" ht="16.5" customHeight="1">
      <c r="A209" s="36"/>
      <c r="B209" s="37"/>
      <c r="C209" s="180" t="s">
        <v>380</v>
      </c>
      <c r="D209" s="180" t="s">
        <v>180</v>
      </c>
      <c r="E209" s="181" t="s">
        <v>716</v>
      </c>
      <c r="F209" s="182" t="s">
        <v>717</v>
      </c>
      <c r="G209" s="183" t="s">
        <v>299</v>
      </c>
      <c r="H209" s="184">
        <v>1</v>
      </c>
      <c r="I209" s="185"/>
      <c r="J209" s="186">
        <f>ROUND(I209*H209,2)</f>
        <v>0</v>
      </c>
      <c r="K209" s="182" t="s">
        <v>19</v>
      </c>
      <c r="L209" s="41"/>
      <c r="M209" s="187" t="s">
        <v>19</v>
      </c>
      <c r="N209" s="188" t="s">
        <v>48</v>
      </c>
      <c r="O209" s="66"/>
      <c r="P209" s="189">
        <f>O209*H209</f>
        <v>0</v>
      </c>
      <c r="Q209" s="189">
        <v>0</v>
      </c>
      <c r="R209" s="189">
        <f>Q209*H209</f>
        <v>0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185</v>
      </c>
      <c r="AT209" s="191" t="s">
        <v>180</v>
      </c>
      <c r="AU209" s="191" t="s">
        <v>86</v>
      </c>
      <c r="AY209" s="19" t="s">
        <v>176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84</v>
      </c>
      <c r="BK209" s="192">
        <f>ROUND(I209*H209,2)</f>
        <v>0</v>
      </c>
      <c r="BL209" s="19" t="s">
        <v>185</v>
      </c>
      <c r="BM209" s="191" t="s">
        <v>718</v>
      </c>
    </row>
    <row r="210" spans="1:65" s="2" customFormat="1" ht="11.25">
      <c r="A210" s="36"/>
      <c r="B210" s="37"/>
      <c r="C210" s="38"/>
      <c r="D210" s="193" t="s">
        <v>187</v>
      </c>
      <c r="E210" s="38"/>
      <c r="F210" s="194" t="s">
        <v>717</v>
      </c>
      <c r="G210" s="38"/>
      <c r="H210" s="38"/>
      <c r="I210" s="195"/>
      <c r="J210" s="38"/>
      <c r="K210" s="38"/>
      <c r="L210" s="41"/>
      <c r="M210" s="196"/>
      <c r="N210" s="197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187</v>
      </c>
      <c r="AU210" s="19" t="s">
        <v>86</v>
      </c>
    </row>
    <row r="211" spans="1:65" s="2" customFormat="1" ht="16.5" customHeight="1">
      <c r="A211" s="36"/>
      <c r="B211" s="37"/>
      <c r="C211" s="180" t="s">
        <v>8</v>
      </c>
      <c r="D211" s="180" t="s">
        <v>180</v>
      </c>
      <c r="E211" s="181" t="s">
        <v>719</v>
      </c>
      <c r="F211" s="182" t="s">
        <v>720</v>
      </c>
      <c r="G211" s="183" t="s">
        <v>299</v>
      </c>
      <c r="H211" s="184">
        <v>1</v>
      </c>
      <c r="I211" s="185"/>
      <c r="J211" s="186">
        <f>ROUND(I211*H211,2)</f>
        <v>0</v>
      </c>
      <c r="K211" s="182" t="s">
        <v>19</v>
      </c>
      <c r="L211" s="41"/>
      <c r="M211" s="187" t="s">
        <v>19</v>
      </c>
      <c r="N211" s="188" t="s">
        <v>48</v>
      </c>
      <c r="O211" s="66"/>
      <c r="P211" s="189">
        <f>O211*H211</f>
        <v>0</v>
      </c>
      <c r="Q211" s="189">
        <v>0</v>
      </c>
      <c r="R211" s="189">
        <f>Q211*H211</f>
        <v>0</v>
      </c>
      <c r="S211" s="189">
        <v>0</v>
      </c>
      <c r="T211" s="19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185</v>
      </c>
      <c r="AT211" s="191" t="s">
        <v>180</v>
      </c>
      <c r="AU211" s="191" t="s">
        <v>86</v>
      </c>
      <c r="AY211" s="19" t="s">
        <v>176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84</v>
      </c>
      <c r="BK211" s="192">
        <f>ROUND(I211*H211,2)</f>
        <v>0</v>
      </c>
      <c r="BL211" s="19" t="s">
        <v>185</v>
      </c>
      <c r="BM211" s="191" t="s">
        <v>721</v>
      </c>
    </row>
    <row r="212" spans="1:65" s="2" customFormat="1" ht="11.25">
      <c r="A212" s="36"/>
      <c r="B212" s="37"/>
      <c r="C212" s="38"/>
      <c r="D212" s="193" t="s">
        <v>187</v>
      </c>
      <c r="E212" s="38"/>
      <c r="F212" s="194" t="s">
        <v>720</v>
      </c>
      <c r="G212" s="38"/>
      <c r="H212" s="38"/>
      <c r="I212" s="195"/>
      <c r="J212" s="38"/>
      <c r="K212" s="38"/>
      <c r="L212" s="41"/>
      <c r="M212" s="196"/>
      <c r="N212" s="197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187</v>
      </c>
      <c r="AU212" s="19" t="s">
        <v>86</v>
      </c>
    </row>
    <row r="213" spans="1:65" s="2" customFormat="1" ht="16.5" customHeight="1">
      <c r="A213" s="36"/>
      <c r="B213" s="37"/>
      <c r="C213" s="180" t="s">
        <v>354</v>
      </c>
      <c r="D213" s="180" t="s">
        <v>180</v>
      </c>
      <c r="E213" s="181" t="s">
        <v>722</v>
      </c>
      <c r="F213" s="182" t="s">
        <v>723</v>
      </c>
      <c r="G213" s="183" t="s">
        <v>299</v>
      </c>
      <c r="H213" s="184">
        <v>2</v>
      </c>
      <c r="I213" s="185"/>
      <c r="J213" s="186">
        <f>ROUND(I213*H213,2)</f>
        <v>0</v>
      </c>
      <c r="K213" s="182" t="s">
        <v>19</v>
      </c>
      <c r="L213" s="41"/>
      <c r="M213" s="187" t="s">
        <v>19</v>
      </c>
      <c r="N213" s="188" t="s">
        <v>48</v>
      </c>
      <c r="O213" s="66"/>
      <c r="P213" s="189">
        <f>O213*H213</f>
        <v>0</v>
      </c>
      <c r="Q213" s="189">
        <v>0</v>
      </c>
      <c r="R213" s="189">
        <f>Q213*H213</f>
        <v>0</v>
      </c>
      <c r="S213" s="189">
        <v>0</v>
      </c>
      <c r="T213" s="19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185</v>
      </c>
      <c r="AT213" s="191" t="s">
        <v>180</v>
      </c>
      <c r="AU213" s="191" t="s">
        <v>86</v>
      </c>
      <c r="AY213" s="19" t="s">
        <v>176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84</v>
      </c>
      <c r="BK213" s="192">
        <f>ROUND(I213*H213,2)</f>
        <v>0</v>
      </c>
      <c r="BL213" s="19" t="s">
        <v>185</v>
      </c>
      <c r="BM213" s="191" t="s">
        <v>724</v>
      </c>
    </row>
    <row r="214" spans="1:65" s="2" customFormat="1" ht="11.25">
      <c r="A214" s="36"/>
      <c r="B214" s="37"/>
      <c r="C214" s="38"/>
      <c r="D214" s="193" t="s">
        <v>187</v>
      </c>
      <c r="E214" s="38"/>
      <c r="F214" s="194" t="s">
        <v>723</v>
      </c>
      <c r="G214" s="38"/>
      <c r="H214" s="38"/>
      <c r="I214" s="195"/>
      <c r="J214" s="38"/>
      <c r="K214" s="38"/>
      <c r="L214" s="41"/>
      <c r="M214" s="196"/>
      <c r="N214" s="197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187</v>
      </c>
      <c r="AU214" s="19" t="s">
        <v>86</v>
      </c>
    </row>
    <row r="215" spans="1:65" s="2" customFormat="1" ht="16.5" customHeight="1">
      <c r="A215" s="36"/>
      <c r="B215" s="37"/>
      <c r="C215" s="180" t="s">
        <v>397</v>
      </c>
      <c r="D215" s="180" t="s">
        <v>180</v>
      </c>
      <c r="E215" s="181" t="s">
        <v>725</v>
      </c>
      <c r="F215" s="182" t="s">
        <v>726</v>
      </c>
      <c r="G215" s="183" t="s">
        <v>299</v>
      </c>
      <c r="H215" s="184">
        <v>1</v>
      </c>
      <c r="I215" s="185"/>
      <c r="J215" s="186">
        <f>ROUND(I215*H215,2)</f>
        <v>0</v>
      </c>
      <c r="K215" s="182" t="s">
        <v>19</v>
      </c>
      <c r="L215" s="41"/>
      <c r="M215" s="187" t="s">
        <v>19</v>
      </c>
      <c r="N215" s="188" t="s">
        <v>48</v>
      </c>
      <c r="O215" s="66"/>
      <c r="P215" s="189">
        <f>O215*H215</f>
        <v>0</v>
      </c>
      <c r="Q215" s="189">
        <v>0</v>
      </c>
      <c r="R215" s="189">
        <f>Q215*H215</f>
        <v>0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185</v>
      </c>
      <c r="AT215" s="191" t="s">
        <v>180</v>
      </c>
      <c r="AU215" s="191" t="s">
        <v>86</v>
      </c>
      <c r="AY215" s="19" t="s">
        <v>176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84</v>
      </c>
      <c r="BK215" s="192">
        <f>ROUND(I215*H215,2)</f>
        <v>0</v>
      </c>
      <c r="BL215" s="19" t="s">
        <v>185</v>
      </c>
      <c r="BM215" s="191" t="s">
        <v>727</v>
      </c>
    </row>
    <row r="216" spans="1:65" s="2" customFormat="1" ht="11.25">
      <c r="A216" s="36"/>
      <c r="B216" s="37"/>
      <c r="C216" s="38"/>
      <c r="D216" s="193" t="s">
        <v>187</v>
      </c>
      <c r="E216" s="38"/>
      <c r="F216" s="194" t="s">
        <v>728</v>
      </c>
      <c r="G216" s="38"/>
      <c r="H216" s="38"/>
      <c r="I216" s="195"/>
      <c r="J216" s="38"/>
      <c r="K216" s="38"/>
      <c r="L216" s="41"/>
      <c r="M216" s="196"/>
      <c r="N216" s="197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187</v>
      </c>
      <c r="AU216" s="19" t="s">
        <v>86</v>
      </c>
    </row>
    <row r="217" spans="1:65" s="2" customFormat="1" ht="16.5" customHeight="1">
      <c r="A217" s="36"/>
      <c r="B217" s="37"/>
      <c r="C217" s="180" t="s">
        <v>404</v>
      </c>
      <c r="D217" s="180" t="s">
        <v>180</v>
      </c>
      <c r="E217" s="181" t="s">
        <v>729</v>
      </c>
      <c r="F217" s="182" t="s">
        <v>730</v>
      </c>
      <c r="G217" s="183" t="s">
        <v>299</v>
      </c>
      <c r="H217" s="184">
        <v>1</v>
      </c>
      <c r="I217" s="185"/>
      <c r="J217" s="186">
        <f>ROUND(I217*H217,2)</f>
        <v>0</v>
      </c>
      <c r="K217" s="182" t="s">
        <v>19</v>
      </c>
      <c r="L217" s="41"/>
      <c r="M217" s="187" t="s">
        <v>19</v>
      </c>
      <c r="N217" s="188" t="s">
        <v>48</v>
      </c>
      <c r="O217" s="66"/>
      <c r="P217" s="189">
        <f>O217*H217</f>
        <v>0</v>
      </c>
      <c r="Q217" s="189">
        <v>0</v>
      </c>
      <c r="R217" s="189">
        <f>Q217*H217</f>
        <v>0</v>
      </c>
      <c r="S217" s="189">
        <v>0</v>
      </c>
      <c r="T217" s="19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185</v>
      </c>
      <c r="AT217" s="191" t="s">
        <v>180</v>
      </c>
      <c r="AU217" s="191" t="s">
        <v>86</v>
      </c>
      <c r="AY217" s="19" t="s">
        <v>176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9" t="s">
        <v>84</v>
      </c>
      <c r="BK217" s="192">
        <f>ROUND(I217*H217,2)</f>
        <v>0</v>
      </c>
      <c r="BL217" s="19" t="s">
        <v>185</v>
      </c>
      <c r="BM217" s="191" t="s">
        <v>731</v>
      </c>
    </row>
    <row r="218" spans="1:65" s="2" customFormat="1" ht="11.25">
      <c r="A218" s="36"/>
      <c r="B218" s="37"/>
      <c r="C218" s="38"/>
      <c r="D218" s="193" t="s">
        <v>187</v>
      </c>
      <c r="E218" s="38"/>
      <c r="F218" s="194" t="s">
        <v>730</v>
      </c>
      <c r="G218" s="38"/>
      <c r="H218" s="38"/>
      <c r="I218" s="195"/>
      <c r="J218" s="38"/>
      <c r="K218" s="38"/>
      <c r="L218" s="41"/>
      <c r="M218" s="196"/>
      <c r="N218" s="197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187</v>
      </c>
      <c r="AU218" s="19" t="s">
        <v>86</v>
      </c>
    </row>
    <row r="219" spans="1:65" s="12" customFormat="1" ht="22.9" customHeight="1">
      <c r="B219" s="164"/>
      <c r="C219" s="165"/>
      <c r="D219" s="166" t="s">
        <v>76</v>
      </c>
      <c r="E219" s="178" t="s">
        <v>732</v>
      </c>
      <c r="F219" s="178" t="s">
        <v>733</v>
      </c>
      <c r="G219" s="165"/>
      <c r="H219" s="165"/>
      <c r="I219" s="168"/>
      <c r="J219" s="179">
        <f>BK219</f>
        <v>0</v>
      </c>
      <c r="K219" s="165"/>
      <c r="L219" s="170"/>
      <c r="M219" s="171"/>
      <c r="N219" s="172"/>
      <c r="O219" s="172"/>
      <c r="P219" s="173">
        <f>SUM(P220:P257)</f>
        <v>0</v>
      </c>
      <c r="Q219" s="172"/>
      <c r="R219" s="173">
        <f>SUM(R220:R257)</f>
        <v>0</v>
      </c>
      <c r="S219" s="172"/>
      <c r="T219" s="174">
        <f>SUM(T220:T257)</f>
        <v>0</v>
      </c>
      <c r="AR219" s="175" t="s">
        <v>84</v>
      </c>
      <c r="AT219" s="176" t="s">
        <v>76</v>
      </c>
      <c r="AU219" s="176" t="s">
        <v>84</v>
      </c>
      <c r="AY219" s="175" t="s">
        <v>176</v>
      </c>
      <c r="BK219" s="177">
        <f>SUM(BK220:BK257)</f>
        <v>0</v>
      </c>
    </row>
    <row r="220" spans="1:65" s="2" customFormat="1" ht="24.2" customHeight="1">
      <c r="A220" s="36"/>
      <c r="B220" s="37"/>
      <c r="C220" s="180" t="s">
        <v>412</v>
      </c>
      <c r="D220" s="180" t="s">
        <v>180</v>
      </c>
      <c r="E220" s="181" t="s">
        <v>734</v>
      </c>
      <c r="F220" s="182" t="s">
        <v>735</v>
      </c>
      <c r="G220" s="183" t="s">
        <v>267</v>
      </c>
      <c r="H220" s="184">
        <v>602.60900000000004</v>
      </c>
      <c r="I220" s="185"/>
      <c r="J220" s="186">
        <f>ROUND(I220*H220,2)</f>
        <v>0</v>
      </c>
      <c r="K220" s="182" t="s">
        <v>184</v>
      </c>
      <c r="L220" s="41"/>
      <c r="M220" s="187" t="s">
        <v>19</v>
      </c>
      <c r="N220" s="188" t="s">
        <v>48</v>
      </c>
      <c r="O220" s="66"/>
      <c r="P220" s="189">
        <f>O220*H220</f>
        <v>0</v>
      </c>
      <c r="Q220" s="189">
        <v>0</v>
      </c>
      <c r="R220" s="189">
        <f>Q220*H220</f>
        <v>0</v>
      </c>
      <c r="S220" s="189">
        <v>0</v>
      </c>
      <c r="T220" s="190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1" t="s">
        <v>185</v>
      </c>
      <c r="AT220" s="191" t="s">
        <v>180</v>
      </c>
      <c r="AU220" s="191" t="s">
        <v>86</v>
      </c>
      <c r="AY220" s="19" t="s">
        <v>176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9" t="s">
        <v>84</v>
      </c>
      <c r="BK220" s="192">
        <f>ROUND(I220*H220,2)</f>
        <v>0</v>
      </c>
      <c r="BL220" s="19" t="s">
        <v>185</v>
      </c>
      <c r="BM220" s="191" t="s">
        <v>736</v>
      </c>
    </row>
    <row r="221" spans="1:65" s="2" customFormat="1" ht="19.5">
      <c r="A221" s="36"/>
      <c r="B221" s="37"/>
      <c r="C221" s="38"/>
      <c r="D221" s="193" t="s">
        <v>187</v>
      </c>
      <c r="E221" s="38"/>
      <c r="F221" s="194" t="s">
        <v>737</v>
      </c>
      <c r="G221" s="38"/>
      <c r="H221" s="38"/>
      <c r="I221" s="195"/>
      <c r="J221" s="38"/>
      <c r="K221" s="38"/>
      <c r="L221" s="41"/>
      <c r="M221" s="196"/>
      <c r="N221" s="197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187</v>
      </c>
      <c r="AU221" s="19" t="s">
        <v>86</v>
      </c>
    </row>
    <row r="222" spans="1:65" s="2" customFormat="1" ht="11.25">
      <c r="A222" s="36"/>
      <c r="B222" s="37"/>
      <c r="C222" s="38"/>
      <c r="D222" s="198" t="s">
        <v>189</v>
      </c>
      <c r="E222" s="38"/>
      <c r="F222" s="199" t="s">
        <v>738</v>
      </c>
      <c r="G222" s="38"/>
      <c r="H222" s="38"/>
      <c r="I222" s="195"/>
      <c r="J222" s="38"/>
      <c r="K222" s="38"/>
      <c r="L222" s="41"/>
      <c r="M222" s="196"/>
      <c r="N222" s="197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189</v>
      </c>
      <c r="AU222" s="19" t="s">
        <v>86</v>
      </c>
    </row>
    <row r="223" spans="1:65" s="13" customFormat="1" ht="11.25">
      <c r="B223" s="200"/>
      <c r="C223" s="201"/>
      <c r="D223" s="193" t="s">
        <v>196</v>
      </c>
      <c r="E223" s="202" t="s">
        <v>19</v>
      </c>
      <c r="F223" s="203" t="s">
        <v>666</v>
      </c>
      <c r="G223" s="201"/>
      <c r="H223" s="204">
        <v>270.54000000000002</v>
      </c>
      <c r="I223" s="205"/>
      <c r="J223" s="201"/>
      <c r="K223" s="201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196</v>
      </c>
      <c r="AU223" s="210" t="s">
        <v>86</v>
      </c>
      <c r="AV223" s="13" t="s">
        <v>86</v>
      </c>
      <c r="AW223" s="13" t="s">
        <v>37</v>
      </c>
      <c r="AX223" s="13" t="s">
        <v>77</v>
      </c>
      <c r="AY223" s="210" t="s">
        <v>176</v>
      </c>
    </row>
    <row r="224" spans="1:65" s="13" customFormat="1" ht="11.25">
      <c r="B224" s="200"/>
      <c r="C224" s="201"/>
      <c r="D224" s="193" t="s">
        <v>196</v>
      </c>
      <c r="E224" s="202" t="s">
        <v>19</v>
      </c>
      <c r="F224" s="203" t="s">
        <v>667</v>
      </c>
      <c r="G224" s="201"/>
      <c r="H224" s="204">
        <v>19.754000000000001</v>
      </c>
      <c r="I224" s="205"/>
      <c r="J224" s="201"/>
      <c r="K224" s="201"/>
      <c r="L224" s="206"/>
      <c r="M224" s="207"/>
      <c r="N224" s="208"/>
      <c r="O224" s="208"/>
      <c r="P224" s="208"/>
      <c r="Q224" s="208"/>
      <c r="R224" s="208"/>
      <c r="S224" s="208"/>
      <c r="T224" s="209"/>
      <c r="AT224" s="210" t="s">
        <v>196</v>
      </c>
      <c r="AU224" s="210" t="s">
        <v>86</v>
      </c>
      <c r="AV224" s="13" t="s">
        <v>86</v>
      </c>
      <c r="AW224" s="13" t="s">
        <v>37</v>
      </c>
      <c r="AX224" s="13" t="s">
        <v>77</v>
      </c>
      <c r="AY224" s="210" t="s">
        <v>176</v>
      </c>
    </row>
    <row r="225" spans="1:65" s="13" customFormat="1" ht="11.25">
      <c r="B225" s="200"/>
      <c r="C225" s="201"/>
      <c r="D225" s="193" t="s">
        <v>196</v>
      </c>
      <c r="E225" s="202" t="s">
        <v>19</v>
      </c>
      <c r="F225" s="203" t="s">
        <v>668</v>
      </c>
      <c r="G225" s="201"/>
      <c r="H225" s="204">
        <v>7.7350000000000003</v>
      </c>
      <c r="I225" s="205"/>
      <c r="J225" s="201"/>
      <c r="K225" s="201"/>
      <c r="L225" s="206"/>
      <c r="M225" s="207"/>
      <c r="N225" s="208"/>
      <c r="O225" s="208"/>
      <c r="P225" s="208"/>
      <c r="Q225" s="208"/>
      <c r="R225" s="208"/>
      <c r="S225" s="208"/>
      <c r="T225" s="209"/>
      <c r="AT225" s="210" t="s">
        <v>196</v>
      </c>
      <c r="AU225" s="210" t="s">
        <v>86</v>
      </c>
      <c r="AV225" s="13" t="s">
        <v>86</v>
      </c>
      <c r="AW225" s="13" t="s">
        <v>37</v>
      </c>
      <c r="AX225" s="13" t="s">
        <v>77</v>
      </c>
      <c r="AY225" s="210" t="s">
        <v>176</v>
      </c>
    </row>
    <row r="226" spans="1:65" s="13" customFormat="1" ht="11.25">
      <c r="B226" s="200"/>
      <c r="C226" s="201"/>
      <c r="D226" s="193" t="s">
        <v>196</v>
      </c>
      <c r="E226" s="202" t="s">
        <v>19</v>
      </c>
      <c r="F226" s="203" t="s">
        <v>739</v>
      </c>
      <c r="G226" s="201"/>
      <c r="H226" s="204">
        <v>243.82</v>
      </c>
      <c r="I226" s="205"/>
      <c r="J226" s="201"/>
      <c r="K226" s="201"/>
      <c r="L226" s="206"/>
      <c r="M226" s="207"/>
      <c r="N226" s="208"/>
      <c r="O226" s="208"/>
      <c r="P226" s="208"/>
      <c r="Q226" s="208"/>
      <c r="R226" s="208"/>
      <c r="S226" s="208"/>
      <c r="T226" s="209"/>
      <c r="AT226" s="210" t="s">
        <v>196</v>
      </c>
      <c r="AU226" s="210" t="s">
        <v>86</v>
      </c>
      <c r="AV226" s="13" t="s">
        <v>86</v>
      </c>
      <c r="AW226" s="13" t="s">
        <v>37</v>
      </c>
      <c r="AX226" s="13" t="s">
        <v>77</v>
      </c>
      <c r="AY226" s="210" t="s">
        <v>176</v>
      </c>
    </row>
    <row r="227" spans="1:65" s="13" customFormat="1" ht="11.25">
      <c r="B227" s="200"/>
      <c r="C227" s="201"/>
      <c r="D227" s="193" t="s">
        <v>196</v>
      </c>
      <c r="E227" s="202" t="s">
        <v>19</v>
      </c>
      <c r="F227" s="203" t="s">
        <v>670</v>
      </c>
      <c r="G227" s="201"/>
      <c r="H227" s="204">
        <v>35.380000000000003</v>
      </c>
      <c r="I227" s="205"/>
      <c r="J227" s="201"/>
      <c r="K227" s="201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196</v>
      </c>
      <c r="AU227" s="210" t="s">
        <v>86</v>
      </c>
      <c r="AV227" s="13" t="s">
        <v>86</v>
      </c>
      <c r="AW227" s="13" t="s">
        <v>37</v>
      </c>
      <c r="AX227" s="13" t="s">
        <v>77</v>
      </c>
      <c r="AY227" s="210" t="s">
        <v>176</v>
      </c>
    </row>
    <row r="228" spans="1:65" s="13" customFormat="1" ht="11.25">
      <c r="B228" s="200"/>
      <c r="C228" s="201"/>
      <c r="D228" s="193" t="s">
        <v>196</v>
      </c>
      <c r="E228" s="202" t="s">
        <v>19</v>
      </c>
      <c r="F228" s="203" t="s">
        <v>671</v>
      </c>
      <c r="G228" s="201"/>
      <c r="H228" s="204">
        <v>25.38</v>
      </c>
      <c r="I228" s="205"/>
      <c r="J228" s="201"/>
      <c r="K228" s="201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196</v>
      </c>
      <c r="AU228" s="210" t="s">
        <v>86</v>
      </c>
      <c r="AV228" s="13" t="s">
        <v>86</v>
      </c>
      <c r="AW228" s="13" t="s">
        <v>37</v>
      </c>
      <c r="AX228" s="13" t="s">
        <v>77</v>
      </c>
      <c r="AY228" s="210" t="s">
        <v>176</v>
      </c>
    </row>
    <row r="229" spans="1:65" s="14" customFormat="1" ht="11.25">
      <c r="B229" s="211"/>
      <c r="C229" s="212"/>
      <c r="D229" s="193" t="s">
        <v>196</v>
      </c>
      <c r="E229" s="213" t="s">
        <v>19</v>
      </c>
      <c r="F229" s="214" t="s">
        <v>199</v>
      </c>
      <c r="G229" s="212"/>
      <c r="H229" s="215">
        <v>602.60900000000004</v>
      </c>
      <c r="I229" s="216"/>
      <c r="J229" s="212"/>
      <c r="K229" s="212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196</v>
      </c>
      <c r="AU229" s="221" t="s">
        <v>86</v>
      </c>
      <c r="AV229" s="14" t="s">
        <v>185</v>
      </c>
      <c r="AW229" s="14" t="s">
        <v>37</v>
      </c>
      <c r="AX229" s="14" t="s">
        <v>84</v>
      </c>
      <c r="AY229" s="221" t="s">
        <v>176</v>
      </c>
    </row>
    <row r="230" spans="1:65" s="2" customFormat="1" ht="21.75" customHeight="1">
      <c r="A230" s="36"/>
      <c r="B230" s="37"/>
      <c r="C230" s="180" t="s">
        <v>418</v>
      </c>
      <c r="D230" s="180" t="s">
        <v>180</v>
      </c>
      <c r="E230" s="181" t="s">
        <v>740</v>
      </c>
      <c r="F230" s="182" t="s">
        <v>741</v>
      </c>
      <c r="G230" s="183" t="s">
        <v>267</v>
      </c>
      <c r="H230" s="184">
        <v>36156.54</v>
      </c>
      <c r="I230" s="185"/>
      <c r="J230" s="186">
        <f>ROUND(I230*H230,2)</f>
        <v>0</v>
      </c>
      <c r="K230" s="182" t="s">
        <v>184</v>
      </c>
      <c r="L230" s="41"/>
      <c r="M230" s="187" t="s">
        <v>19</v>
      </c>
      <c r="N230" s="188" t="s">
        <v>48</v>
      </c>
      <c r="O230" s="66"/>
      <c r="P230" s="189">
        <f>O230*H230</f>
        <v>0</v>
      </c>
      <c r="Q230" s="189">
        <v>0</v>
      </c>
      <c r="R230" s="189">
        <f>Q230*H230</f>
        <v>0</v>
      </c>
      <c r="S230" s="189">
        <v>0</v>
      </c>
      <c r="T230" s="190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1" t="s">
        <v>185</v>
      </c>
      <c r="AT230" s="191" t="s">
        <v>180</v>
      </c>
      <c r="AU230" s="191" t="s">
        <v>86</v>
      </c>
      <c r="AY230" s="19" t="s">
        <v>176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19" t="s">
        <v>84</v>
      </c>
      <c r="BK230" s="192">
        <f>ROUND(I230*H230,2)</f>
        <v>0</v>
      </c>
      <c r="BL230" s="19" t="s">
        <v>185</v>
      </c>
      <c r="BM230" s="191" t="s">
        <v>742</v>
      </c>
    </row>
    <row r="231" spans="1:65" s="2" customFormat="1" ht="19.5">
      <c r="A231" s="36"/>
      <c r="B231" s="37"/>
      <c r="C231" s="38"/>
      <c r="D231" s="193" t="s">
        <v>187</v>
      </c>
      <c r="E231" s="38"/>
      <c r="F231" s="194" t="s">
        <v>743</v>
      </c>
      <c r="G231" s="38"/>
      <c r="H231" s="38"/>
      <c r="I231" s="195"/>
      <c r="J231" s="38"/>
      <c r="K231" s="38"/>
      <c r="L231" s="41"/>
      <c r="M231" s="196"/>
      <c r="N231" s="197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187</v>
      </c>
      <c r="AU231" s="19" t="s">
        <v>86</v>
      </c>
    </row>
    <row r="232" spans="1:65" s="2" customFormat="1" ht="11.25">
      <c r="A232" s="36"/>
      <c r="B232" s="37"/>
      <c r="C232" s="38"/>
      <c r="D232" s="198" t="s">
        <v>189</v>
      </c>
      <c r="E232" s="38"/>
      <c r="F232" s="199" t="s">
        <v>744</v>
      </c>
      <c r="G232" s="38"/>
      <c r="H232" s="38"/>
      <c r="I232" s="195"/>
      <c r="J232" s="38"/>
      <c r="K232" s="38"/>
      <c r="L232" s="41"/>
      <c r="M232" s="196"/>
      <c r="N232" s="197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189</v>
      </c>
      <c r="AU232" s="19" t="s">
        <v>86</v>
      </c>
    </row>
    <row r="233" spans="1:65" s="13" customFormat="1" ht="11.25">
      <c r="B233" s="200"/>
      <c r="C233" s="201"/>
      <c r="D233" s="193" t="s">
        <v>196</v>
      </c>
      <c r="E233" s="201"/>
      <c r="F233" s="203" t="s">
        <v>745</v>
      </c>
      <c r="G233" s="201"/>
      <c r="H233" s="204">
        <v>36156.54</v>
      </c>
      <c r="I233" s="205"/>
      <c r="J233" s="201"/>
      <c r="K233" s="201"/>
      <c r="L233" s="206"/>
      <c r="M233" s="207"/>
      <c r="N233" s="208"/>
      <c r="O233" s="208"/>
      <c r="P233" s="208"/>
      <c r="Q233" s="208"/>
      <c r="R233" s="208"/>
      <c r="S233" s="208"/>
      <c r="T233" s="209"/>
      <c r="AT233" s="210" t="s">
        <v>196</v>
      </c>
      <c r="AU233" s="210" t="s">
        <v>86</v>
      </c>
      <c r="AV233" s="13" t="s">
        <v>86</v>
      </c>
      <c r="AW233" s="13" t="s">
        <v>4</v>
      </c>
      <c r="AX233" s="13" t="s">
        <v>84</v>
      </c>
      <c r="AY233" s="210" t="s">
        <v>176</v>
      </c>
    </row>
    <row r="234" spans="1:65" s="2" customFormat="1" ht="24.2" customHeight="1">
      <c r="A234" s="36"/>
      <c r="B234" s="37"/>
      <c r="C234" s="180" t="s">
        <v>7</v>
      </c>
      <c r="D234" s="180" t="s">
        <v>180</v>
      </c>
      <c r="E234" s="181" t="s">
        <v>746</v>
      </c>
      <c r="F234" s="182" t="s">
        <v>747</v>
      </c>
      <c r="G234" s="183" t="s">
        <v>267</v>
      </c>
      <c r="H234" s="184">
        <v>602.60900000000004</v>
      </c>
      <c r="I234" s="185"/>
      <c r="J234" s="186">
        <f>ROUND(I234*H234,2)</f>
        <v>0</v>
      </c>
      <c r="K234" s="182" t="s">
        <v>184</v>
      </c>
      <c r="L234" s="41"/>
      <c r="M234" s="187" t="s">
        <v>19</v>
      </c>
      <c r="N234" s="188" t="s">
        <v>48</v>
      </c>
      <c r="O234" s="66"/>
      <c r="P234" s="189">
        <f>O234*H234</f>
        <v>0</v>
      </c>
      <c r="Q234" s="189">
        <v>0</v>
      </c>
      <c r="R234" s="189">
        <f>Q234*H234</f>
        <v>0</v>
      </c>
      <c r="S234" s="189">
        <v>0</v>
      </c>
      <c r="T234" s="190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1" t="s">
        <v>185</v>
      </c>
      <c r="AT234" s="191" t="s">
        <v>180</v>
      </c>
      <c r="AU234" s="191" t="s">
        <v>86</v>
      </c>
      <c r="AY234" s="19" t="s">
        <v>176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9" t="s">
        <v>84</v>
      </c>
      <c r="BK234" s="192">
        <f>ROUND(I234*H234,2)</f>
        <v>0</v>
      </c>
      <c r="BL234" s="19" t="s">
        <v>185</v>
      </c>
      <c r="BM234" s="191" t="s">
        <v>748</v>
      </c>
    </row>
    <row r="235" spans="1:65" s="2" customFormat="1" ht="19.5">
      <c r="A235" s="36"/>
      <c r="B235" s="37"/>
      <c r="C235" s="38"/>
      <c r="D235" s="193" t="s">
        <v>187</v>
      </c>
      <c r="E235" s="38"/>
      <c r="F235" s="194" t="s">
        <v>749</v>
      </c>
      <c r="G235" s="38"/>
      <c r="H235" s="38"/>
      <c r="I235" s="195"/>
      <c r="J235" s="38"/>
      <c r="K235" s="38"/>
      <c r="L235" s="41"/>
      <c r="M235" s="196"/>
      <c r="N235" s="197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187</v>
      </c>
      <c r="AU235" s="19" t="s">
        <v>86</v>
      </c>
    </row>
    <row r="236" spans="1:65" s="2" customFormat="1" ht="11.25">
      <c r="A236" s="36"/>
      <c r="B236" s="37"/>
      <c r="C236" s="38"/>
      <c r="D236" s="198" t="s">
        <v>189</v>
      </c>
      <c r="E236" s="38"/>
      <c r="F236" s="199" t="s">
        <v>750</v>
      </c>
      <c r="G236" s="38"/>
      <c r="H236" s="38"/>
      <c r="I236" s="195"/>
      <c r="J236" s="38"/>
      <c r="K236" s="38"/>
      <c r="L236" s="41"/>
      <c r="M236" s="196"/>
      <c r="N236" s="197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189</v>
      </c>
      <c r="AU236" s="19" t="s">
        <v>86</v>
      </c>
    </row>
    <row r="237" spans="1:65" s="2" customFormat="1" ht="16.5" customHeight="1">
      <c r="A237" s="36"/>
      <c r="B237" s="37"/>
      <c r="C237" s="180" t="s">
        <v>428</v>
      </c>
      <c r="D237" s="180" t="s">
        <v>180</v>
      </c>
      <c r="E237" s="181" t="s">
        <v>751</v>
      </c>
      <c r="F237" s="182" t="s">
        <v>752</v>
      </c>
      <c r="G237" s="183" t="s">
        <v>407</v>
      </c>
      <c r="H237" s="184">
        <v>1205.2180000000001</v>
      </c>
      <c r="I237" s="185"/>
      <c r="J237" s="186">
        <f>ROUND(I237*H237,2)</f>
        <v>0</v>
      </c>
      <c r="K237" s="182" t="s">
        <v>184</v>
      </c>
      <c r="L237" s="41"/>
      <c r="M237" s="187" t="s">
        <v>19</v>
      </c>
      <c r="N237" s="188" t="s">
        <v>48</v>
      </c>
      <c r="O237" s="66"/>
      <c r="P237" s="189">
        <f>O237*H237</f>
        <v>0</v>
      </c>
      <c r="Q237" s="189">
        <v>0</v>
      </c>
      <c r="R237" s="189">
        <f>Q237*H237</f>
        <v>0</v>
      </c>
      <c r="S237" s="189">
        <v>0</v>
      </c>
      <c r="T237" s="190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1" t="s">
        <v>185</v>
      </c>
      <c r="AT237" s="191" t="s">
        <v>180</v>
      </c>
      <c r="AU237" s="191" t="s">
        <v>86</v>
      </c>
      <c r="AY237" s="19" t="s">
        <v>176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9" t="s">
        <v>84</v>
      </c>
      <c r="BK237" s="192">
        <f>ROUND(I237*H237,2)</f>
        <v>0</v>
      </c>
      <c r="BL237" s="19" t="s">
        <v>185</v>
      </c>
      <c r="BM237" s="191" t="s">
        <v>753</v>
      </c>
    </row>
    <row r="238" spans="1:65" s="2" customFormat="1" ht="11.25">
      <c r="A238" s="36"/>
      <c r="B238" s="37"/>
      <c r="C238" s="38"/>
      <c r="D238" s="193" t="s">
        <v>187</v>
      </c>
      <c r="E238" s="38"/>
      <c r="F238" s="194" t="s">
        <v>752</v>
      </c>
      <c r="G238" s="38"/>
      <c r="H238" s="38"/>
      <c r="I238" s="195"/>
      <c r="J238" s="38"/>
      <c r="K238" s="38"/>
      <c r="L238" s="41"/>
      <c r="M238" s="196"/>
      <c r="N238" s="197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187</v>
      </c>
      <c r="AU238" s="19" t="s">
        <v>86</v>
      </c>
    </row>
    <row r="239" spans="1:65" s="2" customFormat="1" ht="11.25">
      <c r="A239" s="36"/>
      <c r="B239" s="37"/>
      <c r="C239" s="38"/>
      <c r="D239" s="198" t="s">
        <v>189</v>
      </c>
      <c r="E239" s="38"/>
      <c r="F239" s="199" t="s">
        <v>754</v>
      </c>
      <c r="G239" s="38"/>
      <c r="H239" s="38"/>
      <c r="I239" s="195"/>
      <c r="J239" s="38"/>
      <c r="K239" s="38"/>
      <c r="L239" s="41"/>
      <c r="M239" s="196"/>
      <c r="N239" s="197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189</v>
      </c>
      <c r="AU239" s="19" t="s">
        <v>86</v>
      </c>
    </row>
    <row r="240" spans="1:65" s="13" customFormat="1" ht="11.25">
      <c r="B240" s="200"/>
      <c r="C240" s="201"/>
      <c r="D240" s="193" t="s">
        <v>196</v>
      </c>
      <c r="E240" s="202" t="s">
        <v>19</v>
      </c>
      <c r="F240" s="203" t="s">
        <v>755</v>
      </c>
      <c r="G240" s="201"/>
      <c r="H240" s="204">
        <v>1205.2180000000001</v>
      </c>
      <c r="I240" s="205"/>
      <c r="J240" s="201"/>
      <c r="K240" s="201"/>
      <c r="L240" s="206"/>
      <c r="M240" s="207"/>
      <c r="N240" s="208"/>
      <c r="O240" s="208"/>
      <c r="P240" s="208"/>
      <c r="Q240" s="208"/>
      <c r="R240" s="208"/>
      <c r="S240" s="208"/>
      <c r="T240" s="209"/>
      <c r="AT240" s="210" t="s">
        <v>196</v>
      </c>
      <c r="AU240" s="210" t="s">
        <v>86</v>
      </c>
      <c r="AV240" s="13" t="s">
        <v>86</v>
      </c>
      <c r="AW240" s="13" t="s">
        <v>37</v>
      </c>
      <c r="AX240" s="13" t="s">
        <v>84</v>
      </c>
      <c r="AY240" s="210" t="s">
        <v>176</v>
      </c>
    </row>
    <row r="241" spans="1:65" s="2" customFormat="1" ht="16.5" customHeight="1">
      <c r="A241" s="36"/>
      <c r="B241" s="37"/>
      <c r="C241" s="180" t="s">
        <v>434</v>
      </c>
      <c r="D241" s="180" t="s">
        <v>180</v>
      </c>
      <c r="E241" s="181" t="s">
        <v>756</v>
      </c>
      <c r="F241" s="182" t="s">
        <v>757</v>
      </c>
      <c r="G241" s="183" t="s">
        <v>407</v>
      </c>
      <c r="H241" s="184">
        <v>72313.08</v>
      </c>
      <c r="I241" s="185"/>
      <c r="J241" s="186">
        <f>ROUND(I241*H241,2)</f>
        <v>0</v>
      </c>
      <c r="K241" s="182" t="s">
        <v>184</v>
      </c>
      <c r="L241" s="41"/>
      <c r="M241" s="187" t="s">
        <v>19</v>
      </c>
      <c r="N241" s="188" t="s">
        <v>48</v>
      </c>
      <c r="O241" s="66"/>
      <c r="P241" s="189">
        <f>O241*H241</f>
        <v>0</v>
      </c>
      <c r="Q241" s="189">
        <v>0</v>
      </c>
      <c r="R241" s="189">
        <f>Q241*H241</f>
        <v>0</v>
      </c>
      <c r="S241" s="189">
        <v>0</v>
      </c>
      <c r="T241" s="190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1" t="s">
        <v>185</v>
      </c>
      <c r="AT241" s="191" t="s">
        <v>180</v>
      </c>
      <c r="AU241" s="191" t="s">
        <v>86</v>
      </c>
      <c r="AY241" s="19" t="s">
        <v>176</v>
      </c>
      <c r="BE241" s="192">
        <f>IF(N241="základní",J241,0)</f>
        <v>0</v>
      </c>
      <c r="BF241" s="192">
        <f>IF(N241="snížená",J241,0)</f>
        <v>0</v>
      </c>
      <c r="BG241" s="192">
        <f>IF(N241="zákl. přenesená",J241,0)</f>
        <v>0</v>
      </c>
      <c r="BH241" s="192">
        <f>IF(N241="sníž. přenesená",J241,0)</f>
        <v>0</v>
      </c>
      <c r="BI241" s="192">
        <f>IF(N241="nulová",J241,0)</f>
        <v>0</v>
      </c>
      <c r="BJ241" s="19" t="s">
        <v>84</v>
      </c>
      <c r="BK241" s="192">
        <f>ROUND(I241*H241,2)</f>
        <v>0</v>
      </c>
      <c r="BL241" s="19" t="s">
        <v>185</v>
      </c>
      <c r="BM241" s="191" t="s">
        <v>758</v>
      </c>
    </row>
    <row r="242" spans="1:65" s="2" customFormat="1" ht="11.25">
      <c r="A242" s="36"/>
      <c r="B242" s="37"/>
      <c r="C242" s="38"/>
      <c r="D242" s="193" t="s">
        <v>187</v>
      </c>
      <c r="E242" s="38"/>
      <c r="F242" s="194" t="s">
        <v>759</v>
      </c>
      <c r="G242" s="38"/>
      <c r="H242" s="38"/>
      <c r="I242" s="195"/>
      <c r="J242" s="38"/>
      <c r="K242" s="38"/>
      <c r="L242" s="41"/>
      <c r="M242" s="196"/>
      <c r="N242" s="197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187</v>
      </c>
      <c r="AU242" s="19" t="s">
        <v>86</v>
      </c>
    </row>
    <row r="243" spans="1:65" s="2" customFormat="1" ht="11.25">
      <c r="A243" s="36"/>
      <c r="B243" s="37"/>
      <c r="C243" s="38"/>
      <c r="D243" s="198" t="s">
        <v>189</v>
      </c>
      <c r="E243" s="38"/>
      <c r="F243" s="199" t="s">
        <v>760</v>
      </c>
      <c r="G243" s="38"/>
      <c r="H243" s="38"/>
      <c r="I243" s="195"/>
      <c r="J243" s="38"/>
      <c r="K243" s="38"/>
      <c r="L243" s="41"/>
      <c r="M243" s="196"/>
      <c r="N243" s="197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189</v>
      </c>
      <c r="AU243" s="19" t="s">
        <v>86</v>
      </c>
    </row>
    <row r="244" spans="1:65" s="13" customFormat="1" ht="11.25">
      <c r="B244" s="200"/>
      <c r="C244" s="201"/>
      <c r="D244" s="193" t="s">
        <v>196</v>
      </c>
      <c r="E244" s="201"/>
      <c r="F244" s="203" t="s">
        <v>761</v>
      </c>
      <c r="G244" s="201"/>
      <c r="H244" s="204">
        <v>72313.08</v>
      </c>
      <c r="I244" s="205"/>
      <c r="J244" s="201"/>
      <c r="K244" s="201"/>
      <c r="L244" s="206"/>
      <c r="M244" s="207"/>
      <c r="N244" s="208"/>
      <c r="O244" s="208"/>
      <c r="P244" s="208"/>
      <c r="Q244" s="208"/>
      <c r="R244" s="208"/>
      <c r="S244" s="208"/>
      <c r="T244" s="209"/>
      <c r="AT244" s="210" t="s">
        <v>196</v>
      </c>
      <c r="AU244" s="210" t="s">
        <v>86</v>
      </c>
      <c r="AV244" s="13" t="s">
        <v>86</v>
      </c>
      <c r="AW244" s="13" t="s">
        <v>4</v>
      </c>
      <c r="AX244" s="13" t="s">
        <v>84</v>
      </c>
      <c r="AY244" s="210" t="s">
        <v>176</v>
      </c>
    </row>
    <row r="245" spans="1:65" s="2" customFormat="1" ht="16.5" customHeight="1">
      <c r="A245" s="36"/>
      <c r="B245" s="37"/>
      <c r="C245" s="180" t="s">
        <v>442</v>
      </c>
      <c r="D245" s="180" t="s">
        <v>180</v>
      </c>
      <c r="E245" s="181" t="s">
        <v>762</v>
      </c>
      <c r="F245" s="182" t="s">
        <v>763</v>
      </c>
      <c r="G245" s="183" t="s">
        <v>407</v>
      </c>
      <c r="H245" s="184">
        <v>1205.2180000000001</v>
      </c>
      <c r="I245" s="185"/>
      <c r="J245" s="186">
        <f>ROUND(I245*H245,2)</f>
        <v>0</v>
      </c>
      <c r="K245" s="182" t="s">
        <v>184</v>
      </c>
      <c r="L245" s="41"/>
      <c r="M245" s="187" t="s">
        <v>19</v>
      </c>
      <c r="N245" s="188" t="s">
        <v>48</v>
      </c>
      <c r="O245" s="66"/>
      <c r="P245" s="189">
        <f>O245*H245</f>
        <v>0</v>
      </c>
      <c r="Q245" s="189">
        <v>0</v>
      </c>
      <c r="R245" s="189">
        <f>Q245*H245</f>
        <v>0</v>
      </c>
      <c r="S245" s="189">
        <v>0</v>
      </c>
      <c r="T245" s="190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1" t="s">
        <v>185</v>
      </c>
      <c r="AT245" s="191" t="s">
        <v>180</v>
      </c>
      <c r="AU245" s="191" t="s">
        <v>86</v>
      </c>
      <c r="AY245" s="19" t="s">
        <v>176</v>
      </c>
      <c r="BE245" s="192">
        <f>IF(N245="základní",J245,0)</f>
        <v>0</v>
      </c>
      <c r="BF245" s="192">
        <f>IF(N245="snížená",J245,0)</f>
        <v>0</v>
      </c>
      <c r="BG245" s="192">
        <f>IF(N245="zákl. přenesená",J245,0)</f>
        <v>0</v>
      </c>
      <c r="BH245" s="192">
        <f>IF(N245="sníž. přenesená",J245,0)</f>
        <v>0</v>
      </c>
      <c r="BI245" s="192">
        <f>IF(N245="nulová",J245,0)</f>
        <v>0</v>
      </c>
      <c r="BJ245" s="19" t="s">
        <v>84</v>
      </c>
      <c r="BK245" s="192">
        <f>ROUND(I245*H245,2)</f>
        <v>0</v>
      </c>
      <c r="BL245" s="19" t="s">
        <v>185</v>
      </c>
      <c r="BM245" s="191" t="s">
        <v>764</v>
      </c>
    </row>
    <row r="246" spans="1:65" s="2" customFormat="1" ht="11.25">
      <c r="A246" s="36"/>
      <c r="B246" s="37"/>
      <c r="C246" s="38"/>
      <c r="D246" s="193" t="s">
        <v>187</v>
      </c>
      <c r="E246" s="38"/>
      <c r="F246" s="194" t="s">
        <v>763</v>
      </c>
      <c r="G246" s="38"/>
      <c r="H246" s="38"/>
      <c r="I246" s="195"/>
      <c r="J246" s="38"/>
      <c r="K246" s="38"/>
      <c r="L246" s="41"/>
      <c r="M246" s="196"/>
      <c r="N246" s="197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187</v>
      </c>
      <c r="AU246" s="19" t="s">
        <v>86</v>
      </c>
    </row>
    <row r="247" spans="1:65" s="2" customFormat="1" ht="11.25">
      <c r="A247" s="36"/>
      <c r="B247" s="37"/>
      <c r="C247" s="38"/>
      <c r="D247" s="198" t="s">
        <v>189</v>
      </c>
      <c r="E247" s="38"/>
      <c r="F247" s="199" t="s">
        <v>765</v>
      </c>
      <c r="G247" s="38"/>
      <c r="H247" s="38"/>
      <c r="I247" s="195"/>
      <c r="J247" s="38"/>
      <c r="K247" s="38"/>
      <c r="L247" s="41"/>
      <c r="M247" s="196"/>
      <c r="N247" s="197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189</v>
      </c>
      <c r="AU247" s="19" t="s">
        <v>86</v>
      </c>
    </row>
    <row r="248" spans="1:65" s="2" customFormat="1" ht="16.5" customHeight="1">
      <c r="A248" s="36"/>
      <c r="B248" s="37"/>
      <c r="C248" s="180" t="s">
        <v>448</v>
      </c>
      <c r="D248" s="180" t="s">
        <v>180</v>
      </c>
      <c r="E248" s="181" t="s">
        <v>766</v>
      </c>
      <c r="F248" s="182" t="s">
        <v>767</v>
      </c>
      <c r="G248" s="183" t="s">
        <v>267</v>
      </c>
      <c r="H248" s="184">
        <v>602.60900000000004</v>
      </c>
      <c r="I248" s="185"/>
      <c r="J248" s="186">
        <f>ROUND(I248*H248,2)</f>
        <v>0</v>
      </c>
      <c r="K248" s="182" t="s">
        <v>184</v>
      </c>
      <c r="L248" s="41"/>
      <c r="M248" s="187" t="s">
        <v>19</v>
      </c>
      <c r="N248" s="188" t="s">
        <v>48</v>
      </c>
      <c r="O248" s="66"/>
      <c r="P248" s="189">
        <f>O248*H248</f>
        <v>0</v>
      </c>
      <c r="Q248" s="189">
        <v>0</v>
      </c>
      <c r="R248" s="189">
        <f>Q248*H248</f>
        <v>0</v>
      </c>
      <c r="S248" s="189">
        <v>0</v>
      </c>
      <c r="T248" s="190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1" t="s">
        <v>185</v>
      </c>
      <c r="AT248" s="191" t="s">
        <v>180</v>
      </c>
      <c r="AU248" s="191" t="s">
        <v>86</v>
      </c>
      <c r="AY248" s="19" t="s">
        <v>176</v>
      </c>
      <c r="BE248" s="192">
        <f>IF(N248="základní",J248,0)</f>
        <v>0</v>
      </c>
      <c r="BF248" s="192">
        <f>IF(N248="snížená",J248,0)</f>
        <v>0</v>
      </c>
      <c r="BG248" s="192">
        <f>IF(N248="zákl. přenesená",J248,0)</f>
        <v>0</v>
      </c>
      <c r="BH248" s="192">
        <f>IF(N248="sníž. přenesená",J248,0)</f>
        <v>0</v>
      </c>
      <c r="BI248" s="192">
        <f>IF(N248="nulová",J248,0)</f>
        <v>0</v>
      </c>
      <c r="BJ248" s="19" t="s">
        <v>84</v>
      </c>
      <c r="BK248" s="192">
        <f>ROUND(I248*H248,2)</f>
        <v>0</v>
      </c>
      <c r="BL248" s="19" t="s">
        <v>185</v>
      </c>
      <c r="BM248" s="191" t="s">
        <v>768</v>
      </c>
    </row>
    <row r="249" spans="1:65" s="2" customFormat="1" ht="11.25">
      <c r="A249" s="36"/>
      <c r="B249" s="37"/>
      <c r="C249" s="38"/>
      <c r="D249" s="193" t="s">
        <v>187</v>
      </c>
      <c r="E249" s="38"/>
      <c r="F249" s="194" t="s">
        <v>769</v>
      </c>
      <c r="G249" s="38"/>
      <c r="H249" s="38"/>
      <c r="I249" s="195"/>
      <c r="J249" s="38"/>
      <c r="K249" s="38"/>
      <c r="L249" s="41"/>
      <c r="M249" s="196"/>
      <c r="N249" s="197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187</v>
      </c>
      <c r="AU249" s="19" t="s">
        <v>86</v>
      </c>
    </row>
    <row r="250" spans="1:65" s="2" customFormat="1" ht="11.25">
      <c r="A250" s="36"/>
      <c r="B250" s="37"/>
      <c r="C250" s="38"/>
      <c r="D250" s="198" t="s">
        <v>189</v>
      </c>
      <c r="E250" s="38"/>
      <c r="F250" s="199" t="s">
        <v>770</v>
      </c>
      <c r="G250" s="38"/>
      <c r="H250" s="38"/>
      <c r="I250" s="195"/>
      <c r="J250" s="38"/>
      <c r="K250" s="38"/>
      <c r="L250" s="41"/>
      <c r="M250" s="196"/>
      <c r="N250" s="197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189</v>
      </c>
      <c r="AU250" s="19" t="s">
        <v>86</v>
      </c>
    </row>
    <row r="251" spans="1:65" s="2" customFormat="1" ht="16.5" customHeight="1">
      <c r="A251" s="36"/>
      <c r="B251" s="37"/>
      <c r="C251" s="180" t="s">
        <v>458</v>
      </c>
      <c r="D251" s="180" t="s">
        <v>180</v>
      </c>
      <c r="E251" s="181" t="s">
        <v>771</v>
      </c>
      <c r="F251" s="182" t="s">
        <v>772</v>
      </c>
      <c r="G251" s="183" t="s">
        <v>267</v>
      </c>
      <c r="H251" s="184">
        <v>36156.54</v>
      </c>
      <c r="I251" s="185"/>
      <c r="J251" s="186">
        <f>ROUND(I251*H251,2)</f>
        <v>0</v>
      </c>
      <c r="K251" s="182" t="s">
        <v>184</v>
      </c>
      <c r="L251" s="41"/>
      <c r="M251" s="187" t="s">
        <v>19</v>
      </c>
      <c r="N251" s="188" t="s">
        <v>48</v>
      </c>
      <c r="O251" s="66"/>
      <c r="P251" s="189">
        <f>O251*H251</f>
        <v>0</v>
      </c>
      <c r="Q251" s="189">
        <v>0</v>
      </c>
      <c r="R251" s="189">
        <f>Q251*H251</f>
        <v>0</v>
      </c>
      <c r="S251" s="189">
        <v>0</v>
      </c>
      <c r="T251" s="190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1" t="s">
        <v>185</v>
      </c>
      <c r="AT251" s="191" t="s">
        <v>180</v>
      </c>
      <c r="AU251" s="191" t="s">
        <v>86</v>
      </c>
      <c r="AY251" s="19" t="s">
        <v>176</v>
      </c>
      <c r="BE251" s="192">
        <f>IF(N251="základní",J251,0)</f>
        <v>0</v>
      </c>
      <c r="BF251" s="192">
        <f>IF(N251="snížená",J251,0)</f>
        <v>0</v>
      </c>
      <c r="BG251" s="192">
        <f>IF(N251="zákl. přenesená",J251,0)</f>
        <v>0</v>
      </c>
      <c r="BH251" s="192">
        <f>IF(N251="sníž. přenesená",J251,0)</f>
        <v>0</v>
      </c>
      <c r="BI251" s="192">
        <f>IF(N251="nulová",J251,0)</f>
        <v>0</v>
      </c>
      <c r="BJ251" s="19" t="s">
        <v>84</v>
      </c>
      <c r="BK251" s="192">
        <f>ROUND(I251*H251,2)</f>
        <v>0</v>
      </c>
      <c r="BL251" s="19" t="s">
        <v>185</v>
      </c>
      <c r="BM251" s="191" t="s">
        <v>773</v>
      </c>
    </row>
    <row r="252" spans="1:65" s="2" customFormat="1" ht="11.25">
      <c r="A252" s="36"/>
      <c r="B252" s="37"/>
      <c r="C252" s="38"/>
      <c r="D252" s="193" t="s">
        <v>187</v>
      </c>
      <c r="E252" s="38"/>
      <c r="F252" s="194" t="s">
        <v>774</v>
      </c>
      <c r="G252" s="38"/>
      <c r="H252" s="38"/>
      <c r="I252" s="195"/>
      <c r="J252" s="38"/>
      <c r="K252" s="38"/>
      <c r="L252" s="41"/>
      <c r="M252" s="196"/>
      <c r="N252" s="197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187</v>
      </c>
      <c r="AU252" s="19" t="s">
        <v>86</v>
      </c>
    </row>
    <row r="253" spans="1:65" s="2" customFormat="1" ht="11.25">
      <c r="A253" s="36"/>
      <c r="B253" s="37"/>
      <c r="C253" s="38"/>
      <c r="D253" s="198" t="s">
        <v>189</v>
      </c>
      <c r="E253" s="38"/>
      <c r="F253" s="199" t="s">
        <v>775</v>
      </c>
      <c r="G253" s="38"/>
      <c r="H253" s="38"/>
      <c r="I253" s="195"/>
      <c r="J253" s="38"/>
      <c r="K253" s="38"/>
      <c r="L253" s="41"/>
      <c r="M253" s="196"/>
      <c r="N253" s="197"/>
      <c r="O253" s="66"/>
      <c r="P253" s="66"/>
      <c r="Q253" s="66"/>
      <c r="R253" s="66"/>
      <c r="S253" s="66"/>
      <c r="T253" s="67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9" t="s">
        <v>189</v>
      </c>
      <c r="AU253" s="19" t="s">
        <v>86</v>
      </c>
    </row>
    <row r="254" spans="1:65" s="13" customFormat="1" ht="11.25">
      <c r="B254" s="200"/>
      <c r="C254" s="201"/>
      <c r="D254" s="193" t="s">
        <v>196</v>
      </c>
      <c r="E254" s="201"/>
      <c r="F254" s="203" t="s">
        <v>745</v>
      </c>
      <c r="G254" s="201"/>
      <c r="H254" s="204">
        <v>36156.54</v>
      </c>
      <c r="I254" s="205"/>
      <c r="J254" s="201"/>
      <c r="K254" s="201"/>
      <c r="L254" s="206"/>
      <c r="M254" s="207"/>
      <c r="N254" s="208"/>
      <c r="O254" s="208"/>
      <c r="P254" s="208"/>
      <c r="Q254" s="208"/>
      <c r="R254" s="208"/>
      <c r="S254" s="208"/>
      <c r="T254" s="209"/>
      <c r="AT254" s="210" t="s">
        <v>196</v>
      </c>
      <c r="AU254" s="210" t="s">
        <v>86</v>
      </c>
      <c r="AV254" s="13" t="s">
        <v>86</v>
      </c>
      <c r="AW254" s="13" t="s">
        <v>4</v>
      </c>
      <c r="AX254" s="13" t="s">
        <v>84</v>
      </c>
      <c r="AY254" s="210" t="s">
        <v>176</v>
      </c>
    </row>
    <row r="255" spans="1:65" s="2" customFormat="1" ht="16.5" customHeight="1">
      <c r="A255" s="36"/>
      <c r="B255" s="37"/>
      <c r="C255" s="180" t="s">
        <v>464</v>
      </c>
      <c r="D255" s="180" t="s">
        <v>180</v>
      </c>
      <c r="E255" s="181" t="s">
        <v>776</v>
      </c>
      <c r="F255" s="182" t="s">
        <v>777</v>
      </c>
      <c r="G255" s="183" t="s">
        <v>267</v>
      </c>
      <c r="H255" s="184">
        <v>602.60900000000004</v>
      </c>
      <c r="I255" s="185"/>
      <c r="J255" s="186">
        <f>ROUND(I255*H255,2)</f>
        <v>0</v>
      </c>
      <c r="K255" s="182" t="s">
        <v>184</v>
      </c>
      <c r="L255" s="41"/>
      <c r="M255" s="187" t="s">
        <v>19</v>
      </c>
      <c r="N255" s="188" t="s">
        <v>48</v>
      </c>
      <c r="O255" s="66"/>
      <c r="P255" s="189">
        <f>O255*H255</f>
        <v>0</v>
      </c>
      <c r="Q255" s="189">
        <v>0</v>
      </c>
      <c r="R255" s="189">
        <f>Q255*H255</f>
        <v>0</v>
      </c>
      <c r="S255" s="189">
        <v>0</v>
      </c>
      <c r="T255" s="190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1" t="s">
        <v>185</v>
      </c>
      <c r="AT255" s="191" t="s">
        <v>180</v>
      </c>
      <c r="AU255" s="191" t="s">
        <v>86</v>
      </c>
      <c r="AY255" s="19" t="s">
        <v>176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9" t="s">
        <v>84</v>
      </c>
      <c r="BK255" s="192">
        <f>ROUND(I255*H255,2)</f>
        <v>0</v>
      </c>
      <c r="BL255" s="19" t="s">
        <v>185</v>
      </c>
      <c r="BM255" s="191" t="s">
        <v>778</v>
      </c>
    </row>
    <row r="256" spans="1:65" s="2" customFormat="1" ht="11.25">
      <c r="A256" s="36"/>
      <c r="B256" s="37"/>
      <c r="C256" s="38"/>
      <c r="D256" s="193" t="s">
        <v>187</v>
      </c>
      <c r="E256" s="38"/>
      <c r="F256" s="194" t="s">
        <v>779</v>
      </c>
      <c r="G256" s="38"/>
      <c r="H256" s="38"/>
      <c r="I256" s="195"/>
      <c r="J256" s="38"/>
      <c r="K256" s="38"/>
      <c r="L256" s="41"/>
      <c r="M256" s="196"/>
      <c r="N256" s="197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187</v>
      </c>
      <c r="AU256" s="19" t="s">
        <v>86</v>
      </c>
    </row>
    <row r="257" spans="1:65" s="2" customFormat="1" ht="11.25">
      <c r="A257" s="36"/>
      <c r="B257" s="37"/>
      <c r="C257" s="38"/>
      <c r="D257" s="198" t="s">
        <v>189</v>
      </c>
      <c r="E257" s="38"/>
      <c r="F257" s="199" t="s">
        <v>780</v>
      </c>
      <c r="G257" s="38"/>
      <c r="H257" s="38"/>
      <c r="I257" s="195"/>
      <c r="J257" s="38"/>
      <c r="K257" s="38"/>
      <c r="L257" s="41"/>
      <c r="M257" s="196"/>
      <c r="N257" s="197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189</v>
      </c>
      <c r="AU257" s="19" t="s">
        <v>86</v>
      </c>
    </row>
    <row r="258" spans="1:65" s="12" customFormat="1" ht="22.9" customHeight="1">
      <c r="B258" s="164"/>
      <c r="C258" s="165"/>
      <c r="D258" s="166" t="s">
        <v>76</v>
      </c>
      <c r="E258" s="178" t="s">
        <v>315</v>
      </c>
      <c r="F258" s="178" t="s">
        <v>316</v>
      </c>
      <c r="G258" s="165"/>
      <c r="H258" s="165"/>
      <c r="I258" s="168"/>
      <c r="J258" s="179">
        <f>BK258</f>
        <v>0</v>
      </c>
      <c r="K258" s="165"/>
      <c r="L258" s="170"/>
      <c r="M258" s="171"/>
      <c r="N258" s="172"/>
      <c r="O258" s="172"/>
      <c r="P258" s="173">
        <f>SUM(P259:P336)</f>
        <v>0</v>
      </c>
      <c r="Q258" s="172"/>
      <c r="R258" s="173">
        <f>SUM(R259:R336)</f>
        <v>0</v>
      </c>
      <c r="S258" s="172"/>
      <c r="T258" s="174">
        <f>SUM(T259:T336)</f>
        <v>11.786126000000001</v>
      </c>
      <c r="AR258" s="175" t="s">
        <v>84</v>
      </c>
      <c r="AT258" s="176" t="s">
        <v>76</v>
      </c>
      <c r="AU258" s="176" t="s">
        <v>84</v>
      </c>
      <c r="AY258" s="175" t="s">
        <v>176</v>
      </c>
      <c r="BK258" s="177">
        <f>SUM(BK259:BK336)</f>
        <v>0</v>
      </c>
    </row>
    <row r="259" spans="1:65" s="2" customFormat="1" ht="16.5" customHeight="1">
      <c r="A259" s="36"/>
      <c r="B259" s="37"/>
      <c r="C259" s="180" t="s">
        <v>470</v>
      </c>
      <c r="D259" s="180" t="s">
        <v>180</v>
      </c>
      <c r="E259" s="181" t="s">
        <v>781</v>
      </c>
      <c r="F259" s="182" t="s">
        <v>782</v>
      </c>
      <c r="G259" s="183" t="s">
        <v>290</v>
      </c>
      <c r="H259" s="184">
        <v>0.28799999999999998</v>
      </c>
      <c r="I259" s="185"/>
      <c r="J259" s="186">
        <f>ROUND(I259*H259,2)</f>
        <v>0</v>
      </c>
      <c r="K259" s="182" t="s">
        <v>184</v>
      </c>
      <c r="L259" s="41"/>
      <c r="M259" s="187" t="s">
        <v>19</v>
      </c>
      <c r="N259" s="188" t="s">
        <v>48</v>
      </c>
      <c r="O259" s="66"/>
      <c r="P259" s="189">
        <f>O259*H259</f>
        <v>0</v>
      </c>
      <c r="Q259" s="189">
        <v>0</v>
      </c>
      <c r="R259" s="189">
        <f>Q259*H259</f>
        <v>0</v>
      </c>
      <c r="S259" s="189">
        <v>1.8</v>
      </c>
      <c r="T259" s="190">
        <f>S259*H259</f>
        <v>0.51839999999999997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1" t="s">
        <v>185</v>
      </c>
      <c r="AT259" s="191" t="s">
        <v>180</v>
      </c>
      <c r="AU259" s="191" t="s">
        <v>86</v>
      </c>
      <c r="AY259" s="19" t="s">
        <v>176</v>
      </c>
      <c r="BE259" s="192">
        <f>IF(N259="základní",J259,0)</f>
        <v>0</v>
      </c>
      <c r="BF259" s="192">
        <f>IF(N259="snížená",J259,0)</f>
        <v>0</v>
      </c>
      <c r="BG259" s="192">
        <f>IF(N259="zákl. přenesená",J259,0)</f>
        <v>0</v>
      </c>
      <c r="BH259" s="192">
        <f>IF(N259="sníž. přenesená",J259,0)</f>
        <v>0</v>
      </c>
      <c r="BI259" s="192">
        <f>IF(N259="nulová",J259,0)</f>
        <v>0</v>
      </c>
      <c r="BJ259" s="19" t="s">
        <v>84</v>
      </c>
      <c r="BK259" s="192">
        <f>ROUND(I259*H259,2)</f>
        <v>0</v>
      </c>
      <c r="BL259" s="19" t="s">
        <v>185</v>
      </c>
      <c r="BM259" s="191" t="s">
        <v>783</v>
      </c>
    </row>
    <row r="260" spans="1:65" s="2" customFormat="1" ht="19.5">
      <c r="A260" s="36"/>
      <c r="B260" s="37"/>
      <c r="C260" s="38"/>
      <c r="D260" s="193" t="s">
        <v>187</v>
      </c>
      <c r="E260" s="38"/>
      <c r="F260" s="194" t="s">
        <v>784</v>
      </c>
      <c r="G260" s="38"/>
      <c r="H260" s="38"/>
      <c r="I260" s="195"/>
      <c r="J260" s="38"/>
      <c r="K260" s="38"/>
      <c r="L260" s="41"/>
      <c r="M260" s="196"/>
      <c r="N260" s="197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187</v>
      </c>
      <c r="AU260" s="19" t="s">
        <v>86</v>
      </c>
    </row>
    <row r="261" spans="1:65" s="2" customFormat="1" ht="11.25">
      <c r="A261" s="36"/>
      <c r="B261" s="37"/>
      <c r="C261" s="38"/>
      <c r="D261" s="198" t="s">
        <v>189</v>
      </c>
      <c r="E261" s="38"/>
      <c r="F261" s="199" t="s">
        <v>785</v>
      </c>
      <c r="G261" s="38"/>
      <c r="H261" s="38"/>
      <c r="I261" s="195"/>
      <c r="J261" s="38"/>
      <c r="K261" s="38"/>
      <c r="L261" s="41"/>
      <c r="M261" s="196"/>
      <c r="N261" s="197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189</v>
      </c>
      <c r="AU261" s="19" t="s">
        <v>86</v>
      </c>
    </row>
    <row r="262" spans="1:65" s="13" customFormat="1" ht="11.25">
      <c r="B262" s="200"/>
      <c r="C262" s="201"/>
      <c r="D262" s="193" t="s">
        <v>196</v>
      </c>
      <c r="E262" s="202" t="s">
        <v>19</v>
      </c>
      <c r="F262" s="203" t="s">
        <v>786</v>
      </c>
      <c r="G262" s="201"/>
      <c r="H262" s="204">
        <v>0.28799999999999998</v>
      </c>
      <c r="I262" s="205"/>
      <c r="J262" s="201"/>
      <c r="K262" s="201"/>
      <c r="L262" s="206"/>
      <c r="M262" s="207"/>
      <c r="N262" s="208"/>
      <c r="O262" s="208"/>
      <c r="P262" s="208"/>
      <c r="Q262" s="208"/>
      <c r="R262" s="208"/>
      <c r="S262" s="208"/>
      <c r="T262" s="209"/>
      <c r="AT262" s="210" t="s">
        <v>196</v>
      </c>
      <c r="AU262" s="210" t="s">
        <v>86</v>
      </c>
      <c r="AV262" s="13" t="s">
        <v>86</v>
      </c>
      <c r="AW262" s="13" t="s">
        <v>37</v>
      </c>
      <c r="AX262" s="13" t="s">
        <v>84</v>
      </c>
      <c r="AY262" s="210" t="s">
        <v>176</v>
      </c>
    </row>
    <row r="263" spans="1:65" s="2" customFormat="1" ht="16.5" customHeight="1">
      <c r="A263" s="36"/>
      <c r="B263" s="37"/>
      <c r="C263" s="180" t="s">
        <v>479</v>
      </c>
      <c r="D263" s="180" t="s">
        <v>180</v>
      </c>
      <c r="E263" s="181" t="s">
        <v>787</v>
      </c>
      <c r="F263" s="182" t="s">
        <v>788</v>
      </c>
      <c r="G263" s="183" t="s">
        <v>267</v>
      </c>
      <c r="H263" s="184">
        <v>3.92</v>
      </c>
      <c r="I263" s="185"/>
      <c r="J263" s="186">
        <f>ROUND(I263*H263,2)</f>
        <v>0</v>
      </c>
      <c r="K263" s="182" t="s">
        <v>184</v>
      </c>
      <c r="L263" s="41"/>
      <c r="M263" s="187" t="s">
        <v>19</v>
      </c>
      <c r="N263" s="188" t="s">
        <v>48</v>
      </c>
      <c r="O263" s="66"/>
      <c r="P263" s="189">
        <f>O263*H263</f>
        <v>0</v>
      </c>
      <c r="Q263" s="189">
        <v>0</v>
      </c>
      <c r="R263" s="189">
        <f>Q263*H263</f>
        <v>0</v>
      </c>
      <c r="S263" s="189">
        <v>5.5E-2</v>
      </c>
      <c r="T263" s="190">
        <f>S263*H263</f>
        <v>0.21559999999999999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1" t="s">
        <v>185</v>
      </c>
      <c r="AT263" s="191" t="s">
        <v>180</v>
      </c>
      <c r="AU263" s="191" t="s">
        <v>86</v>
      </c>
      <c r="AY263" s="19" t="s">
        <v>176</v>
      </c>
      <c r="BE263" s="192">
        <f>IF(N263="základní",J263,0)</f>
        <v>0</v>
      </c>
      <c r="BF263" s="192">
        <f>IF(N263="snížená",J263,0)</f>
        <v>0</v>
      </c>
      <c r="BG263" s="192">
        <f>IF(N263="zákl. přenesená",J263,0)</f>
        <v>0</v>
      </c>
      <c r="BH263" s="192">
        <f>IF(N263="sníž. přenesená",J263,0)</f>
        <v>0</v>
      </c>
      <c r="BI263" s="192">
        <f>IF(N263="nulová",J263,0)</f>
        <v>0</v>
      </c>
      <c r="BJ263" s="19" t="s">
        <v>84</v>
      </c>
      <c r="BK263" s="192">
        <f>ROUND(I263*H263,2)</f>
        <v>0</v>
      </c>
      <c r="BL263" s="19" t="s">
        <v>185</v>
      </c>
      <c r="BM263" s="191" t="s">
        <v>789</v>
      </c>
    </row>
    <row r="264" spans="1:65" s="2" customFormat="1" ht="11.25">
      <c r="A264" s="36"/>
      <c r="B264" s="37"/>
      <c r="C264" s="38"/>
      <c r="D264" s="193" t="s">
        <v>187</v>
      </c>
      <c r="E264" s="38"/>
      <c r="F264" s="194" t="s">
        <v>790</v>
      </c>
      <c r="G264" s="38"/>
      <c r="H264" s="38"/>
      <c r="I264" s="195"/>
      <c r="J264" s="38"/>
      <c r="K264" s="38"/>
      <c r="L264" s="41"/>
      <c r="M264" s="196"/>
      <c r="N264" s="197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187</v>
      </c>
      <c r="AU264" s="19" t="s">
        <v>86</v>
      </c>
    </row>
    <row r="265" spans="1:65" s="2" customFormat="1" ht="11.25">
      <c r="A265" s="36"/>
      <c r="B265" s="37"/>
      <c r="C265" s="38"/>
      <c r="D265" s="198" t="s">
        <v>189</v>
      </c>
      <c r="E265" s="38"/>
      <c r="F265" s="199" t="s">
        <v>791</v>
      </c>
      <c r="G265" s="38"/>
      <c r="H265" s="38"/>
      <c r="I265" s="195"/>
      <c r="J265" s="38"/>
      <c r="K265" s="38"/>
      <c r="L265" s="41"/>
      <c r="M265" s="196"/>
      <c r="N265" s="197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189</v>
      </c>
      <c r="AU265" s="19" t="s">
        <v>86</v>
      </c>
    </row>
    <row r="266" spans="1:65" s="13" customFormat="1" ht="11.25">
      <c r="B266" s="200"/>
      <c r="C266" s="201"/>
      <c r="D266" s="193" t="s">
        <v>196</v>
      </c>
      <c r="E266" s="202" t="s">
        <v>19</v>
      </c>
      <c r="F266" s="203" t="s">
        <v>792</v>
      </c>
      <c r="G266" s="201"/>
      <c r="H266" s="204">
        <v>3.92</v>
      </c>
      <c r="I266" s="205"/>
      <c r="J266" s="201"/>
      <c r="K266" s="201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196</v>
      </c>
      <c r="AU266" s="210" t="s">
        <v>86</v>
      </c>
      <c r="AV266" s="13" t="s">
        <v>86</v>
      </c>
      <c r="AW266" s="13" t="s">
        <v>37</v>
      </c>
      <c r="AX266" s="13" t="s">
        <v>84</v>
      </c>
      <c r="AY266" s="210" t="s">
        <v>176</v>
      </c>
    </row>
    <row r="267" spans="1:65" s="2" customFormat="1" ht="16.5" customHeight="1">
      <c r="A267" s="36"/>
      <c r="B267" s="37"/>
      <c r="C267" s="180" t="s">
        <v>485</v>
      </c>
      <c r="D267" s="180" t="s">
        <v>180</v>
      </c>
      <c r="E267" s="181" t="s">
        <v>793</v>
      </c>
      <c r="F267" s="182" t="s">
        <v>794</v>
      </c>
      <c r="G267" s="183" t="s">
        <v>407</v>
      </c>
      <c r="H267" s="184">
        <v>3.3</v>
      </c>
      <c r="I267" s="185"/>
      <c r="J267" s="186">
        <f>ROUND(I267*H267,2)</f>
        <v>0</v>
      </c>
      <c r="K267" s="182" t="s">
        <v>184</v>
      </c>
      <c r="L267" s="41"/>
      <c r="M267" s="187" t="s">
        <v>19</v>
      </c>
      <c r="N267" s="188" t="s">
        <v>48</v>
      </c>
      <c r="O267" s="66"/>
      <c r="P267" s="189">
        <f>O267*H267</f>
        <v>0</v>
      </c>
      <c r="Q267" s="189">
        <v>0</v>
      </c>
      <c r="R267" s="189">
        <f>Q267*H267</f>
        <v>0</v>
      </c>
      <c r="S267" s="189">
        <v>0.37</v>
      </c>
      <c r="T267" s="190">
        <f>S267*H267</f>
        <v>1.2209999999999999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1" t="s">
        <v>185</v>
      </c>
      <c r="AT267" s="191" t="s">
        <v>180</v>
      </c>
      <c r="AU267" s="191" t="s">
        <v>86</v>
      </c>
      <c r="AY267" s="19" t="s">
        <v>176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9" t="s">
        <v>84</v>
      </c>
      <c r="BK267" s="192">
        <f>ROUND(I267*H267,2)</f>
        <v>0</v>
      </c>
      <c r="BL267" s="19" t="s">
        <v>185</v>
      </c>
      <c r="BM267" s="191" t="s">
        <v>795</v>
      </c>
    </row>
    <row r="268" spans="1:65" s="2" customFormat="1" ht="11.25">
      <c r="A268" s="36"/>
      <c r="B268" s="37"/>
      <c r="C268" s="38"/>
      <c r="D268" s="193" t="s">
        <v>187</v>
      </c>
      <c r="E268" s="38"/>
      <c r="F268" s="194" t="s">
        <v>796</v>
      </c>
      <c r="G268" s="38"/>
      <c r="H268" s="38"/>
      <c r="I268" s="195"/>
      <c r="J268" s="38"/>
      <c r="K268" s="38"/>
      <c r="L268" s="41"/>
      <c r="M268" s="196"/>
      <c r="N268" s="197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187</v>
      </c>
      <c r="AU268" s="19" t="s">
        <v>86</v>
      </c>
    </row>
    <row r="269" spans="1:65" s="2" customFormat="1" ht="11.25">
      <c r="A269" s="36"/>
      <c r="B269" s="37"/>
      <c r="C269" s="38"/>
      <c r="D269" s="198" t="s">
        <v>189</v>
      </c>
      <c r="E269" s="38"/>
      <c r="F269" s="199" t="s">
        <v>797</v>
      </c>
      <c r="G269" s="38"/>
      <c r="H269" s="38"/>
      <c r="I269" s="195"/>
      <c r="J269" s="38"/>
      <c r="K269" s="38"/>
      <c r="L269" s="41"/>
      <c r="M269" s="196"/>
      <c r="N269" s="197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189</v>
      </c>
      <c r="AU269" s="19" t="s">
        <v>86</v>
      </c>
    </row>
    <row r="270" spans="1:65" s="13" customFormat="1" ht="11.25">
      <c r="B270" s="200"/>
      <c r="C270" s="201"/>
      <c r="D270" s="193" t="s">
        <v>196</v>
      </c>
      <c r="E270" s="202" t="s">
        <v>19</v>
      </c>
      <c r="F270" s="203" t="s">
        <v>613</v>
      </c>
      <c r="G270" s="201"/>
      <c r="H270" s="204">
        <v>3.3</v>
      </c>
      <c r="I270" s="205"/>
      <c r="J270" s="201"/>
      <c r="K270" s="201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196</v>
      </c>
      <c r="AU270" s="210" t="s">
        <v>86</v>
      </c>
      <c r="AV270" s="13" t="s">
        <v>86</v>
      </c>
      <c r="AW270" s="13" t="s">
        <v>37</v>
      </c>
      <c r="AX270" s="13" t="s">
        <v>84</v>
      </c>
      <c r="AY270" s="210" t="s">
        <v>176</v>
      </c>
    </row>
    <row r="271" spans="1:65" s="2" customFormat="1" ht="16.5" customHeight="1">
      <c r="A271" s="36"/>
      <c r="B271" s="37"/>
      <c r="C271" s="180" t="s">
        <v>491</v>
      </c>
      <c r="D271" s="180" t="s">
        <v>180</v>
      </c>
      <c r="E271" s="181" t="s">
        <v>798</v>
      </c>
      <c r="F271" s="182" t="s">
        <v>799</v>
      </c>
      <c r="G271" s="183" t="s">
        <v>267</v>
      </c>
      <c r="H271" s="184">
        <v>3.45</v>
      </c>
      <c r="I271" s="185"/>
      <c r="J271" s="186">
        <f>ROUND(I271*H271,2)</f>
        <v>0</v>
      </c>
      <c r="K271" s="182" t="s">
        <v>184</v>
      </c>
      <c r="L271" s="41"/>
      <c r="M271" s="187" t="s">
        <v>19</v>
      </c>
      <c r="N271" s="188" t="s">
        <v>48</v>
      </c>
      <c r="O271" s="66"/>
      <c r="P271" s="189">
        <f>O271*H271</f>
        <v>0</v>
      </c>
      <c r="Q271" s="189">
        <v>0</v>
      </c>
      <c r="R271" s="189">
        <f>Q271*H271</f>
        <v>0</v>
      </c>
      <c r="S271" s="189">
        <v>4.8000000000000001E-2</v>
      </c>
      <c r="T271" s="190">
        <f>S271*H271</f>
        <v>0.16560000000000002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1" t="s">
        <v>185</v>
      </c>
      <c r="AT271" s="191" t="s">
        <v>180</v>
      </c>
      <c r="AU271" s="191" t="s">
        <v>86</v>
      </c>
      <c r="AY271" s="19" t="s">
        <v>176</v>
      </c>
      <c r="BE271" s="192">
        <f>IF(N271="základní",J271,0)</f>
        <v>0</v>
      </c>
      <c r="BF271" s="192">
        <f>IF(N271="snížená",J271,0)</f>
        <v>0</v>
      </c>
      <c r="BG271" s="192">
        <f>IF(N271="zákl. přenesená",J271,0)</f>
        <v>0</v>
      </c>
      <c r="BH271" s="192">
        <f>IF(N271="sníž. přenesená",J271,0)</f>
        <v>0</v>
      </c>
      <c r="BI271" s="192">
        <f>IF(N271="nulová",J271,0)</f>
        <v>0</v>
      </c>
      <c r="BJ271" s="19" t="s">
        <v>84</v>
      </c>
      <c r="BK271" s="192">
        <f>ROUND(I271*H271,2)</f>
        <v>0</v>
      </c>
      <c r="BL271" s="19" t="s">
        <v>185</v>
      </c>
      <c r="BM271" s="191" t="s">
        <v>800</v>
      </c>
    </row>
    <row r="272" spans="1:65" s="2" customFormat="1" ht="19.5">
      <c r="A272" s="36"/>
      <c r="B272" s="37"/>
      <c r="C272" s="38"/>
      <c r="D272" s="193" t="s">
        <v>187</v>
      </c>
      <c r="E272" s="38"/>
      <c r="F272" s="194" t="s">
        <v>801</v>
      </c>
      <c r="G272" s="38"/>
      <c r="H272" s="38"/>
      <c r="I272" s="195"/>
      <c r="J272" s="38"/>
      <c r="K272" s="38"/>
      <c r="L272" s="41"/>
      <c r="M272" s="196"/>
      <c r="N272" s="197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187</v>
      </c>
      <c r="AU272" s="19" t="s">
        <v>86</v>
      </c>
    </row>
    <row r="273" spans="1:65" s="2" customFormat="1" ht="11.25">
      <c r="A273" s="36"/>
      <c r="B273" s="37"/>
      <c r="C273" s="38"/>
      <c r="D273" s="198" t="s">
        <v>189</v>
      </c>
      <c r="E273" s="38"/>
      <c r="F273" s="199" t="s">
        <v>802</v>
      </c>
      <c r="G273" s="38"/>
      <c r="H273" s="38"/>
      <c r="I273" s="195"/>
      <c r="J273" s="38"/>
      <c r="K273" s="38"/>
      <c r="L273" s="41"/>
      <c r="M273" s="196"/>
      <c r="N273" s="197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189</v>
      </c>
      <c r="AU273" s="19" t="s">
        <v>86</v>
      </c>
    </row>
    <row r="274" spans="1:65" s="13" customFormat="1" ht="11.25">
      <c r="B274" s="200"/>
      <c r="C274" s="201"/>
      <c r="D274" s="193" t="s">
        <v>196</v>
      </c>
      <c r="E274" s="202" t="s">
        <v>19</v>
      </c>
      <c r="F274" s="203" t="s">
        <v>803</v>
      </c>
      <c r="G274" s="201"/>
      <c r="H274" s="204">
        <v>0.9</v>
      </c>
      <c r="I274" s="205"/>
      <c r="J274" s="201"/>
      <c r="K274" s="201"/>
      <c r="L274" s="206"/>
      <c r="M274" s="207"/>
      <c r="N274" s="208"/>
      <c r="O274" s="208"/>
      <c r="P274" s="208"/>
      <c r="Q274" s="208"/>
      <c r="R274" s="208"/>
      <c r="S274" s="208"/>
      <c r="T274" s="209"/>
      <c r="AT274" s="210" t="s">
        <v>196</v>
      </c>
      <c r="AU274" s="210" t="s">
        <v>86</v>
      </c>
      <c r="AV274" s="13" t="s">
        <v>86</v>
      </c>
      <c r="AW274" s="13" t="s">
        <v>37</v>
      </c>
      <c r="AX274" s="13" t="s">
        <v>77</v>
      </c>
      <c r="AY274" s="210" t="s">
        <v>176</v>
      </c>
    </row>
    <row r="275" spans="1:65" s="13" customFormat="1" ht="11.25">
      <c r="B275" s="200"/>
      <c r="C275" s="201"/>
      <c r="D275" s="193" t="s">
        <v>196</v>
      </c>
      <c r="E275" s="202" t="s">
        <v>19</v>
      </c>
      <c r="F275" s="203" t="s">
        <v>804</v>
      </c>
      <c r="G275" s="201"/>
      <c r="H275" s="204">
        <v>0.6</v>
      </c>
      <c r="I275" s="205"/>
      <c r="J275" s="201"/>
      <c r="K275" s="201"/>
      <c r="L275" s="206"/>
      <c r="M275" s="207"/>
      <c r="N275" s="208"/>
      <c r="O275" s="208"/>
      <c r="P275" s="208"/>
      <c r="Q275" s="208"/>
      <c r="R275" s="208"/>
      <c r="S275" s="208"/>
      <c r="T275" s="209"/>
      <c r="AT275" s="210" t="s">
        <v>196</v>
      </c>
      <c r="AU275" s="210" t="s">
        <v>86</v>
      </c>
      <c r="AV275" s="13" t="s">
        <v>86</v>
      </c>
      <c r="AW275" s="13" t="s">
        <v>37</v>
      </c>
      <c r="AX275" s="13" t="s">
        <v>77</v>
      </c>
      <c r="AY275" s="210" t="s">
        <v>176</v>
      </c>
    </row>
    <row r="276" spans="1:65" s="13" customFormat="1" ht="11.25">
      <c r="B276" s="200"/>
      <c r="C276" s="201"/>
      <c r="D276" s="193" t="s">
        <v>196</v>
      </c>
      <c r="E276" s="202" t="s">
        <v>19</v>
      </c>
      <c r="F276" s="203" t="s">
        <v>805</v>
      </c>
      <c r="G276" s="201"/>
      <c r="H276" s="204">
        <v>1.125</v>
      </c>
      <c r="I276" s="205"/>
      <c r="J276" s="201"/>
      <c r="K276" s="201"/>
      <c r="L276" s="206"/>
      <c r="M276" s="207"/>
      <c r="N276" s="208"/>
      <c r="O276" s="208"/>
      <c r="P276" s="208"/>
      <c r="Q276" s="208"/>
      <c r="R276" s="208"/>
      <c r="S276" s="208"/>
      <c r="T276" s="209"/>
      <c r="AT276" s="210" t="s">
        <v>196</v>
      </c>
      <c r="AU276" s="210" t="s">
        <v>86</v>
      </c>
      <c r="AV276" s="13" t="s">
        <v>86</v>
      </c>
      <c r="AW276" s="13" t="s">
        <v>37</v>
      </c>
      <c r="AX276" s="13" t="s">
        <v>77</v>
      </c>
      <c r="AY276" s="210" t="s">
        <v>176</v>
      </c>
    </row>
    <row r="277" spans="1:65" s="13" customFormat="1" ht="11.25">
      <c r="B277" s="200"/>
      <c r="C277" s="201"/>
      <c r="D277" s="193" t="s">
        <v>196</v>
      </c>
      <c r="E277" s="202" t="s">
        <v>19</v>
      </c>
      <c r="F277" s="203" t="s">
        <v>806</v>
      </c>
      <c r="G277" s="201"/>
      <c r="H277" s="204">
        <v>0.82499999999999996</v>
      </c>
      <c r="I277" s="205"/>
      <c r="J277" s="201"/>
      <c r="K277" s="201"/>
      <c r="L277" s="206"/>
      <c r="M277" s="207"/>
      <c r="N277" s="208"/>
      <c r="O277" s="208"/>
      <c r="P277" s="208"/>
      <c r="Q277" s="208"/>
      <c r="R277" s="208"/>
      <c r="S277" s="208"/>
      <c r="T277" s="209"/>
      <c r="AT277" s="210" t="s">
        <v>196</v>
      </c>
      <c r="AU277" s="210" t="s">
        <v>86</v>
      </c>
      <c r="AV277" s="13" t="s">
        <v>86</v>
      </c>
      <c r="AW277" s="13" t="s">
        <v>37</v>
      </c>
      <c r="AX277" s="13" t="s">
        <v>77</v>
      </c>
      <c r="AY277" s="210" t="s">
        <v>176</v>
      </c>
    </row>
    <row r="278" spans="1:65" s="14" customFormat="1" ht="11.25">
      <c r="B278" s="211"/>
      <c r="C278" s="212"/>
      <c r="D278" s="193" t="s">
        <v>196</v>
      </c>
      <c r="E278" s="213" t="s">
        <v>19</v>
      </c>
      <c r="F278" s="214" t="s">
        <v>199</v>
      </c>
      <c r="G278" s="212"/>
      <c r="H278" s="215">
        <v>3.45</v>
      </c>
      <c r="I278" s="216"/>
      <c r="J278" s="212"/>
      <c r="K278" s="212"/>
      <c r="L278" s="217"/>
      <c r="M278" s="218"/>
      <c r="N278" s="219"/>
      <c r="O278" s="219"/>
      <c r="P278" s="219"/>
      <c r="Q278" s="219"/>
      <c r="R278" s="219"/>
      <c r="S278" s="219"/>
      <c r="T278" s="220"/>
      <c r="AT278" s="221" t="s">
        <v>196</v>
      </c>
      <c r="AU278" s="221" t="s">
        <v>86</v>
      </c>
      <c r="AV278" s="14" t="s">
        <v>185</v>
      </c>
      <c r="AW278" s="14" t="s">
        <v>37</v>
      </c>
      <c r="AX278" s="14" t="s">
        <v>84</v>
      </c>
      <c r="AY278" s="221" t="s">
        <v>176</v>
      </c>
    </row>
    <row r="279" spans="1:65" s="2" customFormat="1" ht="16.5" customHeight="1">
      <c r="A279" s="36"/>
      <c r="B279" s="37"/>
      <c r="C279" s="180" t="s">
        <v>401</v>
      </c>
      <c r="D279" s="180" t="s">
        <v>180</v>
      </c>
      <c r="E279" s="181" t="s">
        <v>807</v>
      </c>
      <c r="F279" s="182" t="s">
        <v>808</v>
      </c>
      <c r="G279" s="183" t="s">
        <v>267</v>
      </c>
      <c r="H279" s="184">
        <v>12.6</v>
      </c>
      <c r="I279" s="185"/>
      <c r="J279" s="186">
        <f>ROUND(I279*H279,2)</f>
        <v>0</v>
      </c>
      <c r="K279" s="182" t="s">
        <v>184</v>
      </c>
      <c r="L279" s="41"/>
      <c r="M279" s="187" t="s">
        <v>19</v>
      </c>
      <c r="N279" s="188" t="s">
        <v>48</v>
      </c>
      <c r="O279" s="66"/>
      <c r="P279" s="189">
        <f>O279*H279</f>
        <v>0</v>
      </c>
      <c r="Q279" s="189">
        <v>0</v>
      </c>
      <c r="R279" s="189">
        <f>Q279*H279</f>
        <v>0</v>
      </c>
      <c r="S279" s="189">
        <v>3.2000000000000001E-2</v>
      </c>
      <c r="T279" s="190">
        <f>S279*H279</f>
        <v>0.4032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1" t="s">
        <v>185</v>
      </c>
      <c r="AT279" s="191" t="s">
        <v>180</v>
      </c>
      <c r="AU279" s="191" t="s">
        <v>86</v>
      </c>
      <c r="AY279" s="19" t="s">
        <v>176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9" t="s">
        <v>84</v>
      </c>
      <c r="BK279" s="192">
        <f>ROUND(I279*H279,2)</f>
        <v>0</v>
      </c>
      <c r="BL279" s="19" t="s">
        <v>185</v>
      </c>
      <c r="BM279" s="191" t="s">
        <v>809</v>
      </c>
    </row>
    <row r="280" spans="1:65" s="2" customFormat="1" ht="19.5">
      <c r="A280" s="36"/>
      <c r="B280" s="37"/>
      <c r="C280" s="38"/>
      <c r="D280" s="193" t="s">
        <v>187</v>
      </c>
      <c r="E280" s="38"/>
      <c r="F280" s="194" t="s">
        <v>810</v>
      </c>
      <c r="G280" s="38"/>
      <c r="H280" s="38"/>
      <c r="I280" s="195"/>
      <c r="J280" s="38"/>
      <c r="K280" s="38"/>
      <c r="L280" s="41"/>
      <c r="M280" s="196"/>
      <c r="N280" s="197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187</v>
      </c>
      <c r="AU280" s="19" t="s">
        <v>86</v>
      </c>
    </row>
    <row r="281" spans="1:65" s="2" customFormat="1" ht="11.25">
      <c r="A281" s="36"/>
      <c r="B281" s="37"/>
      <c r="C281" s="38"/>
      <c r="D281" s="198" t="s">
        <v>189</v>
      </c>
      <c r="E281" s="38"/>
      <c r="F281" s="199" t="s">
        <v>811</v>
      </c>
      <c r="G281" s="38"/>
      <c r="H281" s="38"/>
      <c r="I281" s="195"/>
      <c r="J281" s="38"/>
      <c r="K281" s="38"/>
      <c r="L281" s="41"/>
      <c r="M281" s="196"/>
      <c r="N281" s="197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189</v>
      </c>
      <c r="AU281" s="19" t="s">
        <v>86</v>
      </c>
    </row>
    <row r="282" spans="1:65" s="13" customFormat="1" ht="11.25">
      <c r="B282" s="200"/>
      <c r="C282" s="201"/>
      <c r="D282" s="193" t="s">
        <v>196</v>
      </c>
      <c r="E282" s="202" t="s">
        <v>19</v>
      </c>
      <c r="F282" s="203" t="s">
        <v>812</v>
      </c>
      <c r="G282" s="201"/>
      <c r="H282" s="204">
        <v>12.6</v>
      </c>
      <c r="I282" s="205"/>
      <c r="J282" s="201"/>
      <c r="K282" s="201"/>
      <c r="L282" s="206"/>
      <c r="M282" s="207"/>
      <c r="N282" s="208"/>
      <c r="O282" s="208"/>
      <c r="P282" s="208"/>
      <c r="Q282" s="208"/>
      <c r="R282" s="208"/>
      <c r="S282" s="208"/>
      <c r="T282" s="209"/>
      <c r="AT282" s="210" t="s">
        <v>196</v>
      </c>
      <c r="AU282" s="210" t="s">
        <v>86</v>
      </c>
      <c r="AV282" s="13" t="s">
        <v>86</v>
      </c>
      <c r="AW282" s="13" t="s">
        <v>37</v>
      </c>
      <c r="AX282" s="13" t="s">
        <v>84</v>
      </c>
      <c r="AY282" s="210" t="s">
        <v>176</v>
      </c>
    </row>
    <row r="283" spans="1:65" s="2" customFormat="1" ht="16.5" customHeight="1">
      <c r="A283" s="36"/>
      <c r="B283" s="37"/>
      <c r="C283" s="180" t="s">
        <v>502</v>
      </c>
      <c r="D283" s="180" t="s">
        <v>180</v>
      </c>
      <c r="E283" s="181" t="s">
        <v>813</v>
      </c>
      <c r="F283" s="182" t="s">
        <v>814</v>
      </c>
      <c r="G283" s="183" t="s">
        <v>267</v>
      </c>
      <c r="H283" s="184">
        <v>20.25</v>
      </c>
      <c r="I283" s="185"/>
      <c r="J283" s="186">
        <f>ROUND(I283*H283,2)</f>
        <v>0</v>
      </c>
      <c r="K283" s="182" t="s">
        <v>184</v>
      </c>
      <c r="L283" s="41"/>
      <c r="M283" s="187" t="s">
        <v>19</v>
      </c>
      <c r="N283" s="188" t="s">
        <v>48</v>
      </c>
      <c r="O283" s="66"/>
      <c r="P283" s="189">
        <f>O283*H283</f>
        <v>0</v>
      </c>
      <c r="Q283" s="189">
        <v>0</v>
      </c>
      <c r="R283" s="189">
        <f>Q283*H283</f>
        <v>0</v>
      </c>
      <c r="S283" s="189">
        <v>3.4000000000000002E-2</v>
      </c>
      <c r="T283" s="190">
        <f>S283*H283</f>
        <v>0.6885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1" t="s">
        <v>185</v>
      </c>
      <c r="AT283" s="191" t="s">
        <v>180</v>
      </c>
      <c r="AU283" s="191" t="s">
        <v>86</v>
      </c>
      <c r="AY283" s="19" t="s">
        <v>176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9" t="s">
        <v>84</v>
      </c>
      <c r="BK283" s="192">
        <f>ROUND(I283*H283,2)</f>
        <v>0</v>
      </c>
      <c r="BL283" s="19" t="s">
        <v>185</v>
      </c>
      <c r="BM283" s="191" t="s">
        <v>815</v>
      </c>
    </row>
    <row r="284" spans="1:65" s="2" customFormat="1" ht="19.5">
      <c r="A284" s="36"/>
      <c r="B284" s="37"/>
      <c r="C284" s="38"/>
      <c r="D284" s="193" t="s">
        <v>187</v>
      </c>
      <c r="E284" s="38"/>
      <c r="F284" s="194" t="s">
        <v>816</v>
      </c>
      <c r="G284" s="38"/>
      <c r="H284" s="38"/>
      <c r="I284" s="195"/>
      <c r="J284" s="38"/>
      <c r="K284" s="38"/>
      <c r="L284" s="41"/>
      <c r="M284" s="196"/>
      <c r="N284" s="197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187</v>
      </c>
      <c r="AU284" s="19" t="s">
        <v>86</v>
      </c>
    </row>
    <row r="285" spans="1:65" s="2" customFormat="1" ht="11.25">
      <c r="A285" s="36"/>
      <c r="B285" s="37"/>
      <c r="C285" s="38"/>
      <c r="D285" s="198" t="s">
        <v>189</v>
      </c>
      <c r="E285" s="38"/>
      <c r="F285" s="199" t="s">
        <v>817</v>
      </c>
      <c r="G285" s="38"/>
      <c r="H285" s="38"/>
      <c r="I285" s="195"/>
      <c r="J285" s="38"/>
      <c r="K285" s="38"/>
      <c r="L285" s="41"/>
      <c r="M285" s="196"/>
      <c r="N285" s="197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189</v>
      </c>
      <c r="AU285" s="19" t="s">
        <v>86</v>
      </c>
    </row>
    <row r="286" spans="1:65" s="13" customFormat="1" ht="11.25">
      <c r="B286" s="200"/>
      <c r="C286" s="201"/>
      <c r="D286" s="193" t="s">
        <v>196</v>
      </c>
      <c r="E286" s="202" t="s">
        <v>19</v>
      </c>
      <c r="F286" s="203" t="s">
        <v>818</v>
      </c>
      <c r="G286" s="201"/>
      <c r="H286" s="204">
        <v>20.25</v>
      </c>
      <c r="I286" s="205"/>
      <c r="J286" s="201"/>
      <c r="K286" s="201"/>
      <c r="L286" s="206"/>
      <c r="M286" s="207"/>
      <c r="N286" s="208"/>
      <c r="O286" s="208"/>
      <c r="P286" s="208"/>
      <c r="Q286" s="208"/>
      <c r="R286" s="208"/>
      <c r="S286" s="208"/>
      <c r="T286" s="209"/>
      <c r="AT286" s="210" t="s">
        <v>196</v>
      </c>
      <c r="AU286" s="210" t="s">
        <v>86</v>
      </c>
      <c r="AV286" s="13" t="s">
        <v>86</v>
      </c>
      <c r="AW286" s="13" t="s">
        <v>37</v>
      </c>
      <c r="AX286" s="13" t="s">
        <v>84</v>
      </c>
      <c r="AY286" s="210" t="s">
        <v>176</v>
      </c>
    </row>
    <row r="287" spans="1:65" s="2" customFormat="1" ht="16.5" customHeight="1">
      <c r="A287" s="36"/>
      <c r="B287" s="37"/>
      <c r="C287" s="180" t="s">
        <v>510</v>
      </c>
      <c r="D287" s="180" t="s">
        <v>180</v>
      </c>
      <c r="E287" s="181" t="s">
        <v>819</v>
      </c>
      <c r="F287" s="182" t="s">
        <v>820</v>
      </c>
      <c r="G287" s="183" t="s">
        <v>267</v>
      </c>
      <c r="H287" s="184">
        <v>12.422000000000001</v>
      </c>
      <c r="I287" s="185"/>
      <c r="J287" s="186">
        <f>ROUND(I287*H287,2)</f>
        <v>0</v>
      </c>
      <c r="K287" s="182" t="s">
        <v>184</v>
      </c>
      <c r="L287" s="41"/>
      <c r="M287" s="187" t="s">
        <v>19</v>
      </c>
      <c r="N287" s="188" t="s">
        <v>48</v>
      </c>
      <c r="O287" s="66"/>
      <c r="P287" s="189">
        <f>O287*H287</f>
        <v>0</v>
      </c>
      <c r="Q287" s="189">
        <v>0</v>
      </c>
      <c r="R287" s="189">
        <f>Q287*H287</f>
        <v>0</v>
      </c>
      <c r="S287" s="189">
        <v>6.3E-2</v>
      </c>
      <c r="T287" s="190">
        <f>S287*H287</f>
        <v>0.782586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1" t="s">
        <v>185</v>
      </c>
      <c r="AT287" s="191" t="s">
        <v>180</v>
      </c>
      <c r="AU287" s="191" t="s">
        <v>86</v>
      </c>
      <c r="AY287" s="19" t="s">
        <v>176</v>
      </c>
      <c r="BE287" s="192">
        <f>IF(N287="základní",J287,0)</f>
        <v>0</v>
      </c>
      <c r="BF287" s="192">
        <f>IF(N287="snížená",J287,0)</f>
        <v>0</v>
      </c>
      <c r="BG287" s="192">
        <f>IF(N287="zákl. přenesená",J287,0)</f>
        <v>0</v>
      </c>
      <c r="BH287" s="192">
        <f>IF(N287="sníž. přenesená",J287,0)</f>
        <v>0</v>
      </c>
      <c r="BI287" s="192">
        <f>IF(N287="nulová",J287,0)</f>
        <v>0</v>
      </c>
      <c r="BJ287" s="19" t="s">
        <v>84</v>
      </c>
      <c r="BK287" s="192">
        <f>ROUND(I287*H287,2)</f>
        <v>0</v>
      </c>
      <c r="BL287" s="19" t="s">
        <v>185</v>
      </c>
      <c r="BM287" s="191" t="s">
        <v>821</v>
      </c>
    </row>
    <row r="288" spans="1:65" s="2" customFormat="1" ht="11.25">
      <c r="A288" s="36"/>
      <c r="B288" s="37"/>
      <c r="C288" s="38"/>
      <c r="D288" s="193" t="s">
        <v>187</v>
      </c>
      <c r="E288" s="38"/>
      <c r="F288" s="194" t="s">
        <v>822</v>
      </c>
      <c r="G288" s="38"/>
      <c r="H288" s="38"/>
      <c r="I288" s="195"/>
      <c r="J288" s="38"/>
      <c r="K288" s="38"/>
      <c r="L288" s="41"/>
      <c r="M288" s="196"/>
      <c r="N288" s="197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187</v>
      </c>
      <c r="AU288" s="19" t="s">
        <v>86</v>
      </c>
    </row>
    <row r="289" spans="1:65" s="2" customFormat="1" ht="11.25">
      <c r="A289" s="36"/>
      <c r="B289" s="37"/>
      <c r="C289" s="38"/>
      <c r="D289" s="198" t="s">
        <v>189</v>
      </c>
      <c r="E289" s="38"/>
      <c r="F289" s="199" t="s">
        <v>823</v>
      </c>
      <c r="G289" s="38"/>
      <c r="H289" s="38"/>
      <c r="I289" s="195"/>
      <c r="J289" s="38"/>
      <c r="K289" s="38"/>
      <c r="L289" s="41"/>
      <c r="M289" s="196"/>
      <c r="N289" s="197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189</v>
      </c>
      <c r="AU289" s="19" t="s">
        <v>86</v>
      </c>
    </row>
    <row r="290" spans="1:65" s="13" customFormat="1" ht="11.25">
      <c r="B290" s="200"/>
      <c r="C290" s="201"/>
      <c r="D290" s="193" t="s">
        <v>196</v>
      </c>
      <c r="E290" s="202" t="s">
        <v>19</v>
      </c>
      <c r="F290" s="203" t="s">
        <v>824</v>
      </c>
      <c r="G290" s="201"/>
      <c r="H290" s="204">
        <v>3.3319999999999999</v>
      </c>
      <c r="I290" s="205"/>
      <c r="J290" s="201"/>
      <c r="K290" s="201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196</v>
      </c>
      <c r="AU290" s="210" t="s">
        <v>86</v>
      </c>
      <c r="AV290" s="13" t="s">
        <v>86</v>
      </c>
      <c r="AW290" s="13" t="s">
        <v>37</v>
      </c>
      <c r="AX290" s="13" t="s">
        <v>77</v>
      </c>
      <c r="AY290" s="210" t="s">
        <v>176</v>
      </c>
    </row>
    <row r="291" spans="1:65" s="13" customFormat="1" ht="11.25">
      <c r="B291" s="200"/>
      <c r="C291" s="201"/>
      <c r="D291" s="193" t="s">
        <v>196</v>
      </c>
      <c r="E291" s="202" t="s">
        <v>19</v>
      </c>
      <c r="F291" s="203" t="s">
        <v>825</v>
      </c>
      <c r="G291" s="201"/>
      <c r="H291" s="204">
        <v>2.573</v>
      </c>
      <c r="I291" s="205"/>
      <c r="J291" s="201"/>
      <c r="K291" s="201"/>
      <c r="L291" s="206"/>
      <c r="M291" s="207"/>
      <c r="N291" s="208"/>
      <c r="O291" s="208"/>
      <c r="P291" s="208"/>
      <c r="Q291" s="208"/>
      <c r="R291" s="208"/>
      <c r="S291" s="208"/>
      <c r="T291" s="209"/>
      <c r="AT291" s="210" t="s">
        <v>196</v>
      </c>
      <c r="AU291" s="210" t="s">
        <v>86</v>
      </c>
      <c r="AV291" s="13" t="s">
        <v>86</v>
      </c>
      <c r="AW291" s="13" t="s">
        <v>37</v>
      </c>
      <c r="AX291" s="13" t="s">
        <v>77</v>
      </c>
      <c r="AY291" s="210" t="s">
        <v>176</v>
      </c>
    </row>
    <row r="292" spans="1:65" s="13" customFormat="1" ht="11.25">
      <c r="B292" s="200"/>
      <c r="C292" s="201"/>
      <c r="D292" s="193" t="s">
        <v>196</v>
      </c>
      <c r="E292" s="202" t="s">
        <v>19</v>
      </c>
      <c r="F292" s="203" t="s">
        <v>826</v>
      </c>
      <c r="G292" s="201"/>
      <c r="H292" s="204">
        <v>3.8220000000000001</v>
      </c>
      <c r="I292" s="205"/>
      <c r="J292" s="201"/>
      <c r="K292" s="201"/>
      <c r="L292" s="206"/>
      <c r="M292" s="207"/>
      <c r="N292" s="208"/>
      <c r="O292" s="208"/>
      <c r="P292" s="208"/>
      <c r="Q292" s="208"/>
      <c r="R292" s="208"/>
      <c r="S292" s="208"/>
      <c r="T292" s="209"/>
      <c r="AT292" s="210" t="s">
        <v>196</v>
      </c>
      <c r="AU292" s="210" t="s">
        <v>86</v>
      </c>
      <c r="AV292" s="13" t="s">
        <v>86</v>
      </c>
      <c r="AW292" s="13" t="s">
        <v>37</v>
      </c>
      <c r="AX292" s="13" t="s">
        <v>77</v>
      </c>
      <c r="AY292" s="210" t="s">
        <v>176</v>
      </c>
    </row>
    <row r="293" spans="1:65" s="13" customFormat="1" ht="11.25">
      <c r="B293" s="200"/>
      <c r="C293" s="201"/>
      <c r="D293" s="193" t="s">
        <v>196</v>
      </c>
      <c r="E293" s="202" t="s">
        <v>19</v>
      </c>
      <c r="F293" s="203" t="s">
        <v>827</v>
      </c>
      <c r="G293" s="201"/>
      <c r="H293" s="204">
        <v>2.6949999999999998</v>
      </c>
      <c r="I293" s="205"/>
      <c r="J293" s="201"/>
      <c r="K293" s="201"/>
      <c r="L293" s="206"/>
      <c r="M293" s="207"/>
      <c r="N293" s="208"/>
      <c r="O293" s="208"/>
      <c r="P293" s="208"/>
      <c r="Q293" s="208"/>
      <c r="R293" s="208"/>
      <c r="S293" s="208"/>
      <c r="T293" s="209"/>
      <c r="AT293" s="210" t="s">
        <v>196</v>
      </c>
      <c r="AU293" s="210" t="s">
        <v>86</v>
      </c>
      <c r="AV293" s="13" t="s">
        <v>86</v>
      </c>
      <c r="AW293" s="13" t="s">
        <v>37</v>
      </c>
      <c r="AX293" s="13" t="s">
        <v>77</v>
      </c>
      <c r="AY293" s="210" t="s">
        <v>176</v>
      </c>
    </row>
    <row r="294" spans="1:65" s="14" customFormat="1" ht="11.25">
      <c r="B294" s="211"/>
      <c r="C294" s="212"/>
      <c r="D294" s="193" t="s">
        <v>196</v>
      </c>
      <c r="E294" s="213" t="s">
        <v>19</v>
      </c>
      <c r="F294" s="214" t="s">
        <v>199</v>
      </c>
      <c r="G294" s="212"/>
      <c r="H294" s="215">
        <v>12.422000000000001</v>
      </c>
      <c r="I294" s="216"/>
      <c r="J294" s="212"/>
      <c r="K294" s="212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196</v>
      </c>
      <c r="AU294" s="221" t="s">
        <v>86</v>
      </c>
      <c r="AV294" s="14" t="s">
        <v>185</v>
      </c>
      <c r="AW294" s="14" t="s">
        <v>37</v>
      </c>
      <c r="AX294" s="14" t="s">
        <v>84</v>
      </c>
      <c r="AY294" s="221" t="s">
        <v>176</v>
      </c>
    </row>
    <row r="295" spans="1:65" s="2" customFormat="1" ht="16.5" customHeight="1">
      <c r="A295" s="36"/>
      <c r="B295" s="37"/>
      <c r="C295" s="180" t="s">
        <v>517</v>
      </c>
      <c r="D295" s="180" t="s">
        <v>180</v>
      </c>
      <c r="E295" s="181" t="s">
        <v>828</v>
      </c>
      <c r="F295" s="182" t="s">
        <v>829</v>
      </c>
      <c r="G295" s="183" t="s">
        <v>267</v>
      </c>
      <c r="H295" s="184">
        <v>1.44</v>
      </c>
      <c r="I295" s="185"/>
      <c r="J295" s="186">
        <f>ROUND(I295*H295,2)</f>
        <v>0</v>
      </c>
      <c r="K295" s="182" t="s">
        <v>184</v>
      </c>
      <c r="L295" s="41"/>
      <c r="M295" s="187" t="s">
        <v>19</v>
      </c>
      <c r="N295" s="188" t="s">
        <v>48</v>
      </c>
      <c r="O295" s="66"/>
      <c r="P295" s="189">
        <f>O295*H295</f>
        <v>0</v>
      </c>
      <c r="Q295" s="189">
        <v>0</v>
      </c>
      <c r="R295" s="189">
        <f>Q295*H295</f>
        <v>0</v>
      </c>
      <c r="S295" s="189">
        <v>6.5000000000000002E-2</v>
      </c>
      <c r="T295" s="190">
        <f>S295*H295</f>
        <v>9.3600000000000003E-2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1" t="s">
        <v>185</v>
      </c>
      <c r="AT295" s="191" t="s">
        <v>180</v>
      </c>
      <c r="AU295" s="191" t="s">
        <v>86</v>
      </c>
      <c r="AY295" s="19" t="s">
        <v>176</v>
      </c>
      <c r="BE295" s="192">
        <f>IF(N295="základní",J295,0)</f>
        <v>0</v>
      </c>
      <c r="BF295" s="192">
        <f>IF(N295="snížená",J295,0)</f>
        <v>0</v>
      </c>
      <c r="BG295" s="192">
        <f>IF(N295="zákl. přenesená",J295,0)</f>
        <v>0</v>
      </c>
      <c r="BH295" s="192">
        <f>IF(N295="sníž. přenesená",J295,0)</f>
        <v>0</v>
      </c>
      <c r="BI295" s="192">
        <f>IF(N295="nulová",J295,0)</f>
        <v>0</v>
      </c>
      <c r="BJ295" s="19" t="s">
        <v>84</v>
      </c>
      <c r="BK295" s="192">
        <f>ROUND(I295*H295,2)</f>
        <v>0</v>
      </c>
      <c r="BL295" s="19" t="s">
        <v>185</v>
      </c>
      <c r="BM295" s="191" t="s">
        <v>830</v>
      </c>
    </row>
    <row r="296" spans="1:65" s="2" customFormat="1" ht="19.5">
      <c r="A296" s="36"/>
      <c r="B296" s="37"/>
      <c r="C296" s="38"/>
      <c r="D296" s="193" t="s">
        <v>187</v>
      </c>
      <c r="E296" s="38"/>
      <c r="F296" s="194" t="s">
        <v>831</v>
      </c>
      <c r="G296" s="38"/>
      <c r="H296" s="38"/>
      <c r="I296" s="195"/>
      <c r="J296" s="38"/>
      <c r="K296" s="38"/>
      <c r="L296" s="41"/>
      <c r="M296" s="196"/>
      <c r="N296" s="197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187</v>
      </c>
      <c r="AU296" s="19" t="s">
        <v>86</v>
      </c>
    </row>
    <row r="297" spans="1:65" s="2" customFormat="1" ht="11.25">
      <c r="A297" s="36"/>
      <c r="B297" s="37"/>
      <c r="C297" s="38"/>
      <c r="D297" s="198" t="s">
        <v>189</v>
      </c>
      <c r="E297" s="38"/>
      <c r="F297" s="199" t="s">
        <v>832</v>
      </c>
      <c r="G297" s="38"/>
      <c r="H297" s="38"/>
      <c r="I297" s="195"/>
      <c r="J297" s="38"/>
      <c r="K297" s="38"/>
      <c r="L297" s="41"/>
      <c r="M297" s="196"/>
      <c r="N297" s="197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9" t="s">
        <v>189</v>
      </c>
      <c r="AU297" s="19" t="s">
        <v>86</v>
      </c>
    </row>
    <row r="298" spans="1:65" s="13" customFormat="1" ht="11.25">
      <c r="B298" s="200"/>
      <c r="C298" s="201"/>
      <c r="D298" s="193" t="s">
        <v>196</v>
      </c>
      <c r="E298" s="202" t="s">
        <v>19</v>
      </c>
      <c r="F298" s="203" t="s">
        <v>833</v>
      </c>
      <c r="G298" s="201"/>
      <c r="H298" s="204">
        <v>1.44</v>
      </c>
      <c r="I298" s="205"/>
      <c r="J298" s="201"/>
      <c r="K298" s="201"/>
      <c r="L298" s="206"/>
      <c r="M298" s="207"/>
      <c r="N298" s="208"/>
      <c r="O298" s="208"/>
      <c r="P298" s="208"/>
      <c r="Q298" s="208"/>
      <c r="R298" s="208"/>
      <c r="S298" s="208"/>
      <c r="T298" s="209"/>
      <c r="AT298" s="210" t="s">
        <v>196</v>
      </c>
      <c r="AU298" s="210" t="s">
        <v>86</v>
      </c>
      <c r="AV298" s="13" t="s">
        <v>86</v>
      </c>
      <c r="AW298" s="13" t="s">
        <v>37</v>
      </c>
      <c r="AX298" s="13" t="s">
        <v>84</v>
      </c>
      <c r="AY298" s="210" t="s">
        <v>176</v>
      </c>
    </row>
    <row r="299" spans="1:65" s="2" customFormat="1" ht="24.2" customHeight="1">
      <c r="A299" s="36"/>
      <c r="B299" s="37"/>
      <c r="C299" s="180" t="s">
        <v>523</v>
      </c>
      <c r="D299" s="180" t="s">
        <v>180</v>
      </c>
      <c r="E299" s="181" t="s">
        <v>834</v>
      </c>
      <c r="F299" s="182" t="s">
        <v>835</v>
      </c>
      <c r="G299" s="183" t="s">
        <v>267</v>
      </c>
      <c r="H299" s="184">
        <v>475.54</v>
      </c>
      <c r="I299" s="185"/>
      <c r="J299" s="186">
        <f>ROUND(I299*H299,2)</f>
        <v>0</v>
      </c>
      <c r="K299" s="182" t="s">
        <v>184</v>
      </c>
      <c r="L299" s="41"/>
      <c r="M299" s="187" t="s">
        <v>19</v>
      </c>
      <c r="N299" s="188" t="s">
        <v>48</v>
      </c>
      <c r="O299" s="66"/>
      <c r="P299" s="189">
        <f>O299*H299</f>
        <v>0</v>
      </c>
      <c r="Q299" s="189">
        <v>0</v>
      </c>
      <c r="R299" s="189">
        <f>Q299*H299</f>
        <v>0</v>
      </c>
      <c r="S299" s="189">
        <v>1.6E-2</v>
      </c>
      <c r="T299" s="190">
        <f>S299*H299</f>
        <v>7.6086400000000003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1" t="s">
        <v>185</v>
      </c>
      <c r="AT299" s="191" t="s">
        <v>180</v>
      </c>
      <c r="AU299" s="191" t="s">
        <v>86</v>
      </c>
      <c r="AY299" s="19" t="s">
        <v>176</v>
      </c>
      <c r="BE299" s="192">
        <f>IF(N299="základní",J299,0)</f>
        <v>0</v>
      </c>
      <c r="BF299" s="192">
        <f>IF(N299="snížená",J299,0)</f>
        <v>0</v>
      </c>
      <c r="BG299" s="192">
        <f>IF(N299="zákl. přenesená",J299,0)</f>
        <v>0</v>
      </c>
      <c r="BH299" s="192">
        <f>IF(N299="sníž. přenesená",J299,0)</f>
        <v>0</v>
      </c>
      <c r="BI299" s="192">
        <f>IF(N299="nulová",J299,0)</f>
        <v>0</v>
      </c>
      <c r="BJ299" s="19" t="s">
        <v>84</v>
      </c>
      <c r="BK299" s="192">
        <f>ROUND(I299*H299,2)</f>
        <v>0</v>
      </c>
      <c r="BL299" s="19" t="s">
        <v>185</v>
      </c>
      <c r="BM299" s="191" t="s">
        <v>836</v>
      </c>
    </row>
    <row r="300" spans="1:65" s="2" customFormat="1" ht="19.5">
      <c r="A300" s="36"/>
      <c r="B300" s="37"/>
      <c r="C300" s="38"/>
      <c r="D300" s="193" t="s">
        <v>187</v>
      </c>
      <c r="E300" s="38"/>
      <c r="F300" s="194" t="s">
        <v>837</v>
      </c>
      <c r="G300" s="38"/>
      <c r="H300" s="38"/>
      <c r="I300" s="195"/>
      <c r="J300" s="38"/>
      <c r="K300" s="38"/>
      <c r="L300" s="41"/>
      <c r="M300" s="196"/>
      <c r="N300" s="197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187</v>
      </c>
      <c r="AU300" s="19" t="s">
        <v>86</v>
      </c>
    </row>
    <row r="301" spans="1:65" s="2" customFormat="1" ht="11.25">
      <c r="A301" s="36"/>
      <c r="B301" s="37"/>
      <c r="C301" s="38"/>
      <c r="D301" s="198" t="s">
        <v>189</v>
      </c>
      <c r="E301" s="38"/>
      <c r="F301" s="199" t="s">
        <v>838</v>
      </c>
      <c r="G301" s="38"/>
      <c r="H301" s="38"/>
      <c r="I301" s="195"/>
      <c r="J301" s="38"/>
      <c r="K301" s="38"/>
      <c r="L301" s="41"/>
      <c r="M301" s="196"/>
      <c r="N301" s="197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189</v>
      </c>
      <c r="AU301" s="19" t="s">
        <v>86</v>
      </c>
    </row>
    <row r="302" spans="1:65" s="15" customFormat="1" ht="11.25">
      <c r="B302" s="237"/>
      <c r="C302" s="238"/>
      <c r="D302" s="193" t="s">
        <v>196</v>
      </c>
      <c r="E302" s="239" t="s">
        <v>19</v>
      </c>
      <c r="F302" s="240" t="s">
        <v>665</v>
      </c>
      <c r="G302" s="238"/>
      <c r="H302" s="239" t="s">
        <v>19</v>
      </c>
      <c r="I302" s="241"/>
      <c r="J302" s="238"/>
      <c r="K302" s="238"/>
      <c r="L302" s="242"/>
      <c r="M302" s="243"/>
      <c r="N302" s="244"/>
      <c r="O302" s="244"/>
      <c r="P302" s="244"/>
      <c r="Q302" s="244"/>
      <c r="R302" s="244"/>
      <c r="S302" s="244"/>
      <c r="T302" s="245"/>
      <c r="AT302" s="246" t="s">
        <v>196</v>
      </c>
      <c r="AU302" s="246" t="s">
        <v>86</v>
      </c>
      <c r="AV302" s="15" t="s">
        <v>84</v>
      </c>
      <c r="AW302" s="15" t="s">
        <v>37</v>
      </c>
      <c r="AX302" s="15" t="s">
        <v>77</v>
      </c>
      <c r="AY302" s="246" t="s">
        <v>176</v>
      </c>
    </row>
    <row r="303" spans="1:65" s="13" customFormat="1" ht="11.25">
      <c r="B303" s="200"/>
      <c r="C303" s="201"/>
      <c r="D303" s="193" t="s">
        <v>196</v>
      </c>
      <c r="E303" s="202" t="s">
        <v>19</v>
      </c>
      <c r="F303" s="203" t="s">
        <v>839</v>
      </c>
      <c r="G303" s="201"/>
      <c r="H303" s="204">
        <v>234.9</v>
      </c>
      <c r="I303" s="205"/>
      <c r="J303" s="201"/>
      <c r="K303" s="201"/>
      <c r="L303" s="206"/>
      <c r="M303" s="207"/>
      <c r="N303" s="208"/>
      <c r="O303" s="208"/>
      <c r="P303" s="208"/>
      <c r="Q303" s="208"/>
      <c r="R303" s="208"/>
      <c r="S303" s="208"/>
      <c r="T303" s="209"/>
      <c r="AT303" s="210" t="s">
        <v>196</v>
      </c>
      <c r="AU303" s="210" t="s">
        <v>86</v>
      </c>
      <c r="AV303" s="13" t="s">
        <v>86</v>
      </c>
      <c r="AW303" s="13" t="s">
        <v>37</v>
      </c>
      <c r="AX303" s="13" t="s">
        <v>77</v>
      </c>
      <c r="AY303" s="210" t="s">
        <v>176</v>
      </c>
    </row>
    <row r="304" spans="1:65" s="13" customFormat="1" ht="11.25">
      <c r="B304" s="200"/>
      <c r="C304" s="201"/>
      <c r="D304" s="193" t="s">
        <v>196</v>
      </c>
      <c r="E304" s="202" t="s">
        <v>19</v>
      </c>
      <c r="F304" s="203" t="s">
        <v>667</v>
      </c>
      <c r="G304" s="201"/>
      <c r="H304" s="204">
        <v>19.754000000000001</v>
      </c>
      <c r="I304" s="205"/>
      <c r="J304" s="201"/>
      <c r="K304" s="201"/>
      <c r="L304" s="206"/>
      <c r="M304" s="207"/>
      <c r="N304" s="208"/>
      <c r="O304" s="208"/>
      <c r="P304" s="208"/>
      <c r="Q304" s="208"/>
      <c r="R304" s="208"/>
      <c r="S304" s="208"/>
      <c r="T304" s="209"/>
      <c r="AT304" s="210" t="s">
        <v>196</v>
      </c>
      <c r="AU304" s="210" t="s">
        <v>86</v>
      </c>
      <c r="AV304" s="13" t="s">
        <v>86</v>
      </c>
      <c r="AW304" s="13" t="s">
        <v>37</v>
      </c>
      <c r="AX304" s="13" t="s">
        <v>77</v>
      </c>
      <c r="AY304" s="210" t="s">
        <v>176</v>
      </c>
    </row>
    <row r="305" spans="2:51" s="13" customFormat="1" ht="11.25">
      <c r="B305" s="200"/>
      <c r="C305" s="201"/>
      <c r="D305" s="193" t="s">
        <v>196</v>
      </c>
      <c r="E305" s="202" t="s">
        <v>19</v>
      </c>
      <c r="F305" s="203" t="s">
        <v>668</v>
      </c>
      <c r="G305" s="201"/>
      <c r="H305" s="204">
        <v>7.7350000000000003</v>
      </c>
      <c r="I305" s="205"/>
      <c r="J305" s="201"/>
      <c r="K305" s="201"/>
      <c r="L305" s="206"/>
      <c r="M305" s="207"/>
      <c r="N305" s="208"/>
      <c r="O305" s="208"/>
      <c r="P305" s="208"/>
      <c r="Q305" s="208"/>
      <c r="R305" s="208"/>
      <c r="S305" s="208"/>
      <c r="T305" s="209"/>
      <c r="AT305" s="210" t="s">
        <v>196</v>
      </c>
      <c r="AU305" s="210" t="s">
        <v>86</v>
      </c>
      <c r="AV305" s="13" t="s">
        <v>86</v>
      </c>
      <c r="AW305" s="13" t="s">
        <v>37</v>
      </c>
      <c r="AX305" s="13" t="s">
        <v>77</v>
      </c>
      <c r="AY305" s="210" t="s">
        <v>176</v>
      </c>
    </row>
    <row r="306" spans="2:51" s="13" customFormat="1" ht="11.25">
      <c r="B306" s="200"/>
      <c r="C306" s="201"/>
      <c r="D306" s="193" t="s">
        <v>196</v>
      </c>
      <c r="E306" s="202" t="s">
        <v>19</v>
      </c>
      <c r="F306" s="203" t="s">
        <v>840</v>
      </c>
      <c r="G306" s="201"/>
      <c r="H306" s="204">
        <v>176.9</v>
      </c>
      <c r="I306" s="205"/>
      <c r="J306" s="201"/>
      <c r="K306" s="201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196</v>
      </c>
      <c r="AU306" s="210" t="s">
        <v>86</v>
      </c>
      <c r="AV306" s="13" t="s">
        <v>86</v>
      </c>
      <c r="AW306" s="13" t="s">
        <v>37</v>
      </c>
      <c r="AX306" s="13" t="s">
        <v>77</v>
      </c>
      <c r="AY306" s="210" t="s">
        <v>176</v>
      </c>
    </row>
    <row r="307" spans="2:51" s="13" customFormat="1" ht="11.25">
      <c r="B307" s="200"/>
      <c r="C307" s="201"/>
      <c r="D307" s="193" t="s">
        <v>196</v>
      </c>
      <c r="E307" s="202" t="s">
        <v>19</v>
      </c>
      <c r="F307" s="203" t="s">
        <v>670</v>
      </c>
      <c r="G307" s="201"/>
      <c r="H307" s="204">
        <v>35.380000000000003</v>
      </c>
      <c r="I307" s="205"/>
      <c r="J307" s="201"/>
      <c r="K307" s="201"/>
      <c r="L307" s="206"/>
      <c r="M307" s="207"/>
      <c r="N307" s="208"/>
      <c r="O307" s="208"/>
      <c r="P307" s="208"/>
      <c r="Q307" s="208"/>
      <c r="R307" s="208"/>
      <c r="S307" s="208"/>
      <c r="T307" s="209"/>
      <c r="AT307" s="210" t="s">
        <v>196</v>
      </c>
      <c r="AU307" s="210" t="s">
        <v>86</v>
      </c>
      <c r="AV307" s="13" t="s">
        <v>86</v>
      </c>
      <c r="AW307" s="13" t="s">
        <v>37</v>
      </c>
      <c r="AX307" s="13" t="s">
        <v>77</v>
      </c>
      <c r="AY307" s="210" t="s">
        <v>176</v>
      </c>
    </row>
    <row r="308" spans="2:51" s="13" customFormat="1" ht="11.25">
      <c r="B308" s="200"/>
      <c r="C308" s="201"/>
      <c r="D308" s="193" t="s">
        <v>196</v>
      </c>
      <c r="E308" s="202" t="s">
        <v>19</v>
      </c>
      <c r="F308" s="203" t="s">
        <v>671</v>
      </c>
      <c r="G308" s="201"/>
      <c r="H308" s="204">
        <v>25.38</v>
      </c>
      <c r="I308" s="205"/>
      <c r="J308" s="201"/>
      <c r="K308" s="201"/>
      <c r="L308" s="206"/>
      <c r="M308" s="207"/>
      <c r="N308" s="208"/>
      <c r="O308" s="208"/>
      <c r="P308" s="208"/>
      <c r="Q308" s="208"/>
      <c r="R308" s="208"/>
      <c r="S308" s="208"/>
      <c r="T308" s="209"/>
      <c r="AT308" s="210" t="s">
        <v>196</v>
      </c>
      <c r="AU308" s="210" t="s">
        <v>86</v>
      </c>
      <c r="AV308" s="13" t="s">
        <v>86</v>
      </c>
      <c r="AW308" s="13" t="s">
        <v>37</v>
      </c>
      <c r="AX308" s="13" t="s">
        <v>77</v>
      </c>
      <c r="AY308" s="210" t="s">
        <v>176</v>
      </c>
    </row>
    <row r="309" spans="2:51" s="13" customFormat="1" ht="11.25">
      <c r="B309" s="200"/>
      <c r="C309" s="201"/>
      <c r="D309" s="193" t="s">
        <v>196</v>
      </c>
      <c r="E309" s="202" t="s">
        <v>19</v>
      </c>
      <c r="F309" s="203" t="s">
        <v>672</v>
      </c>
      <c r="G309" s="201"/>
      <c r="H309" s="204">
        <v>9.9</v>
      </c>
      <c r="I309" s="205"/>
      <c r="J309" s="201"/>
      <c r="K309" s="201"/>
      <c r="L309" s="206"/>
      <c r="M309" s="207"/>
      <c r="N309" s="208"/>
      <c r="O309" s="208"/>
      <c r="P309" s="208"/>
      <c r="Q309" s="208"/>
      <c r="R309" s="208"/>
      <c r="S309" s="208"/>
      <c r="T309" s="209"/>
      <c r="AT309" s="210" t="s">
        <v>196</v>
      </c>
      <c r="AU309" s="210" t="s">
        <v>86</v>
      </c>
      <c r="AV309" s="13" t="s">
        <v>86</v>
      </c>
      <c r="AW309" s="13" t="s">
        <v>37</v>
      </c>
      <c r="AX309" s="13" t="s">
        <v>77</v>
      </c>
      <c r="AY309" s="210" t="s">
        <v>176</v>
      </c>
    </row>
    <row r="310" spans="2:51" s="15" customFormat="1" ht="11.25">
      <c r="B310" s="237"/>
      <c r="C310" s="238"/>
      <c r="D310" s="193" t="s">
        <v>196</v>
      </c>
      <c r="E310" s="239" t="s">
        <v>19</v>
      </c>
      <c r="F310" s="240" t="s">
        <v>673</v>
      </c>
      <c r="G310" s="238"/>
      <c r="H310" s="239" t="s">
        <v>19</v>
      </c>
      <c r="I310" s="241"/>
      <c r="J310" s="238"/>
      <c r="K310" s="238"/>
      <c r="L310" s="242"/>
      <c r="M310" s="243"/>
      <c r="N310" s="244"/>
      <c r="O310" s="244"/>
      <c r="P310" s="244"/>
      <c r="Q310" s="244"/>
      <c r="R310" s="244"/>
      <c r="S310" s="244"/>
      <c r="T310" s="245"/>
      <c r="AT310" s="246" t="s">
        <v>196</v>
      </c>
      <c r="AU310" s="246" t="s">
        <v>86</v>
      </c>
      <c r="AV310" s="15" t="s">
        <v>84</v>
      </c>
      <c r="AW310" s="15" t="s">
        <v>37</v>
      </c>
      <c r="AX310" s="15" t="s">
        <v>77</v>
      </c>
      <c r="AY310" s="246" t="s">
        <v>176</v>
      </c>
    </row>
    <row r="311" spans="2:51" s="13" customFormat="1" ht="11.25">
      <c r="B311" s="200"/>
      <c r="C311" s="201"/>
      <c r="D311" s="193" t="s">
        <v>196</v>
      </c>
      <c r="E311" s="202" t="s">
        <v>19</v>
      </c>
      <c r="F311" s="203" t="s">
        <v>674</v>
      </c>
      <c r="G311" s="201"/>
      <c r="H311" s="204">
        <v>-1.2</v>
      </c>
      <c r="I311" s="205"/>
      <c r="J311" s="201"/>
      <c r="K311" s="201"/>
      <c r="L311" s="206"/>
      <c r="M311" s="207"/>
      <c r="N311" s="208"/>
      <c r="O311" s="208"/>
      <c r="P311" s="208"/>
      <c r="Q311" s="208"/>
      <c r="R311" s="208"/>
      <c r="S311" s="208"/>
      <c r="T311" s="209"/>
      <c r="AT311" s="210" t="s">
        <v>196</v>
      </c>
      <c r="AU311" s="210" t="s">
        <v>86</v>
      </c>
      <c r="AV311" s="13" t="s">
        <v>86</v>
      </c>
      <c r="AW311" s="13" t="s">
        <v>37</v>
      </c>
      <c r="AX311" s="13" t="s">
        <v>77</v>
      </c>
      <c r="AY311" s="210" t="s">
        <v>176</v>
      </c>
    </row>
    <row r="312" spans="2:51" s="13" customFormat="1" ht="11.25">
      <c r="B312" s="200"/>
      <c r="C312" s="201"/>
      <c r="D312" s="193" t="s">
        <v>196</v>
      </c>
      <c r="E312" s="202" t="s">
        <v>19</v>
      </c>
      <c r="F312" s="203" t="s">
        <v>675</v>
      </c>
      <c r="G312" s="201"/>
      <c r="H312" s="204">
        <v>-0.9</v>
      </c>
      <c r="I312" s="205"/>
      <c r="J312" s="201"/>
      <c r="K312" s="201"/>
      <c r="L312" s="206"/>
      <c r="M312" s="207"/>
      <c r="N312" s="208"/>
      <c r="O312" s="208"/>
      <c r="P312" s="208"/>
      <c r="Q312" s="208"/>
      <c r="R312" s="208"/>
      <c r="S312" s="208"/>
      <c r="T312" s="209"/>
      <c r="AT312" s="210" t="s">
        <v>196</v>
      </c>
      <c r="AU312" s="210" t="s">
        <v>86</v>
      </c>
      <c r="AV312" s="13" t="s">
        <v>86</v>
      </c>
      <c r="AW312" s="13" t="s">
        <v>37</v>
      </c>
      <c r="AX312" s="13" t="s">
        <v>77</v>
      </c>
      <c r="AY312" s="210" t="s">
        <v>176</v>
      </c>
    </row>
    <row r="313" spans="2:51" s="13" customFormat="1" ht="11.25">
      <c r="B313" s="200"/>
      <c r="C313" s="201"/>
      <c r="D313" s="193" t="s">
        <v>196</v>
      </c>
      <c r="E313" s="202" t="s">
        <v>19</v>
      </c>
      <c r="F313" s="203" t="s">
        <v>676</v>
      </c>
      <c r="G313" s="201"/>
      <c r="H313" s="204">
        <v>-1.125</v>
      </c>
      <c r="I313" s="205"/>
      <c r="J313" s="201"/>
      <c r="K313" s="201"/>
      <c r="L313" s="206"/>
      <c r="M313" s="207"/>
      <c r="N313" s="208"/>
      <c r="O313" s="208"/>
      <c r="P313" s="208"/>
      <c r="Q313" s="208"/>
      <c r="R313" s="208"/>
      <c r="S313" s="208"/>
      <c r="T313" s="209"/>
      <c r="AT313" s="210" t="s">
        <v>196</v>
      </c>
      <c r="AU313" s="210" t="s">
        <v>86</v>
      </c>
      <c r="AV313" s="13" t="s">
        <v>86</v>
      </c>
      <c r="AW313" s="13" t="s">
        <v>37</v>
      </c>
      <c r="AX313" s="13" t="s">
        <v>77</v>
      </c>
      <c r="AY313" s="210" t="s">
        <v>176</v>
      </c>
    </row>
    <row r="314" spans="2:51" s="13" customFormat="1" ht="11.25">
      <c r="B314" s="200"/>
      <c r="C314" s="201"/>
      <c r="D314" s="193" t="s">
        <v>196</v>
      </c>
      <c r="E314" s="202" t="s">
        <v>19</v>
      </c>
      <c r="F314" s="203" t="s">
        <v>677</v>
      </c>
      <c r="G314" s="201"/>
      <c r="H314" s="204">
        <v>-3.92</v>
      </c>
      <c r="I314" s="205"/>
      <c r="J314" s="201"/>
      <c r="K314" s="201"/>
      <c r="L314" s="206"/>
      <c r="M314" s="207"/>
      <c r="N314" s="208"/>
      <c r="O314" s="208"/>
      <c r="P314" s="208"/>
      <c r="Q314" s="208"/>
      <c r="R314" s="208"/>
      <c r="S314" s="208"/>
      <c r="T314" s="209"/>
      <c r="AT314" s="210" t="s">
        <v>196</v>
      </c>
      <c r="AU314" s="210" t="s">
        <v>86</v>
      </c>
      <c r="AV314" s="13" t="s">
        <v>86</v>
      </c>
      <c r="AW314" s="13" t="s">
        <v>37</v>
      </c>
      <c r="AX314" s="13" t="s">
        <v>77</v>
      </c>
      <c r="AY314" s="210" t="s">
        <v>176</v>
      </c>
    </row>
    <row r="315" spans="2:51" s="13" customFormat="1" ht="11.25">
      <c r="B315" s="200"/>
      <c r="C315" s="201"/>
      <c r="D315" s="193" t="s">
        <v>196</v>
      </c>
      <c r="E315" s="202" t="s">
        <v>19</v>
      </c>
      <c r="F315" s="203" t="s">
        <v>678</v>
      </c>
      <c r="G315" s="201"/>
      <c r="H315" s="204">
        <v>-40.5</v>
      </c>
      <c r="I315" s="205"/>
      <c r="J315" s="201"/>
      <c r="K315" s="201"/>
      <c r="L315" s="206"/>
      <c r="M315" s="207"/>
      <c r="N315" s="208"/>
      <c r="O315" s="208"/>
      <c r="P315" s="208"/>
      <c r="Q315" s="208"/>
      <c r="R315" s="208"/>
      <c r="S315" s="208"/>
      <c r="T315" s="209"/>
      <c r="AT315" s="210" t="s">
        <v>196</v>
      </c>
      <c r="AU315" s="210" t="s">
        <v>86</v>
      </c>
      <c r="AV315" s="13" t="s">
        <v>86</v>
      </c>
      <c r="AW315" s="13" t="s">
        <v>37</v>
      </c>
      <c r="AX315" s="13" t="s">
        <v>77</v>
      </c>
      <c r="AY315" s="210" t="s">
        <v>176</v>
      </c>
    </row>
    <row r="316" spans="2:51" s="13" customFormat="1" ht="11.25">
      <c r="B316" s="200"/>
      <c r="C316" s="201"/>
      <c r="D316" s="193" t="s">
        <v>196</v>
      </c>
      <c r="E316" s="202" t="s">
        <v>19</v>
      </c>
      <c r="F316" s="203" t="s">
        <v>679</v>
      </c>
      <c r="G316" s="201"/>
      <c r="H316" s="204">
        <v>-15.75</v>
      </c>
      <c r="I316" s="205"/>
      <c r="J316" s="201"/>
      <c r="K316" s="201"/>
      <c r="L316" s="206"/>
      <c r="M316" s="207"/>
      <c r="N316" s="208"/>
      <c r="O316" s="208"/>
      <c r="P316" s="208"/>
      <c r="Q316" s="208"/>
      <c r="R316" s="208"/>
      <c r="S316" s="208"/>
      <c r="T316" s="209"/>
      <c r="AT316" s="210" t="s">
        <v>196</v>
      </c>
      <c r="AU316" s="210" t="s">
        <v>86</v>
      </c>
      <c r="AV316" s="13" t="s">
        <v>86</v>
      </c>
      <c r="AW316" s="13" t="s">
        <v>37</v>
      </c>
      <c r="AX316" s="13" t="s">
        <v>77</v>
      </c>
      <c r="AY316" s="210" t="s">
        <v>176</v>
      </c>
    </row>
    <row r="317" spans="2:51" s="13" customFormat="1" ht="11.25">
      <c r="B317" s="200"/>
      <c r="C317" s="201"/>
      <c r="D317" s="193" t="s">
        <v>196</v>
      </c>
      <c r="E317" s="202" t="s">
        <v>19</v>
      </c>
      <c r="F317" s="203" t="s">
        <v>841</v>
      </c>
      <c r="G317" s="201"/>
      <c r="H317" s="204">
        <v>-2.1059999999999999</v>
      </c>
      <c r="I317" s="205"/>
      <c r="J317" s="201"/>
      <c r="K317" s="201"/>
      <c r="L317" s="206"/>
      <c r="M317" s="207"/>
      <c r="N317" s="208"/>
      <c r="O317" s="208"/>
      <c r="P317" s="208"/>
      <c r="Q317" s="208"/>
      <c r="R317" s="208"/>
      <c r="S317" s="208"/>
      <c r="T317" s="209"/>
      <c r="AT317" s="210" t="s">
        <v>196</v>
      </c>
      <c r="AU317" s="210" t="s">
        <v>86</v>
      </c>
      <c r="AV317" s="13" t="s">
        <v>86</v>
      </c>
      <c r="AW317" s="13" t="s">
        <v>37</v>
      </c>
      <c r="AX317" s="13" t="s">
        <v>77</v>
      </c>
      <c r="AY317" s="210" t="s">
        <v>176</v>
      </c>
    </row>
    <row r="318" spans="2:51" s="13" customFormat="1" ht="11.25">
      <c r="B318" s="200"/>
      <c r="C318" s="201"/>
      <c r="D318" s="193" t="s">
        <v>196</v>
      </c>
      <c r="E318" s="202" t="s">
        <v>19</v>
      </c>
      <c r="F318" s="203" t="s">
        <v>842</v>
      </c>
      <c r="G318" s="201"/>
      <c r="H318" s="204">
        <v>-1.4179999999999999</v>
      </c>
      <c r="I318" s="205"/>
      <c r="J318" s="201"/>
      <c r="K318" s="201"/>
      <c r="L318" s="206"/>
      <c r="M318" s="207"/>
      <c r="N318" s="208"/>
      <c r="O318" s="208"/>
      <c r="P318" s="208"/>
      <c r="Q318" s="208"/>
      <c r="R318" s="208"/>
      <c r="S318" s="208"/>
      <c r="T318" s="209"/>
      <c r="AT318" s="210" t="s">
        <v>196</v>
      </c>
      <c r="AU318" s="210" t="s">
        <v>86</v>
      </c>
      <c r="AV318" s="13" t="s">
        <v>86</v>
      </c>
      <c r="AW318" s="13" t="s">
        <v>37</v>
      </c>
      <c r="AX318" s="13" t="s">
        <v>77</v>
      </c>
      <c r="AY318" s="210" t="s">
        <v>176</v>
      </c>
    </row>
    <row r="319" spans="2:51" s="13" customFormat="1" ht="11.25">
      <c r="B319" s="200"/>
      <c r="C319" s="201"/>
      <c r="D319" s="193" t="s">
        <v>196</v>
      </c>
      <c r="E319" s="202" t="s">
        <v>19</v>
      </c>
      <c r="F319" s="203" t="s">
        <v>843</v>
      </c>
      <c r="G319" s="201"/>
      <c r="H319" s="204">
        <v>-1.8360000000000001</v>
      </c>
      <c r="I319" s="205"/>
      <c r="J319" s="201"/>
      <c r="K319" s="201"/>
      <c r="L319" s="206"/>
      <c r="M319" s="207"/>
      <c r="N319" s="208"/>
      <c r="O319" s="208"/>
      <c r="P319" s="208"/>
      <c r="Q319" s="208"/>
      <c r="R319" s="208"/>
      <c r="S319" s="208"/>
      <c r="T319" s="209"/>
      <c r="AT319" s="210" t="s">
        <v>196</v>
      </c>
      <c r="AU319" s="210" t="s">
        <v>86</v>
      </c>
      <c r="AV319" s="13" t="s">
        <v>86</v>
      </c>
      <c r="AW319" s="13" t="s">
        <v>37</v>
      </c>
      <c r="AX319" s="13" t="s">
        <v>77</v>
      </c>
      <c r="AY319" s="210" t="s">
        <v>176</v>
      </c>
    </row>
    <row r="320" spans="2:51" s="13" customFormat="1" ht="11.25">
      <c r="B320" s="200"/>
      <c r="C320" s="201"/>
      <c r="D320" s="193" t="s">
        <v>196</v>
      </c>
      <c r="E320" s="202" t="s">
        <v>19</v>
      </c>
      <c r="F320" s="203" t="s">
        <v>844</v>
      </c>
      <c r="G320" s="201"/>
      <c r="H320" s="204">
        <v>-1.4850000000000001</v>
      </c>
      <c r="I320" s="205"/>
      <c r="J320" s="201"/>
      <c r="K320" s="201"/>
      <c r="L320" s="206"/>
      <c r="M320" s="207"/>
      <c r="N320" s="208"/>
      <c r="O320" s="208"/>
      <c r="P320" s="208"/>
      <c r="Q320" s="208"/>
      <c r="R320" s="208"/>
      <c r="S320" s="208"/>
      <c r="T320" s="209"/>
      <c r="AT320" s="210" t="s">
        <v>196</v>
      </c>
      <c r="AU320" s="210" t="s">
        <v>86</v>
      </c>
      <c r="AV320" s="13" t="s">
        <v>86</v>
      </c>
      <c r="AW320" s="13" t="s">
        <v>37</v>
      </c>
      <c r="AX320" s="13" t="s">
        <v>77</v>
      </c>
      <c r="AY320" s="210" t="s">
        <v>176</v>
      </c>
    </row>
    <row r="321" spans="1:65" s="15" customFormat="1" ht="11.25">
      <c r="B321" s="237"/>
      <c r="C321" s="238"/>
      <c r="D321" s="193" t="s">
        <v>196</v>
      </c>
      <c r="E321" s="239" t="s">
        <v>19</v>
      </c>
      <c r="F321" s="240" t="s">
        <v>684</v>
      </c>
      <c r="G321" s="238"/>
      <c r="H321" s="239" t="s">
        <v>19</v>
      </c>
      <c r="I321" s="241"/>
      <c r="J321" s="238"/>
      <c r="K321" s="238"/>
      <c r="L321" s="242"/>
      <c r="M321" s="243"/>
      <c r="N321" s="244"/>
      <c r="O321" s="244"/>
      <c r="P321" s="244"/>
      <c r="Q321" s="244"/>
      <c r="R321" s="244"/>
      <c r="S321" s="244"/>
      <c r="T321" s="245"/>
      <c r="AT321" s="246" t="s">
        <v>196</v>
      </c>
      <c r="AU321" s="246" t="s">
        <v>86</v>
      </c>
      <c r="AV321" s="15" t="s">
        <v>84</v>
      </c>
      <c r="AW321" s="15" t="s">
        <v>37</v>
      </c>
      <c r="AX321" s="15" t="s">
        <v>77</v>
      </c>
      <c r="AY321" s="246" t="s">
        <v>176</v>
      </c>
    </row>
    <row r="322" spans="1:65" s="13" customFormat="1" ht="11.25">
      <c r="B322" s="200"/>
      <c r="C322" s="201"/>
      <c r="D322" s="193" t="s">
        <v>196</v>
      </c>
      <c r="E322" s="202" t="s">
        <v>19</v>
      </c>
      <c r="F322" s="203" t="s">
        <v>685</v>
      </c>
      <c r="G322" s="201"/>
      <c r="H322" s="204">
        <v>1.3</v>
      </c>
      <c r="I322" s="205"/>
      <c r="J322" s="201"/>
      <c r="K322" s="201"/>
      <c r="L322" s="206"/>
      <c r="M322" s="207"/>
      <c r="N322" s="208"/>
      <c r="O322" s="208"/>
      <c r="P322" s="208"/>
      <c r="Q322" s="208"/>
      <c r="R322" s="208"/>
      <c r="S322" s="208"/>
      <c r="T322" s="209"/>
      <c r="AT322" s="210" t="s">
        <v>196</v>
      </c>
      <c r="AU322" s="210" t="s">
        <v>86</v>
      </c>
      <c r="AV322" s="13" t="s">
        <v>86</v>
      </c>
      <c r="AW322" s="13" t="s">
        <v>37</v>
      </c>
      <c r="AX322" s="13" t="s">
        <v>77</v>
      </c>
      <c r="AY322" s="210" t="s">
        <v>176</v>
      </c>
    </row>
    <row r="323" spans="1:65" s="13" customFormat="1" ht="11.25">
      <c r="B323" s="200"/>
      <c r="C323" s="201"/>
      <c r="D323" s="193" t="s">
        <v>196</v>
      </c>
      <c r="E323" s="202" t="s">
        <v>19</v>
      </c>
      <c r="F323" s="203" t="s">
        <v>686</v>
      </c>
      <c r="G323" s="201"/>
      <c r="H323" s="204">
        <v>0.9</v>
      </c>
      <c r="I323" s="205"/>
      <c r="J323" s="201"/>
      <c r="K323" s="201"/>
      <c r="L323" s="206"/>
      <c r="M323" s="207"/>
      <c r="N323" s="208"/>
      <c r="O323" s="208"/>
      <c r="P323" s="208"/>
      <c r="Q323" s="208"/>
      <c r="R323" s="208"/>
      <c r="S323" s="208"/>
      <c r="T323" s="209"/>
      <c r="AT323" s="210" t="s">
        <v>196</v>
      </c>
      <c r="AU323" s="210" t="s">
        <v>86</v>
      </c>
      <c r="AV323" s="13" t="s">
        <v>86</v>
      </c>
      <c r="AW323" s="13" t="s">
        <v>37</v>
      </c>
      <c r="AX323" s="13" t="s">
        <v>77</v>
      </c>
      <c r="AY323" s="210" t="s">
        <v>176</v>
      </c>
    </row>
    <row r="324" spans="1:65" s="13" customFormat="1" ht="11.25">
      <c r="B324" s="200"/>
      <c r="C324" s="201"/>
      <c r="D324" s="193" t="s">
        <v>196</v>
      </c>
      <c r="E324" s="202" t="s">
        <v>19</v>
      </c>
      <c r="F324" s="203" t="s">
        <v>687</v>
      </c>
      <c r="G324" s="201"/>
      <c r="H324" s="204">
        <v>0.93799999999999994</v>
      </c>
      <c r="I324" s="205"/>
      <c r="J324" s="201"/>
      <c r="K324" s="201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196</v>
      </c>
      <c r="AU324" s="210" t="s">
        <v>86</v>
      </c>
      <c r="AV324" s="13" t="s">
        <v>86</v>
      </c>
      <c r="AW324" s="13" t="s">
        <v>37</v>
      </c>
      <c r="AX324" s="13" t="s">
        <v>77</v>
      </c>
      <c r="AY324" s="210" t="s">
        <v>176</v>
      </c>
    </row>
    <row r="325" spans="1:65" s="13" customFormat="1" ht="11.25">
      <c r="B325" s="200"/>
      <c r="C325" s="201"/>
      <c r="D325" s="193" t="s">
        <v>196</v>
      </c>
      <c r="E325" s="202" t="s">
        <v>19</v>
      </c>
      <c r="F325" s="203" t="s">
        <v>688</v>
      </c>
      <c r="G325" s="201"/>
      <c r="H325" s="204">
        <v>2.1</v>
      </c>
      <c r="I325" s="205"/>
      <c r="J325" s="201"/>
      <c r="K325" s="201"/>
      <c r="L325" s="206"/>
      <c r="M325" s="207"/>
      <c r="N325" s="208"/>
      <c r="O325" s="208"/>
      <c r="P325" s="208"/>
      <c r="Q325" s="208"/>
      <c r="R325" s="208"/>
      <c r="S325" s="208"/>
      <c r="T325" s="209"/>
      <c r="AT325" s="210" t="s">
        <v>196</v>
      </c>
      <c r="AU325" s="210" t="s">
        <v>86</v>
      </c>
      <c r="AV325" s="13" t="s">
        <v>86</v>
      </c>
      <c r="AW325" s="13" t="s">
        <v>37</v>
      </c>
      <c r="AX325" s="13" t="s">
        <v>77</v>
      </c>
      <c r="AY325" s="210" t="s">
        <v>176</v>
      </c>
    </row>
    <row r="326" spans="1:65" s="13" customFormat="1" ht="11.25">
      <c r="B326" s="200"/>
      <c r="C326" s="201"/>
      <c r="D326" s="193" t="s">
        <v>196</v>
      </c>
      <c r="E326" s="202" t="s">
        <v>19</v>
      </c>
      <c r="F326" s="203" t="s">
        <v>689</v>
      </c>
      <c r="G326" s="201"/>
      <c r="H326" s="204">
        <v>20.25</v>
      </c>
      <c r="I326" s="205"/>
      <c r="J326" s="201"/>
      <c r="K326" s="201"/>
      <c r="L326" s="206"/>
      <c r="M326" s="207"/>
      <c r="N326" s="208"/>
      <c r="O326" s="208"/>
      <c r="P326" s="208"/>
      <c r="Q326" s="208"/>
      <c r="R326" s="208"/>
      <c r="S326" s="208"/>
      <c r="T326" s="209"/>
      <c r="AT326" s="210" t="s">
        <v>196</v>
      </c>
      <c r="AU326" s="210" t="s">
        <v>86</v>
      </c>
      <c r="AV326" s="13" t="s">
        <v>86</v>
      </c>
      <c r="AW326" s="13" t="s">
        <v>37</v>
      </c>
      <c r="AX326" s="13" t="s">
        <v>77</v>
      </c>
      <c r="AY326" s="210" t="s">
        <v>176</v>
      </c>
    </row>
    <row r="327" spans="1:65" s="13" customFormat="1" ht="11.25">
      <c r="B327" s="200"/>
      <c r="C327" s="201"/>
      <c r="D327" s="193" t="s">
        <v>196</v>
      </c>
      <c r="E327" s="202" t="s">
        <v>19</v>
      </c>
      <c r="F327" s="203" t="s">
        <v>690</v>
      </c>
      <c r="G327" s="201"/>
      <c r="H327" s="204">
        <v>6.375</v>
      </c>
      <c r="I327" s="205"/>
      <c r="J327" s="201"/>
      <c r="K327" s="201"/>
      <c r="L327" s="206"/>
      <c r="M327" s="207"/>
      <c r="N327" s="208"/>
      <c r="O327" s="208"/>
      <c r="P327" s="208"/>
      <c r="Q327" s="208"/>
      <c r="R327" s="208"/>
      <c r="S327" s="208"/>
      <c r="T327" s="209"/>
      <c r="AT327" s="210" t="s">
        <v>196</v>
      </c>
      <c r="AU327" s="210" t="s">
        <v>86</v>
      </c>
      <c r="AV327" s="13" t="s">
        <v>86</v>
      </c>
      <c r="AW327" s="13" t="s">
        <v>37</v>
      </c>
      <c r="AX327" s="13" t="s">
        <v>77</v>
      </c>
      <c r="AY327" s="210" t="s">
        <v>176</v>
      </c>
    </row>
    <row r="328" spans="1:65" s="13" customFormat="1" ht="11.25">
      <c r="B328" s="200"/>
      <c r="C328" s="201"/>
      <c r="D328" s="193" t="s">
        <v>196</v>
      </c>
      <c r="E328" s="202" t="s">
        <v>19</v>
      </c>
      <c r="F328" s="203" t="s">
        <v>845</v>
      </c>
      <c r="G328" s="201"/>
      <c r="H328" s="204">
        <v>1.0649999999999999</v>
      </c>
      <c r="I328" s="205"/>
      <c r="J328" s="201"/>
      <c r="K328" s="201"/>
      <c r="L328" s="206"/>
      <c r="M328" s="207"/>
      <c r="N328" s="208"/>
      <c r="O328" s="208"/>
      <c r="P328" s="208"/>
      <c r="Q328" s="208"/>
      <c r="R328" s="208"/>
      <c r="S328" s="208"/>
      <c r="T328" s="209"/>
      <c r="AT328" s="210" t="s">
        <v>196</v>
      </c>
      <c r="AU328" s="210" t="s">
        <v>86</v>
      </c>
      <c r="AV328" s="13" t="s">
        <v>86</v>
      </c>
      <c r="AW328" s="13" t="s">
        <v>37</v>
      </c>
      <c r="AX328" s="13" t="s">
        <v>77</v>
      </c>
      <c r="AY328" s="210" t="s">
        <v>176</v>
      </c>
    </row>
    <row r="329" spans="1:65" s="13" customFormat="1" ht="11.25">
      <c r="B329" s="200"/>
      <c r="C329" s="201"/>
      <c r="D329" s="193" t="s">
        <v>196</v>
      </c>
      <c r="E329" s="202" t="s">
        <v>19</v>
      </c>
      <c r="F329" s="203" t="s">
        <v>846</v>
      </c>
      <c r="G329" s="201"/>
      <c r="H329" s="204">
        <v>0.93799999999999994</v>
      </c>
      <c r="I329" s="205"/>
      <c r="J329" s="201"/>
      <c r="K329" s="201"/>
      <c r="L329" s="206"/>
      <c r="M329" s="207"/>
      <c r="N329" s="208"/>
      <c r="O329" s="208"/>
      <c r="P329" s="208"/>
      <c r="Q329" s="208"/>
      <c r="R329" s="208"/>
      <c r="S329" s="208"/>
      <c r="T329" s="209"/>
      <c r="AT329" s="210" t="s">
        <v>196</v>
      </c>
      <c r="AU329" s="210" t="s">
        <v>86</v>
      </c>
      <c r="AV329" s="13" t="s">
        <v>86</v>
      </c>
      <c r="AW329" s="13" t="s">
        <v>37</v>
      </c>
      <c r="AX329" s="13" t="s">
        <v>77</v>
      </c>
      <c r="AY329" s="210" t="s">
        <v>176</v>
      </c>
    </row>
    <row r="330" spans="1:65" s="13" customFormat="1" ht="11.25">
      <c r="B330" s="200"/>
      <c r="C330" s="201"/>
      <c r="D330" s="193" t="s">
        <v>196</v>
      </c>
      <c r="E330" s="202" t="s">
        <v>19</v>
      </c>
      <c r="F330" s="203" t="s">
        <v>847</v>
      </c>
      <c r="G330" s="201"/>
      <c r="H330" s="204">
        <v>1.0149999999999999</v>
      </c>
      <c r="I330" s="205"/>
      <c r="J330" s="201"/>
      <c r="K330" s="201"/>
      <c r="L330" s="206"/>
      <c r="M330" s="207"/>
      <c r="N330" s="208"/>
      <c r="O330" s="208"/>
      <c r="P330" s="208"/>
      <c r="Q330" s="208"/>
      <c r="R330" s="208"/>
      <c r="S330" s="208"/>
      <c r="T330" s="209"/>
      <c r="AT330" s="210" t="s">
        <v>196</v>
      </c>
      <c r="AU330" s="210" t="s">
        <v>86</v>
      </c>
      <c r="AV330" s="13" t="s">
        <v>86</v>
      </c>
      <c r="AW330" s="13" t="s">
        <v>37</v>
      </c>
      <c r="AX330" s="13" t="s">
        <v>77</v>
      </c>
      <c r="AY330" s="210" t="s">
        <v>176</v>
      </c>
    </row>
    <row r="331" spans="1:65" s="13" customFormat="1" ht="11.25">
      <c r="B331" s="200"/>
      <c r="C331" s="201"/>
      <c r="D331" s="193" t="s">
        <v>196</v>
      </c>
      <c r="E331" s="202" t="s">
        <v>19</v>
      </c>
      <c r="F331" s="203" t="s">
        <v>848</v>
      </c>
      <c r="G331" s="201"/>
      <c r="H331" s="204">
        <v>0.95</v>
      </c>
      <c r="I331" s="205"/>
      <c r="J331" s="201"/>
      <c r="K331" s="201"/>
      <c r="L331" s="206"/>
      <c r="M331" s="207"/>
      <c r="N331" s="208"/>
      <c r="O331" s="208"/>
      <c r="P331" s="208"/>
      <c r="Q331" s="208"/>
      <c r="R331" s="208"/>
      <c r="S331" s="208"/>
      <c r="T331" s="209"/>
      <c r="AT331" s="210" t="s">
        <v>196</v>
      </c>
      <c r="AU331" s="210" t="s">
        <v>86</v>
      </c>
      <c r="AV331" s="13" t="s">
        <v>86</v>
      </c>
      <c r="AW331" s="13" t="s">
        <v>37</v>
      </c>
      <c r="AX331" s="13" t="s">
        <v>77</v>
      </c>
      <c r="AY331" s="210" t="s">
        <v>176</v>
      </c>
    </row>
    <row r="332" spans="1:65" s="14" customFormat="1" ht="11.25">
      <c r="B332" s="211"/>
      <c r="C332" s="212"/>
      <c r="D332" s="193" t="s">
        <v>196</v>
      </c>
      <c r="E332" s="213" t="s">
        <v>19</v>
      </c>
      <c r="F332" s="214" t="s">
        <v>199</v>
      </c>
      <c r="G332" s="212"/>
      <c r="H332" s="215">
        <v>475.54</v>
      </c>
      <c r="I332" s="216"/>
      <c r="J332" s="212"/>
      <c r="K332" s="212"/>
      <c r="L332" s="217"/>
      <c r="M332" s="218"/>
      <c r="N332" s="219"/>
      <c r="O332" s="219"/>
      <c r="P332" s="219"/>
      <c r="Q332" s="219"/>
      <c r="R332" s="219"/>
      <c r="S332" s="219"/>
      <c r="T332" s="220"/>
      <c r="AT332" s="221" t="s">
        <v>196</v>
      </c>
      <c r="AU332" s="221" t="s">
        <v>86</v>
      </c>
      <c r="AV332" s="14" t="s">
        <v>185</v>
      </c>
      <c r="AW332" s="14" t="s">
        <v>37</v>
      </c>
      <c r="AX332" s="14" t="s">
        <v>84</v>
      </c>
      <c r="AY332" s="221" t="s">
        <v>176</v>
      </c>
    </row>
    <row r="333" spans="1:65" s="2" customFormat="1" ht="16.5" customHeight="1">
      <c r="A333" s="36"/>
      <c r="B333" s="37"/>
      <c r="C333" s="180" t="s">
        <v>540</v>
      </c>
      <c r="D333" s="180" t="s">
        <v>180</v>
      </c>
      <c r="E333" s="181" t="s">
        <v>849</v>
      </c>
      <c r="F333" s="182" t="s">
        <v>850</v>
      </c>
      <c r="G333" s="183" t="s">
        <v>267</v>
      </c>
      <c r="H333" s="184">
        <v>1</v>
      </c>
      <c r="I333" s="185"/>
      <c r="J333" s="186">
        <f>ROUND(I333*H333,2)</f>
        <v>0</v>
      </c>
      <c r="K333" s="182" t="s">
        <v>184</v>
      </c>
      <c r="L333" s="41"/>
      <c r="M333" s="187" t="s">
        <v>19</v>
      </c>
      <c r="N333" s="188" t="s">
        <v>48</v>
      </c>
      <c r="O333" s="66"/>
      <c r="P333" s="189">
        <f>O333*H333</f>
        <v>0</v>
      </c>
      <c r="Q333" s="189">
        <v>0</v>
      </c>
      <c r="R333" s="189">
        <f>Q333*H333</f>
        <v>0</v>
      </c>
      <c r="S333" s="189">
        <v>8.8999999999999996E-2</v>
      </c>
      <c r="T333" s="190">
        <f>S333*H333</f>
        <v>8.8999999999999996E-2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91" t="s">
        <v>185</v>
      </c>
      <c r="AT333" s="191" t="s">
        <v>180</v>
      </c>
      <c r="AU333" s="191" t="s">
        <v>86</v>
      </c>
      <c r="AY333" s="19" t="s">
        <v>176</v>
      </c>
      <c r="BE333" s="192">
        <f>IF(N333="základní",J333,0)</f>
        <v>0</v>
      </c>
      <c r="BF333" s="192">
        <f>IF(N333="snížená",J333,0)</f>
        <v>0</v>
      </c>
      <c r="BG333" s="192">
        <f>IF(N333="zákl. přenesená",J333,0)</f>
        <v>0</v>
      </c>
      <c r="BH333" s="192">
        <f>IF(N333="sníž. přenesená",J333,0)</f>
        <v>0</v>
      </c>
      <c r="BI333" s="192">
        <f>IF(N333="nulová",J333,0)</f>
        <v>0</v>
      </c>
      <c r="BJ333" s="19" t="s">
        <v>84</v>
      </c>
      <c r="BK333" s="192">
        <f>ROUND(I333*H333,2)</f>
        <v>0</v>
      </c>
      <c r="BL333" s="19" t="s">
        <v>185</v>
      </c>
      <c r="BM333" s="191" t="s">
        <v>851</v>
      </c>
    </row>
    <row r="334" spans="1:65" s="2" customFormat="1" ht="11.25">
      <c r="A334" s="36"/>
      <c r="B334" s="37"/>
      <c r="C334" s="38"/>
      <c r="D334" s="193" t="s">
        <v>187</v>
      </c>
      <c r="E334" s="38"/>
      <c r="F334" s="194" t="s">
        <v>852</v>
      </c>
      <c r="G334" s="38"/>
      <c r="H334" s="38"/>
      <c r="I334" s="195"/>
      <c r="J334" s="38"/>
      <c r="K334" s="38"/>
      <c r="L334" s="41"/>
      <c r="M334" s="196"/>
      <c r="N334" s="197"/>
      <c r="O334" s="66"/>
      <c r="P334" s="66"/>
      <c r="Q334" s="66"/>
      <c r="R334" s="66"/>
      <c r="S334" s="66"/>
      <c r="T334" s="67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9" t="s">
        <v>187</v>
      </c>
      <c r="AU334" s="19" t="s">
        <v>86</v>
      </c>
    </row>
    <row r="335" spans="1:65" s="2" customFormat="1" ht="11.25">
      <c r="A335" s="36"/>
      <c r="B335" s="37"/>
      <c r="C335" s="38"/>
      <c r="D335" s="198" t="s">
        <v>189</v>
      </c>
      <c r="E335" s="38"/>
      <c r="F335" s="199" t="s">
        <v>853</v>
      </c>
      <c r="G335" s="38"/>
      <c r="H335" s="38"/>
      <c r="I335" s="195"/>
      <c r="J335" s="38"/>
      <c r="K335" s="38"/>
      <c r="L335" s="41"/>
      <c r="M335" s="196"/>
      <c r="N335" s="197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189</v>
      </c>
      <c r="AU335" s="19" t="s">
        <v>86</v>
      </c>
    </row>
    <row r="336" spans="1:65" s="13" customFormat="1" ht="11.25">
      <c r="B336" s="200"/>
      <c r="C336" s="201"/>
      <c r="D336" s="193" t="s">
        <v>196</v>
      </c>
      <c r="E336" s="202" t="s">
        <v>19</v>
      </c>
      <c r="F336" s="203" t="s">
        <v>854</v>
      </c>
      <c r="G336" s="201"/>
      <c r="H336" s="204">
        <v>1</v>
      </c>
      <c r="I336" s="205"/>
      <c r="J336" s="201"/>
      <c r="K336" s="201"/>
      <c r="L336" s="206"/>
      <c r="M336" s="207"/>
      <c r="N336" s="208"/>
      <c r="O336" s="208"/>
      <c r="P336" s="208"/>
      <c r="Q336" s="208"/>
      <c r="R336" s="208"/>
      <c r="S336" s="208"/>
      <c r="T336" s="209"/>
      <c r="AT336" s="210" t="s">
        <v>196</v>
      </c>
      <c r="AU336" s="210" t="s">
        <v>86</v>
      </c>
      <c r="AV336" s="13" t="s">
        <v>86</v>
      </c>
      <c r="AW336" s="13" t="s">
        <v>37</v>
      </c>
      <c r="AX336" s="13" t="s">
        <v>84</v>
      </c>
      <c r="AY336" s="210" t="s">
        <v>176</v>
      </c>
    </row>
    <row r="337" spans="1:65" s="12" customFormat="1" ht="22.9" customHeight="1">
      <c r="B337" s="164"/>
      <c r="C337" s="165"/>
      <c r="D337" s="166" t="s">
        <v>76</v>
      </c>
      <c r="E337" s="178" t="s">
        <v>177</v>
      </c>
      <c r="F337" s="178" t="s">
        <v>178</v>
      </c>
      <c r="G337" s="165"/>
      <c r="H337" s="165"/>
      <c r="I337" s="168"/>
      <c r="J337" s="179">
        <f>BK337</f>
        <v>0</v>
      </c>
      <c r="K337" s="165"/>
      <c r="L337" s="170"/>
      <c r="M337" s="171"/>
      <c r="N337" s="172"/>
      <c r="O337" s="172"/>
      <c r="P337" s="173">
        <f>SUM(P338:P340)</f>
        <v>0</v>
      </c>
      <c r="Q337" s="172"/>
      <c r="R337" s="173">
        <f>SUM(R338:R340)</f>
        <v>0</v>
      </c>
      <c r="S337" s="172"/>
      <c r="T337" s="174">
        <f>SUM(T338:T340)</f>
        <v>0</v>
      </c>
      <c r="AR337" s="175" t="s">
        <v>84</v>
      </c>
      <c r="AT337" s="176" t="s">
        <v>76</v>
      </c>
      <c r="AU337" s="176" t="s">
        <v>84</v>
      </c>
      <c r="AY337" s="175" t="s">
        <v>176</v>
      </c>
      <c r="BK337" s="177">
        <f>SUM(BK338:BK340)</f>
        <v>0</v>
      </c>
    </row>
    <row r="338" spans="1:65" s="2" customFormat="1" ht="16.5" customHeight="1">
      <c r="A338" s="36"/>
      <c r="B338" s="37"/>
      <c r="C338" s="180" t="s">
        <v>545</v>
      </c>
      <c r="D338" s="180" t="s">
        <v>180</v>
      </c>
      <c r="E338" s="181" t="s">
        <v>334</v>
      </c>
      <c r="F338" s="182" t="s">
        <v>335</v>
      </c>
      <c r="G338" s="183" t="s">
        <v>183</v>
      </c>
      <c r="H338" s="184">
        <v>16.177</v>
      </c>
      <c r="I338" s="185"/>
      <c r="J338" s="186">
        <f>ROUND(I338*H338,2)</f>
        <v>0</v>
      </c>
      <c r="K338" s="182" t="s">
        <v>184</v>
      </c>
      <c r="L338" s="41"/>
      <c r="M338" s="187" t="s">
        <v>19</v>
      </c>
      <c r="N338" s="188" t="s">
        <v>48</v>
      </c>
      <c r="O338" s="66"/>
      <c r="P338" s="189">
        <f>O338*H338</f>
        <v>0</v>
      </c>
      <c r="Q338" s="189">
        <v>0</v>
      </c>
      <c r="R338" s="189">
        <f>Q338*H338</f>
        <v>0</v>
      </c>
      <c r="S338" s="189">
        <v>0</v>
      </c>
      <c r="T338" s="190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1" t="s">
        <v>185</v>
      </c>
      <c r="AT338" s="191" t="s">
        <v>180</v>
      </c>
      <c r="AU338" s="191" t="s">
        <v>86</v>
      </c>
      <c r="AY338" s="19" t="s">
        <v>176</v>
      </c>
      <c r="BE338" s="192">
        <f>IF(N338="základní",J338,0)</f>
        <v>0</v>
      </c>
      <c r="BF338" s="192">
        <f>IF(N338="snížená",J338,0)</f>
        <v>0</v>
      </c>
      <c r="BG338" s="192">
        <f>IF(N338="zákl. přenesená",J338,0)</f>
        <v>0</v>
      </c>
      <c r="BH338" s="192">
        <f>IF(N338="sníž. přenesená",J338,0)</f>
        <v>0</v>
      </c>
      <c r="BI338" s="192">
        <f>IF(N338="nulová",J338,0)</f>
        <v>0</v>
      </c>
      <c r="BJ338" s="19" t="s">
        <v>84</v>
      </c>
      <c r="BK338" s="192">
        <f>ROUND(I338*H338,2)</f>
        <v>0</v>
      </c>
      <c r="BL338" s="19" t="s">
        <v>185</v>
      </c>
      <c r="BM338" s="191" t="s">
        <v>855</v>
      </c>
    </row>
    <row r="339" spans="1:65" s="2" customFormat="1" ht="11.25">
      <c r="A339" s="36"/>
      <c r="B339" s="37"/>
      <c r="C339" s="38"/>
      <c r="D339" s="193" t="s">
        <v>187</v>
      </c>
      <c r="E339" s="38"/>
      <c r="F339" s="194" t="s">
        <v>337</v>
      </c>
      <c r="G339" s="38"/>
      <c r="H339" s="38"/>
      <c r="I339" s="195"/>
      <c r="J339" s="38"/>
      <c r="K339" s="38"/>
      <c r="L339" s="41"/>
      <c r="M339" s="196"/>
      <c r="N339" s="197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187</v>
      </c>
      <c r="AU339" s="19" t="s">
        <v>86</v>
      </c>
    </row>
    <row r="340" spans="1:65" s="2" customFormat="1" ht="11.25">
      <c r="A340" s="36"/>
      <c r="B340" s="37"/>
      <c r="C340" s="38"/>
      <c r="D340" s="198" t="s">
        <v>189</v>
      </c>
      <c r="E340" s="38"/>
      <c r="F340" s="199" t="s">
        <v>338</v>
      </c>
      <c r="G340" s="38"/>
      <c r="H340" s="38"/>
      <c r="I340" s="195"/>
      <c r="J340" s="38"/>
      <c r="K340" s="38"/>
      <c r="L340" s="41"/>
      <c r="M340" s="196"/>
      <c r="N340" s="197"/>
      <c r="O340" s="66"/>
      <c r="P340" s="66"/>
      <c r="Q340" s="66"/>
      <c r="R340" s="66"/>
      <c r="S340" s="66"/>
      <c r="T340" s="67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T340" s="19" t="s">
        <v>189</v>
      </c>
      <c r="AU340" s="19" t="s">
        <v>86</v>
      </c>
    </row>
    <row r="341" spans="1:65" s="12" customFormat="1" ht="22.9" customHeight="1">
      <c r="B341" s="164"/>
      <c r="C341" s="165"/>
      <c r="D341" s="166" t="s">
        <v>76</v>
      </c>
      <c r="E341" s="178" t="s">
        <v>339</v>
      </c>
      <c r="F341" s="178" t="s">
        <v>340</v>
      </c>
      <c r="G341" s="165"/>
      <c r="H341" s="165"/>
      <c r="I341" s="168"/>
      <c r="J341" s="179">
        <f>BK341</f>
        <v>0</v>
      </c>
      <c r="K341" s="165"/>
      <c r="L341" s="170"/>
      <c r="M341" s="171"/>
      <c r="N341" s="172"/>
      <c r="O341" s="172"/>
      <c r="P341" s="173">
        <f>SUM(P342:P344)</f>
        <v>0</v>
      </c>
      <c r="Q341" s="172"/>
      <c r="R341" s="173">
        <f>SUM(R342:R344)</f>
        <v>0</v>
      </c>
      <c r="S341" s="172"/>
      <c r="T341" s="174">
        <f>SUM(T342:T344)</f>
        <v>0</v>
      </c>
      <c r="AR341" s="175" t="s">
        <v>84</v>
      </c>
      <c r="AT341" s="176" t="s">
        <v>76</v>
      </c>
      <c r="AU341" s="176" t="s">
        <v>84</v>
      </c>
      <c r="AY341" s="175" t="s">
        <v>176</v>
      </c>
      <c r="BK341" s="177">
        <f>SUM(BK342:BK344)</f>
        <v>0</v>
      </c>
    </row>
    <row r="342" spans="1:65" s="2" customFormat="1" ht="16.5" customHeight="1">
      <c r="A342" s="36"/>
      <c r="B342" s="37"/>
      <c r="C342" s="180" t="s">
        <v>551</v>
      </c>
      <c r="D342" s="180" t="s">
        <v>180</v>
      </c>
      <c r="E342" s="181" t="s">
        <v>342</v>
      </c>
      <c r="F342" s="182" t="s">
        <v>343</v>
      </c>
      <c r="G342" s="183" t="s">
        <v>183</v>
      </c>
      <c r="H342" s="184">
        <v>8.1180000000000003</v>
      </c>
      <c r="I342" s="185"/>
      <c r="J342" s="186">
        <f>ROUND(I342*H342,2)</f>
        <v>0</v>
      </c>
      <c r="K342" s="182" t="s">
        <v>184</v>
      </c>
      <c r="L342" s="41"/>
      <c r="M342" s="187" t="s">
        <v>19</v>
      </c>
      <c r="N342" s="188" t="s">
        <v>48</v>
      </c>
      <c r="O342" s="66"/>
      <c r="P342" s="189">
        <f>O342*H342</f>
        <v>0</v>
      </c>
      <c r="Q342" s="189">
        <v>0</v>
      </c>
      <c r="R342" s="189">
        <f>Q342*H342</f>
        <v>0</v>
      </c>
      <c r="S342" s="189">
        <v>0</v>
      </c>
      <c r="T342" s="190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91" t="s">
        <v>185</v>
      </c>
      <c r="AT342" s="191" t="s">
        <v>180</v>
      </c>
      <c r="AU342" s="191" t="s">
        <v>86</v>
      </c>
      <c r="AY342" s="19" t="s">
        <v>176</v>
      </c>
      <c r="BE342" s="192">
        <f>IF(N342="základní",J342,0)</f>
        <v>0</v>
      </c>
      <c r="BF342" s="192">
        <f>IF(N342="snížená",J342,0)</f>
        <v>0</v>
      </c>
      <c r="BG342" s="192">
        <f>IF(N342="zákl. přenesená",J342,0)</f>
        <v>0</v>
      </c>
      <c r="BH342" s="192">
        <f>IF(N342="sníž. přenesená",J342,0)</f>
        <v>0</v>
      </c>
      <c r="BI342" s="192">
        <f>IF(N342="nulová",J342,0)</f>
        <v>0</v>
      </c>
      <c r="BJ342" s="19" t="s">
        <v>84</v>
      </c>
      <c r="BK342" s="192">
        <f>ROUND(I342*H342,2)</f>
        <v>0</v>
      </c>
      <c r="BL342" s="19" t="s">
        <v>185</v>
      </c>
      <c r="BM342" s="191" t="s">
        <v>856</v>
      </c>
    </row>
    <row r="343" spans="1:65" s="2" customFormat="1" ht="19.5">
      <c r="A343" s="36"/>
      <c r="B343" s="37"/>
      <c r="C343" s="38"/>
      <c r="D343" s="193" t="s">
        <v>187</v>
      </c>
      <c r="E343" s="38"/>
      <c r="F343" s="194" t="s">
        <v>345</v>
      </c>
      <c r="G343" s="38"/>
      <c r="H343" s="38"/>
      <c r="I343" s="195"/>
      <c r="J343" s="38"/>
      <c r="K343" s="38"/>
      <c r="L343" s="41"/>
      <c r="M343" s="196"/>
      <c r="N343" s="197"/>
      <c r="O343" s="66"/>
      <c r="P343" s="66"/>
      <c r="Q343" s="66"/>
      <c r="R343" s="66"/>
      <c r="S343" s="66"/>
      <c r="T343" s="67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T343" s="19" t="s">
        <v>187</v>
      </c>
      <c r="AU343" s="19" t="s">
        <v>86</v>
      </c>
    </row>
    <row r="344" spans="1:65" s="2" customFormat="1" ht="11.25">
      <c r="A344" s="36"/>
      <c r="B344" s="37"/>
      <c r="C344" s="38"/>
      <c r="D344" s="198" t="s">
        <v>189</v>
      </c>
      <c r="E344" s="38"/>
      <c r="F344" s="199" t="s">
        <v>346</v>
      </c>
      <c r="G344" s="38"/>
      <c r="H344" s="38"/>
      <c r="I344" s="195"/>
      <c r="J344" s="38"/>
      <c r="K344" s="38"/>
      <c r="L344" s="41"/>
      <c r="M344" s="196"/>
      <c r="N344" s="197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189</v>
      </c>
      <c r="AU344" s="19" t="s">
        <v>86</v>
      </c>
    </row>
    <row r="345" spans="1:65" s="12" customFormat="1" ht="25.9" customHeight="1">
      <c r="B345" s="164"/>
      <c r="C345" s="165"/>
      <c r="D345" s="166" t="s">
        <v>76</v>
      </c>
      <c r="E345" s="167" t="s">
        <v>347</v>
      </c>
      <c r="F345" s="167" t="s">
        <v>348</v>
      </c>
      <c r="G345" s="165"/>
      <c r="H345" s="165"/>
      <c r="I345" s="168"/>
      <c r="J345" s="169">
        <f>BK345</f>
        <v>0</v>
      </c>
      <c r="K345" s="165"/>
      <c r="L345" s="170"/>
      <c r="M345" s="171"/>
      <c r="N345" s="172"/>
      <c r="O345" s="172"/>
      <c r="P345" s="173">
        <f>P346+P350+P419+P516+P535+P560+P580+P599</f>
        <v>0</v>
      </c>
      <c r="Q345" s="172"/>
      <c r="R345" s="173">
        <f>R346+R350+R419+R516+R535+R560+R580+R599</f>
        <v>3.2874374199999994</v>
      </c>
      <c r="S345" s="172"/>
      <c r="T345" s="174">
        <f>T346+T350+T419+T516+T535+T560+T580+T599</f>
        <v>4.0251197000000003</v>
      </c>
      <c r="AR345" s="175" t="s">
        <v>86</v>
      </c>
      <c r="AT345" s="176" t="s">
        <v>76</v>
      </c>
      <c r="AU345" s="176" t="s">
        <v>77</v>
      </c>
      <c r="AY345" s="175" t="s">
        <v>176</v>
      </c>
      <c r="BK345" s="177">
        <f>BK346+BK350+BK419+BK516+BK535+BK560+BK580+BK599</f>
        <v>0</v>
      </c>
    </row>
    <row r="346" spans="1:65" s="12" customFormat="1" ht="22.9" customHeight="1">
      <c r="B346" s="164"/>
      <c r="C346" s="165"/>
      <c r="D346" s="166" t="s">
        <v>76</v>
      </c>
      <c r="E346" s="178" t="s">
        <v>857</v>
      </c>
      <c r="F346" s="178" t="s">
        <v>858</v>
      </c>
      <c r="G346" s="165"/>
      <c r="H346" s="165"/>
      <c r="I346" s="168"/>
      <c r="J346" s="179">
        <f>BK346</f>
        <v>0</v>
      </c>
      <c r="K346" s="165"/>
      <c r="L346" s="170"/>
      <c r="M346" s="171"/>
      <c r="N346" s="172"/>
      <c r="O346" s="172"/>
      <c r="P346" s="173">
        <f>SUM(P347:P349)</f>
        <v>0</v>
      </c>
      <c r="Q346" s="172"/>
      <c r="R346" s="173">
        <f>SUM(R347:R349)</f>
        <v>0</v>
      </c>
      <c r="S346" s="172"/>
      <c r="T346" s="174">
        <f>SUM(T347:T349)</f>
        <v>9.1999999999999998E-3</v>
      </c>
      <c r="AR346" s="175" t="s">
        <v>86</v>
      </c>
      <c r="AT346" s="176" t="s">
        <v>76</v>
      </c>
      <c r="AU346" s="176" t="s">
        <v>84</v>
      </c>
      <c r="AY346" s="175" t="s">
        <v>176</v>
      </c>
      <c r="BK346" s="177">
        <f>SUM(BK347:BK349)</f>
        <v>0</v>
      </c>
    </row>
    <row r="347" spans="1:65" s="2" customFormat="1" ht="16.5" customHeight="1">
      <c r="A347" s="36"/>
      <c r="B347" s="37"/>
      <c r="C347" s="180" t="s">
        <v>559</v>
      </c>
      <c r="D347" s="180" t="s">
        <v>180</v>
      </c>
      <c r="E347" s="181" t="s">
        <v>859</v>
      </c>
      <c r="F347" s="182" t="s">
        <v>860</v>
      </c>
      <c r="G347" s="183" t="s">
        <v>861</v>
      </c>
      <c r="H347" s="184">
        <v>1</v>
      </c>
      <c r="I347" s="185"/>
      <c r="J347" s="186">
        <f>ROUND(I347*H347,2)</f>
        <v>0</v>
      </c>
      <c r="K347" s="182" t="s">
        <v>184</v>
      </c>
      <c r="L347" s="41"/>
      <c r="M347" s="187" t="s">
        <v>19</v>
      </c>
      <c r="N347" s="188" t="s">
        <v>48</v>
      </c>
      <c r="O347" s="66"/>
      <c r="P347" s="189">
        <f>O347*H347</f>
        <v>0</v>
      </c>
      <c r="Q347" s="189">
        <v>0</v>
      </c>
      <c r="R347" s="189">
        <f>Q347*H347</f>
        <v>0</v>
      </c>
      <c r="S347" s="189">
        <v>9.1999999999999998E-3</v>
      </c>
      <c r="T347" s="190">
        <f>S347*H347</f>
        <v>9.1999999999999998E-3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1" t="s">
        <v>354</v>
      </c>
      <c r="AT347" s="191" t="s">
        <v>180</v>
      </c>
      <c r="AU347" s="191" t="s">
        <v>86</v>
      </c>
      <c r="AY347" s="19" t="s">
        <v>176</v>
      </c>
      <c r="BE347" s="192">
        <f>IF(N347="základní",J347,0)</f>
        <v>0</v>
      </c>
      <c r="BF347" s="192">
        <f>IF(N347="snížená",J347,0)</f>
        <v>0</v>
      </c>
      <c r="BG347" s="192">
        <f>IF(N347="zákl. přenesená",J347,0)</f>
        <v>0</v>
      </c>
      <c r="BH347" s="192">
        <f>IF(N347="sníž. přenesená",J347,0)</f>
        <v>0</v>
      </c>
      <c r="BI347" s="192">
        <f>IF(N347="nulová",J347,0)</f>
        <v>0</v>
      </c>
      <c r="BJ347" s="19" t="s">
        <v>84</v>
      </c>
      <c r="BK347" s="192">
        <f>ROUND(I347*H347,2)</f>
        <v>0</v>
      </c>
      <c r="BL347" s="19" t="s">
        <v>354</v>
      </c>
      <c r="BM347" s="191" t="s">
        <v>862</v>
      </c>
    </row>
    <row r="348" spans="1:65" s="2" customFormat="1" ht="11.25">
      <c r="A348" s="36"/>
      <c r="B348" s="37"/>
      <c r="C348" s="38"/>
      <c r="D348" s="193" t="s">
        <v>187</v>
      </c>
      <c r="E348" s="38"/>
      <c r="F348" s="194" t="s">
        <v>863</v>
      </c>
      <c r="G348" s="38"/>
      <c r="H348" s="38"/>
      <c r="I348" s="195"/>
      <c r="J348" s="38"/>
      <c r="K348" s="38"/>
      <c r="L348" s="41"/>
      <c r="M348" s="196"/>
      <c r="N348" s="197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187</v>
      </c>
      <c r="AU348" s="19" t="s">
        <v>86</v>
      </c>
    </row>
    <row r="349" spans="1:65" s="2" customFormat="1" ht="11.25">
      <c r="A349" s="36"/>
      <c r="B349" s="37"/>
      <c r="C349" s="38"/>
      <c r="D349" s="198" t="s">
        <v>189</v>
      </c>
      <c r="E349" s="38"/>
      <c r="F349" s="199" t="s">
        <v>864</v>
      </c>
      <c r="G349" s="38"/>
      <c r="H349" s="38"/>
      <c r="I349" s="195"/>
      <c r="J349" s="38"/>
      <c r="K349" s="38"/>
      <c r="L349" s="41"/>
      <c r="M349" s="196"/>
      <c r="N349" s="197"/>
      <c r="O349" s="66"/>
      <c r="P349" s="66"/>
      <c r="Q349" s="66"/>
      <c r="R349" s="66"/>
      <c r="S349" s="66"/>
      <c r="T349" s="67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9" t="s">
        <v>189</v>
      </c>
      <c r="AU349" s="19" t="s">
        <v>86</v>
      </c>
    </row>
    <row r="350" spans="1:65" s="12" customFormat="1" ht="22.9" customHeight="1">
      <c r="B350" s="164"/>
      <c r="C350" s="165"/>
      <c r="D350" s="166" t="s">
        <v>76</v>
      </c>
      <c r="E350" s="178" t="s">
        <v>865</v>
      </c>
      <c r="F350" s="178" t="s">
        <v>866</v>
      </c>
      <c r="G350" s="165"/>
      <c r="H350" s="165"/>
      <c r="I350" s="168"/>
      <c r="J350" s="179">
        <f>BK350</f>
        <v>0</v>
      </c>
      <c r="K350" s="165"/>
      <c r="L350" s="170"/>
      <c r="M350" s="171"/>
      <c r="N350" s="172"/>
      <c r="O350" s="172"/>
      <c r="P350" s="173">
        <f>SUM(P351:P418)</f>
        <v>0</v>
      </c>
      <c r="Q350" s="172"/>
      <c r="R350" s="173">
        <f>SUM(R351:R418)</f>
        <v>0.13141299999999997</v>
      </c>
      <c r="S350" s="172"/>
      <c r="T350" s="174">
        <f>SUM(T351:T418)</f>
        <v>0.41454299999999999</v>
      </c>
      <c r="AR350" s="175" t="s">
        <v>86</v>
      </c>
      <c r="AT350" s="176" t="s">
        <v>76</v>
      </c>
      <c r="AU350" s="176" t="s">
        <v>84</v>
      </c>
      <c r="AY350" s="175" t="s">
        <v>176</v>
      </c>
      <c r="BK350" s="177">
        <f>SUM(BK351:BK418)</f>
        <v>0</v>
      </c>
    </row>
    <row r="351" spans="1:65" s="2" customFormat="1" ht="16.5" customHeight="1">
      <c r="A351" s="36"/>
      <c r="B351" s="37"/>
      <c r="C351" s="180" t="s">
        <v>566</v>
      </c>
      <c r="D351" s="180" t="s">
        <v>180</v>
      </c>
      <c r="E351" s="181" t="s">
        <v>867</v>
      </c>
      <c r="F351" s="182" t="s">
        <v>868</v>
      </c>
      <c r="G351" s="183" t="s">
        <v>407</v>
      </c>
      <c r="H351" s="184">
        <v>36.549999999999997</v>
      </c>
      <c r="I351" s="185"/>
      <c r="J351" s="186">
        <f>ROUND(I351*H351,2)</f>
        <v>0</v>
      </c>
      <c r="K351" s="182" t="s">
        <v>184</v>
      </c>
      <c r="L351" s="41"/>
      <c r="M351" s="187" t="s">
        <v>19</v>
      </c>
      <c r="N351" s="188" t="s">
        <v>48</v>
      </c>
      <c r="O351" s="66"/>
      <c r="P351" s="189">
        <f>O351*H351</f>
        <v>0</v>
      </c>
      <c r="Q351" s="189">
        <v>0</v>
      </c>
      <c r="R351" s="189">
        <f>Q351*H351</f>
        <v>0</v>
      </c>
      <c r="S351" s="189">
        <v>1.67E-3</v>
      </c>
      <c r="T351" s="190">
        <f>S351*H351</f>
        <v>6.1038499999999996E-2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1" t="s">
        <v>354</v>
      </c>
      <c r="AT351" s="191" t="s">
        <v>180</v>
      </c>
      <c r="AU351" s="191" t="s">
        <v>86</v>
      </c>
      <c r="AY351" s="19" t="s">
        <v>176</v>
      </c>
      <c r="BE351" s="192">
        <f>IF(N351="základní",J351,0)</f>
        <v>0</v>
      </c>
      <c r="BF351" s="192">
        <f>IF(N351="snížená",J351,0)</f>
        <v>0</v>
      </c>
      <c r="BG351" s="192">
        <f>IF(N351="zákl. přenesená",J351,0)</f>
        <v>0</v>
      </c>
      <c r="BH351" s="192">
        <f>IF(N351="sníž. přenesená",J351,0)</f>
        <v>0</v>
      </c>
      <c r="BI351" s="192">
        <f>IF(N351="nulová",J351,0)</f>
        <v>0</v>
      </c>
      <c r="BJ351" s="19" t="s">
        <v>84</v>
      </c>
      <c r="BK351" s="192">
        <f>ROUND(I351*H351,2)</f>
        <v>0</v>
      </c>
      <c r="BL351" s="19" t="s">
        <v>354</v>
      </c>
      <c r="BM351" s="191" t="s">
        <v>869</v>
      </c>
    </row>
    <row r="352" spans="1:65" s="2" customFormat="1" ht="11.25">
      <c r="A352" s="36"/>
      <c r="B352" s="37"/>
      <c r="C352" s="38"/>
      <c r="D352" s="193" t="s">
        <v>187</v>
      </c>
      <c r="E352" s="38"/>
      <c r="F352" s="194" t="s">
        <v>870</v>
      </c>
      <c r="G352" s="38"/>
      <c r="H352" s="38"/>
      <c r="I352" s="195"/>
      <c r="J352" s="38"/>
      <c r="K352" s="38"/>
      <c r="L352" s="41"/>
      <c r="M352" s="196"/>
      <c r="N352" s="197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9" t="s">
        <v>187</v>
      </c>
      <c r="AU352" s="19" t="s">
        <v>86</v>
      </c>
    </row>
    <row r="353" spans="1:65" s="2" customFormat="1" ht="11.25">
      <c r="A353" s="36"/>
      <c r="B353" s="37"/>
      <c r="C353" s="38"/>
      <c r="D353" s="198" t="s">
        <v>189</v>
      </c>
      <c r="E353" s="38"/>
      <c r="F353" s="199" t="s">
        <v>871</v>
      </c>
      <c r="G353" s="38"/>
      <c r="H353" s="38"/>
      <c r="I353" s="195"/>
      <c r="J353" s="38"/>
      <c r="K353" s="38"/>
      <c r="L353" s="41"/>
      <c r="M353" s="196"/>
      <c r="N353" s="197"/>
      <c r="O353" s="66"/>
      <c r="P353" s="66"/>
      <c r="Q353" s="66"/>
      <c r="R353" s="66"/>
      <c r="S353" s="66"/>
      <c r="T353" s="67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T353" s="19" t="s">
        <v>189</v>
      </c>
      <c r="AU353" s="19" t="s">
        <v>86</v>
      </c>
    </row>
    <row r="354" spans="1:65" s="15" customFormat="1" ht="11.25">
      <c r="B354" s="237"/>
      <c r="C354" s="238"/>
      <c r="D354" s="193" t="s">
        <v>196</v>
      </c>
      <c r="E354" s="239" t="s">
        <v>19</v>
      </c>
      <c r="F354" s="240" t="s">
        <v>872</v>
      </c>
      <c r="G354" s="238"/>
      <c r="H354" s="239" t="s">
        <v>19</v>
      </c>
      <c r="I354" s="241"/>
      <c r="J354" s="238"/>
      <c r="K354" s="238"/>
      <c r="L354" s="242"/>
      <c r="M354" s="243"/>
      <c r="N354" s="244"/>
      <c r="O354" s="244"/>
      <c r="P354" s="244"/>
      <c r="Q354" s="244"/>
      <c r="R354" s="244"/>
      <c r="S354" s="244"/>
      <c r="T354" s="245"/>
      <c r="AT354" s="246" t="s">
        <v>196</v>
      </c>
      <c r="AU354" s="246" t="s">
        <v>86</v>
      </c>
      <c r="AV354" s="15" t="s">
        <v>84</v>
      </c>
      <c r="AW354" s="15" t="s">
        <v>37</v>
      </c>
      <c r="AX354" s="15" t="s">
        <v>77</v>
      </c>
      <c r="AY354" s="246" t="s">
        <v>176</v>
      </c>
    </row>
    <row r="355" spans="1:65" s="13" customFormat="1" ht="11.25">
      <c r="B355" s="200"/>
      <c r="C355" s="201"/>
      <c r="D355" s="193" t="s">
        <v>196</v>
      </c>
      <c r="E355" s="202" t="s">
        <v>19</v>
      </c>
      <c r="F355" s="203" t="s">
        <v>873</v>
      </c>
      <c r="G355" s="201"/>
      <c r="H355" s="204">
        <v>12.25</v>
      </c>
      <c r="I355" s="205"/>
      <c r="J355" s="201"/>
      <c r="K355" s="201"/>
      <c r="L355" s="206"/>
      <c r="M355" s="207"/>
      <c r="N355" s="208"/>
      <c r="O355" s="208"/>
      <c r="P355" s="208"/>
      <c r="Q355" s="208"/>
      <c r="R355" s="208"/>
      <c r="S355" s="208"/>
      <c r="T355" s="209"/>
      <c r="AT355" s="210" t="s">
        <v>196</v>
      </c>
      <c r="AU355" s="210" t="s">
        <v>86</v>
      </c>
      <c r="AV355" s="13" t="s">
        <v>86</v>
      </c>
      <c r="AW355" s="13" t="s">
        <v>37</v>
      </c>
      <c r="AX355" s="13" t="s">
        <v>77</v>
      </c>
      <c r="AY355" s="210" t="s">
        <v>176</v>
      </c>
    </row>
    <row r="356" spans="1:65" s="15" customFormat="1" ht="11.25">
      <c r="B356" s="237"/>
      <c r="C356" s="238"/>
      <c r="D356" s="193" t="s">
        <v>196</v>
      </c>
      <c r="E356" s="239" t="s">
        <v>19</v>
      </c>
      <c r="F356" s="240" t="s">
        <v>874</v>
      </c>
      <c r="G356" s="238"/>
      <c r="H356" s="239" t="s">
        <v>19</v>
      </c>
      <c r="I356" s="241"/>
      <c r="J356" s="238"/>
      <c r="K356" s="238"/>
      <c r="L356" s="242"/>
      <c r="M356" s="243"/>
      <c r="N356" s="244"/>
      <c r="O356" s="244"/>
      <c r="P356" s="244"/>
      <c r="Q356" s="244"/>
      <c r="R356" s="244"/>
      <c r="S356" s="244"/>
      <c r="T356" s="245"/>
      <c r="AT356" s="246" t="s">
        <v>196</v>
      </c>
      <c r="AU356" s="246" t="s">
        <v>86</v>
      </c>
      <c r="AV356" s="15" t="s">
        <v>84</v>
      </c>
      <c r="AW356" s="15" t="s">
        <v>37</v>
      </c>
      <c r="AX356" s="15" t="s">
        <v>77</v>
      </c>
      <c r="AY356" s="246" t="s">
        <v>176</v>
      </c>
    </row>
    <row r="357" spans="1:65" s="13" customFormat="1" ht="11.25">
      <c r="B357" s="200"/>
      <c r="C357" s="201"/>
      <c r="D357" s="193" t="s">
        <v>196</v>
      </c>
      <c r="E357" s="202" t="s">
        <v>19</v>
      </c>
      <c r="F357" s="203" t="s">
        <v>875</v>
      </c>
      <c r="G357" s="201"/>
      <c r="H357" s="204">
        <v>19</v>
      </c>
      <c r="I357" s="205"/>
      <c r="J357" s="201"/>
      <c r="K357" s="201"/>
      <c r="L357" s="206"/>
      <c r="M357" s="207"/>
      <c r="N357" s="208"/>
      <c r="O357" s="208"/>
      <c r="P357" s="208"/>
      <c r="Q357" s="208"/>
      <c r="R357" s="208"/>
      <c r="S357" s="208"/>
      <c r="T357" s="209"/>
      <c r="AT357" s="210" t="s">
        <v>196</v>
      </c>
      <c r="AU357" s="210" t="s">
        <v>86</v>
      </c>
      <c r="AV357" s="13" t="s">
        <v>86</v>
      </c>
      <c r="AW357" s="13" t="s">
        <v>37</v>
      </c>
      <c r="AX357" s="13" t="s">
        <v>77</v>
      </c>
      <c r="AY357" s="210" t="s">
        <v>176</v>
      </c>
    </row>
    <row r="358" spans="1:65" s="15" customFormat="1" ht="11.25">
      <c r="B358" s="237"/>
      <c r="C358" s="238"/>
      <c r="D358" s="193" t="s">
        <v>196</v>
      </c>
      <c r="E358" s="239" t="s">
        <v>19</v>
      </c>
      <c r="F358" s="240" t="s">
        <v>876</v>
      </c>
      <c r="G358" s="238"/>
      <c r="H358" s="239" t="s">
        <v>19</v>
      </c>
      <c r="I358" s="241"/>
      <c r="J358" s="238"/>
      <c r="K358" s="238"/>
      <c r="L358" s="242"/>
      <c r="M358" s="243"/>
      <c r="N358" s="244"/>
      <c r="O358" s="244"/>
      <c r="P358" s="244"/>
      <c r="Q358" s="244"/>
      <c r="R358" s="244"/>
      <c r="S358" s="244"/>
      <c r="T358" s="245"/>
      <c r="AT358" s="246" t="s">
        <v>196</v>
      </c>
      <c r="AU358" s="246" t="s">
        <v>86</v>
      </c>
      <c r="AV358" s="15" t="s">
        <v>84</v>
      </c>
      <c r="AW358" s="15" t="s">
        <v>37</v>
      </c>
      <c r="AX358" s="15" t="s">
        <v>77</v>
      </c>
      <c r="AY358" s="246" t="s">
        <v>176</v>
      </c>
    </row>
    <row r="359" spans="1:65" s="13" customFormat="1" ht="11.25">
      <c r="B359" s="200"/>
      <c r="C359" s="201"/>
      <c r="D359" s="193" t="s">
        <v>196</v>
      </c>
      <c r="E359" s="202" t="s">
        <v>19</v>
      </c>
      <c r="F359" s="203" t="s">
        <v>877</v>
      </c>
      <c r="G359" s="201"/>
      <c r="H359" s="204">
        <v>5.3</v>
      </c>
      <c r="I359" s="205"/>
      <c r="J359" s="201"/>
      <c r="K359" s="201"/>
      <c r="L359" s="206"/>
      <c r="M359" s="207"/>
      <c r="N359" s="208"/>
      <c r="O359" s="208"/>
      <c r="P359" s="208"/>
      <c r="Q359" s="208"/>
      <c r="R359" s="208"/>
      <c r="S359" s="208"/>
      <c r="T359" s="209"/>
      <c r="AT359" s="210" t="s">
        <v>196</v>
      </c>
      <c r="AU359" s="210" t="s">
        <v>86</v>
      </c>
      <c r="AV359" s="13" t="s">
        <v>86</v>
      </c>
      <c r="AW359" s="13" t="s">
        <v>37</v>
      </c>
      <c r="AX359" s="13" t="s">
        <v>77</v>
      </c>
      <c r="AY359" s="210" t="s">
        <v>176</v>
      </c>
    </row>
    <row r="360" spans="1:65" s="14" customFormat="1" ht="11.25">
      <c r="B360" s="211"/>
      <c r="C360" s="212"/>
      <c r="D360" s="193" t="s">
        <v>196</v>
      </c>
      <c r="E360" s="213" t="s">
        <v>19</v>
      </c>
      <c r="F360" s="214" t="s">
        <v>199</v>
      </c>
      <c r="G360" s="212"/>
      <c r="H360" s="215">
        <v>36.549999999999997</v>
      </c>
      <c r="I360" s="216"/>
      <c r="J360" s="212"/>
      <c r="K360" s="212"/>
      <c r="L360" s="217"/>
      <c r="M360" s="218"/>
      <c r="N360" s="219"/>
      <c r="O360" s="219"/>
      <c r="P360" s="219"/>
      <c r="Q360" s="219"/>
      <c r="R360" s="219"/>
      <c r="S360" s="219"/>
      <c r="T360" s="220"/>
      <c r="AT360" s="221" t="s">
        <v>196</v>
      </c>
      <c r="AU360" s="221" t="s">
        <v>86</v>
      </c>
      <c r="AV360" s="14" t="s">
        <v>185</v>
      </c>
      <c r="AW360" s="14" t="s">
        <v>37</v>
      </c>
      <c r="AX360" s="14" t="s">
        <v>84</v>
      </c>
      <c r="AY360" s="221" t="s">
        <v>176</v>
      </c>
    </row>
    <row r="361" spans="1:65" s="2" customFormat="1" ht="16.5" customHeight="1">
      <c r="A361" s="36"/>
      <c r="B361" s="37"/>
      <c r="C361" s="180" t="s">
        <v>570</v>
      </c>
      <c r="D361" s="180" t="s">
        <v>180</v>
      </c>
      <c r="E361" s="181" t="s">
        <v>878</v>
      </c>
      <c r="F361" s="182" t="s">
        <v>879</v>
      </c>
      <c r="G361" s="183" t="s">
        <v>407</v>
      </c>
      <c r="H361" s="184">
        <v>93.15</v>
      </c>
      <c r="I361" s="185"/>
      <c r="J361" s="186">
        <f>ROUND(I361*H361,2)</f>
        <v>0</v>
      </c>
      <c r="K361" s="182" t="s">
        <v>184</v>
      </c>
      <c r="L361" s="41"/>
      <c r="M361" s="187" t="s">
        <v>19</v>
      </c>
      <c r="N361" s="188" t="s">
        <v>48</v>
      </c>
      <c r="O361" s="66"/>
      <c r="P361" s="189">
        <f>O361*H361</f>
        <v>0</v>
      </c>
      <c r="Q361" s="189">
        <v>0</v>
      </c>
      <c r="R361" s="189">
        <f>Q361*H361</f>
        <v>0</v>
      </c>
      <c r="S361" s="189">
        <v>2.2300000000000002E-3</v>
      </c>
      <c r="T361" s="190">
        <f>S361*H361</f>
        <v>0.20772450000000003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1" t="s">
        <v>354</v>
      </c>
      <c r="AT361" s="191" t="s">
        <v>180</v>
      </c>
      <c r="AU361" s="191" t="s">
        <v>86</v>
      </c>
      <c r="AY361" s="19" t="s">
        <v>176</v>
      </c>
      <c r="BE361" s="192">
        <f>IF(N361="základní",J361,0)</f>
        <v>0</v>
      </c>
      <c r="BF361" s="192">
        <f>IF(N361="snížená",J361,0)</f>
        <v>0</v>
      </c>
      <c r="BG361" s="192">
        <f>IF(N361="zákl. přenesená",J361,0)</f>
        <v>0</v>
      </c>
      <c r="BH361" s="192">
        <f>IF(N361="sníž. přenesená",J361,0)</f>
        <v>0</v>
      </c>
      <c r="BI361" s="192">
        <f>IF(N361="nulová",J361,0)</f>
        <v>0</v>
      </c>
      <c r="BJ361" s="19" t="s">
        <v>84</v>
      </c>
      <c r="BK361" s="192">
        <f>ROUND(I361*H361,2)</f>
        <v>0</v>
      </c>
      <c r="BL361" s="19" t="s">
        <v>354</v>
      </c>
      <c r="BM361" s="191" t="s">
        <v>880</v>
      </c>
    </row>
    <row r="362" spans="1:65" s="2" customFormat="1" ht="11.25">
      <c r="A362" s="36"/>
      <c r="B362" s="37"/>
      <c r="C362" s="38"/>
      <c r="D362" s="193" t="s">
        <v>187</v>
      </c>
      <c r="E362" s="38"/>
      <c r="F362" s="194" t="s">
        <v>881</v>
      </c>
      <c r="G362" s="38"/>
      <c r="H362" s="38"/>
      <c r="I362" s="195"/>
      <c r="J362" s="38"/>
      <c r="K362" s="38"/>
      <c r="L362" s="41"/>
      <c r="M362" s="196"/>
      <c r="N362" s="197"/>
      <c r="O362" s="66"/>
      <c r="P362" s="66"/>
      <c r="Q362" s="66"/>
      <c r="R362" s="66"/>
      <c r="S362" s="66"/>
      <c r="T362" s="67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9" t="s">
        <v>187</v>
      </c>
      <c r="AU362" s="19" t="s">
        <v>86</v>
      </c>
    </row>
    <row r="363" spans="1:65" s="2" customFormat="1" ht="11.25">
      <c r="A363" s="36"/>
      <c r="B363" s="37"/>
      <c r="C363" s="38"/>
      <c r="D363" s="198" t="s">
        <v>189</v>
      </c>
      <c r="E363" s="38"/>
      <c r="F363" s="199" t="s">
        <v>882</v>
      </c>
      <c r="G363" s="38"/>
      <c r="H363" s="38"/>
      <c r="I363" s="195"/>
      <c r="J363" s="38"/>
      <c r="K363" s="38"/>
      <c r="L363" s="41"/>
      <c r="M363" s="196"/>
      <c r="N363" s="197"/>
      <c r="O363" s="66"/>
      <c r="P363" s="66"/>
      <c r="Q363" s="66"/>
      <c r="R363" s="66"/>
      <c r="S363" s="66"/>
      <c r="T363" s="67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T363" s="19" t="s">
        <v>189</v>
      </c>
      <c r="AU363" s="19" t="s">
        <v>86</v>
      </c>
    </row>
    <row r="364" spans="1:65" s="15" customFormat="1" ht="11.25">
      <c r="B364" s="237"/>
      <c r="C364" s="238"/>
      <c r="D364" s="193" t="s">
        <v>196</v>
      </c>
      <c r="E364" s="239" t="s">
        <v>19</v>
      </c>
      <c r="F364" s="240" t="s">
        <v>883</v>
      </c>
      <c r="G364" s="238"/>
      <c r="H364" s="239" t="s">
        <v>19</v>
      </c>
      <c r="I364" s="241"/>
      <c r="J364" s="238"/>
      <c r="K364" s="238"/>
      <c r="L364" s="242"/>
      <c r="M364" s="243"/>
      <c r="N364" s="244"/>
      <c r="O364" s="244"/>
      <c r="P364" s="244"/>
      <c r="Q364" s="244"/>
      <c r="R364" s="244"/>
      <c r="S364" s="244"/>
      <c r="T364" s="245"/>
      <c r="AT364" s="246" t="s">
        <v>196</v>
      </c>
      <c r="AU364" s="246" t="s">
        <v>86</v>
      </c>
      <c r="AV364" s="15" t="s">
        <v>84</v>
      </c>
      <c r="AW364" s="15" t="s">
        <v>37</v>
      </c>
      <c r="AX364" s="15" t="s">
        <v>77</v>
      </c>
      <c r="AY364" s="246" t="s">
        <v>176</v>
      </c>
    </row>
    <row r="365" spans="1:65" s="13" customFormat="1" ht="11.25">
      <c r="B365" s="200"/>
      <c r="C365" s="201"/>
      <c r="D365" s="193" t="s">
        <v>196</v>
      </c>
      <c r="E365" s="202" t="s">
        <v>19</v>
      </c>
      <c r="F365" s="203" t="s">
        <v>884</v>
      </c>
      <c r="G365" s="201"/>
      <c r="H365" s="204">
        <v>11.4</v>
      </c>
      <c r="I365" s="205"/>
      <c r="J365" s="201"/>
      <c r="K365" s="201"/>
      <c r="L365" s="206"/>
      <c r="M365" s="207"/>
      <c r="N365" s="208"/>
      <c r="O365" s="208"/>
      <c r="P365" s="208"/>
      <c r="Q365" s="208"/>
      <c r="R365" s="208"/>
      <c r="S365" s="208"/>
      <c r="T365" s="209"/>
      <c r="AT365" s="210" t="s">
        <v>196</v>
      </c>
      <c r="AU365" s="210" t="s">
        <v>86</v>
      </c>
      <c r="AV365" s="13" t="s">
        <v>86</v>
      </c>
      <c r="AW365" s="13" t="s">
        <v>37</v>
      </c>
      <c r="AX365" s="13" t="s">
        <v>77</v>
      </c>
      <c r="AY365" s="210" t="s">
        <v>176</v>
      </c>
    </row>
    <row r="366" spans="1:65" s="13" customFormat="1" ht="11.25">
      <c r="B366" s="200"/>
      <c r="C366" s="201"/>
      <c r="D366" s="193" t="s">
        <v>196</v>
      </c>
      <c r="E366" s="202" t="s">
        <v>19</v>
      </c>
      <c r="F366" s="203" t="s">
        <v>885</v>
      </c>
      <c r="G366" s="201"/>
      <c r="H366" s="204">
        <v>11.75</v>
      </c>
      <c r="I366" s="205"/>
      <c r="J366" s="201"/>
      <c r="K366" s="201"/>
      <c r="L366" s="206"/>
      <c r="M366" s="207"/>
      <c r="N366" s="208"/>
      <c r="O366" s="208"/>
      <c r="P366" s="208"/>
      <c r="Q366" s="208"/>
      <c r="R366" s="208"/>
      <c r="S366" s="208"/>
      <c r="T366" s="209"/>
      <c r="AT366" s="210" t="s">
        <v>196</v>
      </c>
      <c r="AU366" s="210" t="s">
        <v>86</v>
      </c>
      <c r="AV366" s="13" t="s">
        <v>86</v>
      </c>
      <c r="AW366" s="13" t="s">
        <v>37</v>
      </c>
      <c r="AX366" s="13" t="s">
        <v>77</v>
      </c>
      <c r="AY366" s="210" t="s">
        <v>176</v>
      </c>
    </row>
    <row r="367" spans="1:65" s="13" customFormat="1" ht="11.25">
      <c r="B367" s="200"/>
      <c r="C367" s="201"/>
      <c r="D367" s="193" t="s">
        <v>196</v>
      </c>
      <c r="E367" s="202" t="s">
        <v>19</v>
      </c>
      <c r="F367" s="203" t="s">
        <v>886</v>
      </c>
      <c r="G367" s="201"/>
      <c r="H367" s="204">
        <v>4.45</v>
      </c>
      <c r="I367" s="205"/>
      <c r="J367" s="201"/>
      <c r="K367" s="201"/>
      <c r="L367" s="206"/>
      <c r="M367" s="207"/>
      <c r="N367" s="208"/>
      <c r="O367" s="208"/>
      <c r="P367" s="208"/>
      <c r="Q367" s="208"/>
      <c r="R367" s="208"/>
      <c r="S367" s="208"/>
      <c r="T367" s="209"/>
      <c r="AT367" s="210" t="s">
        <v>196</v>
      </c>
      <c r="AU367" s="210" t="s">
        <v>86</v>
      </c>
      <c r="AV367" s="13" t="s">
        <v>86</v>
      </c>
      <c r="AW367" s="13" t="s">
        <v>37</v>
      </c>
      <c r="AX367" s="13" t="s">
        <v>77</v>
      </c>
      <c r="AY367" s="210" t="s">
        <v>176</v>
      </c>
    </row>
    <row r="368" spans="1:65" s="15" customFormat="1" ht="11.25">
      <c r="B368" s="237"/>
      <c r="C368" s="238"/>
      <c r="D368" s="193" t="s">
        <v>196</v>
      </c>
      <c r="E368" s="239" t="s">
        <v>19</v>
      </c>
      <c r="F368" s="240" t="s">
        <v>887</v>
      </c>
      <c r="G368" s="238"/>
      <c r="H368" s="239" t="s">
        <v>19</v>
      </c>
      <c r="I368" s="241"/>
      <c r="J368" s="238"/>
      <c r="K368" s="238"/>
      <c r="L368" s="242"/>
      <c r="M368" s="243"/>
      <c r="N368" s="244"/>
      <c r="O368" s="244"/>
      <c r="P368" s="244"/>
      <c r="Q368" s="244"/>
      <c r="R368" s="244"/>
      <c r="S368" s="244"/>
      <c r="T368" s="245"/>
      <c r="AT368" s="246" t="s">
        <v>196</v>
      </c>
      <c r="AU368" s="246" t="s">
        <v>86</v>
      </c>
      <c r="AV368" s="15" t="s">
        <v>84</v>
      </c>
      <c r="AW368" s="15" t="s">
        <v>37</v>
      </c>
      <c r="AX368" s="15" t="s">
        <v>77</v>
      </c>
      <c r="AY368" s="246" t="s">
        <v>176</v>
      </c>
    </row>
    <row r="369" spans="1:65" s="13" customFormat="1" ht="11.25">
      <c r="B369" s="200"/>
      <c r="C369" s="201"/>
      <c r="D369" s="193" t="s">
        <v>196</v>
      </c>
      <c r="E369" s="202" t="s">
        <v>19</v>
      </c>
      <c r="F369" s="203" t="s">
        <v>888</v>
      </c>
      <c r="G369" s="201"/>
      <c r="H369" s="204">
        <v>9.5</v>
      </c>
      <c r="I369" s="205"/>
      <c r="J369" s="201"/>
      <c r="K369" s="201"/>
      <c r="L369" s="206"/>
      <c r="M369" s="207"/>
      <c r="N369" s="208"/>
      <c r="O369" s="208"/>
      <c r="P369" s="208"/>
      <c r="Q369" s="208"/>
      <c r="R369" s="208"/>
      <c r="S369" s="208"/>
      <c r="T369" s="209"/>
      <c r="AT369" s="210" t="s">
        <v>196</v>
      </c>
      <c r="AU369" s="210" t="s">
        <v>86</v>
      </c>
      <c r="AV369" s="13" t="s">
        <v>86</v>
      </c>
      <c r="AW369" s="13" t="s">
        <v>37</v>
      </c>
      <c r="AX369" s="13" t="s">
        <v>77</v>
      </c>
      <c r="AY369" s="210" t="s">
        <v>176</v>
      </c>
    </row>
    <row r="370" spans="1:65" s="13" customFormat="1" ht="11.25">
      <c r="B370" s="200"/>
      <c r="C370" s="201"/>
      <c r="D370" s="193" t="s">
        <v>196</v>
      </c>
      <c r="E370" s="202" t="s">
        <v>19</v>
      </c>
      <c r="F370" s="203" t="s">
        <v>889</v>
      </c>
      <c r="G370" s="201"/>
      <c r="H370" s="204">
        <v>10.1</v>
      </c>
      <c r="I370" s="205"/>
      <c r="J370" s="201"/>
      <c r="K370" s="201"/>
      <c r="L370" s="206"/>
      <c r="M370" s="207"/>
      <c r="N370" s="208"/>
      <c r="O370" s="208"/>
      <c r="P370" s="208"/>
      <c r="Q370" s="208"/>
      <c r="R370" s="208"/>
      <c r="S370" s="208"/>
      <c r="T370" s="209"/>
      <c r="AT370" s="210" t="s">
        <v>196</v>
      </c>
      <c r="AU370" s="210" t="s">
        <v>86</v>
      </c>
      <c r="AV370" s="13" t="s">
        <v>86</v>
      </c>
      <c r="AW370" s="13" t="s">
        <v>37</v>
      </c>
      <c r="AX370" s="13" t="s">
        <v>77</v>
      </c>
      <c r="AY370" s="210" t="s">
        <v>176</v>
      </c>
    </row>
    <row r="371" spans="1:65" s="13" customFormat="1" ht="11.25">
      <c r="B371" s="200"/>
      <c r="C371" s="201"/>
      <c r="D371" s="193" t="s">
        <v>196</v>
      </c>
      <c r="E371" s="202" t="s">
        <v>19</v>
      </c>
      <c r="F371" s="203" t="s">
        <v>890</v>
      </c>
      <c r="G371" s="201"/>
      <c r="H371" s="204">
        <v>10.7</v>
      </c>
      <c r="I371" s="205"/>
      <c r="J371" s="201"/>
      <c r="K371" s="201"/>
      <c r="L371" s="206"/>
      <c r="M371" s="207"/>
      <c r="N371" s="208"/>
      <c r="O371" s="208"/>
      <c r="P371" s="208"/>
      <c r="Q371" s="208"/>
      <c r="R371" s="208"/>
      <c r="S371" s="208"/>
      <c r="T371" s="209"/>
      <c r="AT371" s="210" t="s">
        <v>196</v>
      </c>
      <c r="AU371" s="210" t="s">
        <v>86</v>
      </c>
      <c r="AV371" s="13" t="s">
        <v>86</v>
      </c>
      <c r="AW371" s="13" t="s">
        <v>37</v>
      </c>
      <c r="AX371" s="13" t="s">
        <v>77</v>
      </c>
      <c r="AY371" s="210" t="s">
        <v>176</v>
      </c>
    </row>
    <row r="372" spans="1:65" s="15" customFormat="1" ht="11.25">
      <c r="B372" s="237"/>
      <c r="C372" s="238"/>
      <c r="D372" s="193" t="s">
        <v>196</v>
      </c>
      <c r="E372" s="239" t="s">
        <v>19</v>
      </c>
      <c r="F372" s="240" t="s">
        <v>891</v>
      </c>
      <c r="G372" s="238"/>
      <c r="H372" s="239" t="s">
        <v>19</v>
      </c>
      <c r="I372" s="241"/>
      <c r="J372" s="238"/>
      <c r="K372" s="238"/>
      <c r="L372" s="242"/>
      <c r="M372" s="243"/>
      <c r="N372" s="244"/>
      <c r="O372" s="244"/>
      <c r="P372" s="244"/>
      <c r="Q372" s="244"/>
      <c r="R372" s="244"/>
      <c r="S372" s="244"/>
      <c r="T372" s="245"/>
      <c r="AT372" s="246" t="s">
        <v>196</v>
      </c>
      <c r="AU372" s="246" t="s">
        <v>86</v>
      </c>
      <c r="AV372" s="15" t="s">
        <v>84</v>
      </c>
      <c r="AW372" s="15" t="s">
        <v>37</v>
      </c>
      <c r="AX372" s="15" t="s">
        <v>77</v>
      </c>
      <c r="AY372" s="246" t="s">
        <v>176</v>
      </c>
    </row>
    <row r="373" spans="1:65" s="13" customFormat="1" ht="11.25">
      <c r="B373" s="200"/>
      <c r="C373" s="201"/>
      <c r="D373" s="193" t="s">
        <v>196</v>
      </c>
      <c r="E373" s="202" t="s">
        <v>19</v>
      </c>
      <c r="F373" s="203" t="s">
        <v>892</v>
      </c>
      <c r="G373" s="201"/>
      <c r="H373" s="204">
        <v>12.2</v>
      </c>
      <c r="I373" s="205"/>
      <c r="J373" s="201"/>
      <c r="K373" s="201"/>
      <c r="L373" s="206"/>
      <c r="M373" s="207"/>
      <c r="N373" s="208"/>
      <c r="O373" s="208"/>
      <c r="P373" s="208"/>
      <c r="Q373" s="208"/>
      <c r="R373" s="208"/>
      <c r="S373" s="208"/>
      <c r="T373" s="209"/>
      <c r="AT373" s="210" t="s">
        <v>196</v>
      </c>
      <c r="AU373" s="210" t="s">
        <v>86</v>
      </c>
      <c r="AV373" s="13" t="s">
        <v>86</v>
      </c>
      <c r="AW373" s="13" t="s">
        <v>37</v>
      </c>
      <c r="AX373" s="13" t="s">
        <v>77</v>
      </c>
      <c r="AY373" s="210" t="s">
        <v>176</v>
      </c>
    </row>
    <row r="374" spans="1:65" s="13" customFormat="1" ht="11.25">
      <c r="B374" s="200"/>
      <c r="C374" s="201"/>
      <c r="D374" s="193" t="s">
        <v>196</v>
      </c>
      <c r="E374" s="202" t="s">
        <v>19</v>
      </c>
      <c r="F374" s="203" t="s">
        <v>893</v>
      </c>
      <c r="G374" s="201"/>
      <c r="H374" s="204">
        <v>9.1999999999999993</v>
      </c>
      <c r="I374" s="205"/>
      <c r="J374" s="201"/>
      <c r="K374" s="201"/>
      <c r="L374" s="206"/>
      <c r="M374" s="207"/>
      <c r="N374" s="208"/>
      <c r="O374" s="208"/>
      <c r="P374" s="208"/>
      <c r="Q374" s="208"/>
      <c r="R374" s="208"/>
      <c r="S374" s="208"/>
      <c r="T374" s="209"/>
      <c r="AT374" s="210" t="s">
        <v>196</v>
      </c>
      <c r="AU374" s="210" t="s">
        <v>86</v>
      </c>
      <c r="AV374" s="13" t="s">
        <v>86</v>
      </c>
      <c r="AW374" s="13" t="s">
        <v>37</v>
      </c>
      <c r="AX374" s="13" t="s">
        <v>77</v>
      </c>
      <c r="AY374" s="210" t="s">
        <v>176</v>
      </c>
    </row>
    <row r="375" spans="1:65" s="15" customFormat="1" ht="11.25">
      <c r="B375" s="237"/>
      <c r="C375" s="238"/>
      <c r="D375" s="193" t="s">
        <v>196</v>
      </c>
      <c r="E375" s="239" t="s">
        <v>19</v>
      </c>
      <c r="F375" s="240" t="s">
        <v>894</v>
      </c>
      <c r="G375" s="238"/>
      <c r="H375" s="239" t="s">
        <v>19</v>
      </c>
      <c r="I375" s="241"/>
      <c r="J375" s="238"/>
      <c r="K375" s="238"/>
      <c r="L375" s="242"/>
      <c r="M375" s="243"/>
      <c r="N375" s="244"/>
      <c r="O375" s="244"/>
      <c r="P375" s="244"/>
      <c r="Q375" s="244"/>
      <c r="R375" s="244"/>
      <c r="S375" s="244"/>
      <c r="T375" s="245"/>
      <c r="AT375" s="246" t="s">
        <v>196</v>
      </c>
      <c r="AU375" s="246" t="s">
        <v>86</v>
      </c>
      <c r="AV375" s="15" t="s">
        <v>84</v>
      </c>
      <c r="AW375" s="15" t="s">
        <v>37</v>
      </c>
      <c r="AX375" s="15" t="s">
        <v>77</v>
      </c>
      <c r="AY375" s="246" t="s">
        <v>176</v>
      </c>
    </row>
    <row r="376" spans="1:65" s="13" customFormat="1" ht="11.25">
      <c r="B376" s="200"/>
      <c r="C376" s="201"/>
      <c r="D376" s="193" t="s">
        <v>196</v>
      </c>
      <c r="E376" s="202" t="s">
        <v>19</v>
      </c>
      <c r="F376" s="203" t="s">
        <v>895</v>
      </c>
      <c r="G376" s="201"/>
      <c r="H376" s="204">
        <v>9.4</v>
      </c>
      <c r="I376" s="205"/>
      <c r="J376" s="201"/>
      <c r="K376" s="201"/>
      <c r="L376" s="206"/>
      <c r="M376" s="207"/>
      <c r="N376" s="208"/>
      <c r="O376" s="208"/>
      <c r="P376" s="208"/>
      <c r="Q376" s="208"/>
      <c r="R376" s="208"/>
      <c r="S376" s="208"/>
      <c r="T376" s="209"/>
      <c r="AT376" s="210" t="s">
        <v>196</v>
      </c>
      <c r="AU376" s="210" t="s">
        <v>86</v>
      </c>
      <c r="AV376" s="13" t="s">
        <v>86</v>
      </c>
      <c r="AW376" s="13" t="s">
        <v>37</v>
      </c>
      <c r="AX376" s="13" t="s">
        <v>77</v>
      </c>
      <c r="AY376" s="210" t="s">
        <v>176</v>
      </c>
    </row>
    <row r="377" spans="1:65" s="13" customFormat="1" ht="11.25">
      <c r="B377" s="200"/>
      <c r="C377" s="201"/>
      <c r="D377" s="193" t="s">
        <v>196</v>
      </c>
      <c r="E377" s="202" t="s">
        <v>19</v>
      </c>
      <c r="F377" s="203" t="s">
        <v>886</v>
      </c>
      <c r="G377" s="201"/>
      <c r="H377" s="204">
        <v>4.45</v>
      </c>
      <c r="I377" s="205"/>
      <c r="J377" s="201"/>
      <c r="K377" s="201"/>
      <c r="L377" s="206"/>
      <c r="M377" s="207"/>
      <c r="N377" s="208"/>
      <c r="O377" s="208"/>
      <c r="P377" s="208"/>
      <c r="Q377" s="208"/>
      <c r="R377" s="208"/>
      <c r="S377" s="208"/>
      <c r="T377" s="209"/>
      <c r="AT377" s="210" t="s">
        <v>196</v>
      </c>
      <c r="AU377" s="210" t="s">
        <v>86</v>
      </c>
      <c r="AV377" s="13" t="s">
        <v>86</v>
      </c>
      <c r="AW377" s="13" t="s">
        <v>37</v>
      </c>
      <c r="AX377" s="13" t="s">
        <v>77</v>
      </c>
      <c r="AY377" s="210" t="s">
        <v>176</v>
      </c>
    </row>
    <row r="378" spans="1:65" s="14" customFormat="1" ht="11.25">
      <c r="B378" s="211"/>
      <c r="C378" s="212"/>
      <c r="D378" s="193" t="s">
        <v>196</v>
      </c>
      <c r="E378" s="213" t="s">
        <v>19</v>
      </c>
      <c r="F378" s="214" t="s">
        <v>199</v>
      </c>
      <c r="G378" s="212"/>
      <c r="H378" s="215">
        <v>93.15</v>
      </c>
      <c r="I378" s="216"/>
      <c r="J378" s="212"/>
      <c r="K378" s="212"/>
      <c r="L378" s="217"/>
      <c r="M378" s="218"/>
      <c r="N378" s="219"/>
      <c r="O378" s="219"/>
      <c r="P378" s="219"/>
      <c r="Q378" s="219"/>
      <c r="R378" s="219"/>
      <c r="S378" s="219"/>
      <c r="T378" s="220"/>
      <c r="AT378" s="221" t="s">
        <v>196</v>
      </c>
      <c r="AU378" s="221" t="s">
        <v>86</v>
      </c>
      <c r="AV378" s="14" t="s">
        <v>185</v>
      </c>
      <c r="AW378" s="14" t="s">
        <v>37</v>
      </c>
      <c r="AX378" s="14" t="s">
        <v>84</v>
      </c>
      <c r="AY378" s="221" t="s">
        <v>176</v>
      </c>
    </row>
    <row r="379" spans="1:65" s="2" customFormat="1" ht="16.5" customHeight="1">
      <c r="A379" s="36"/>
      <c r="B379" s="37"/>
      <c r="C379" s="180" t="s">
        <v>576</v>
      </c>
      <c r="D379" s="180" t="s">
        <v>180</v>
      </c>
      <c r="E379" s="181" t="s">
        <v>896</v>
      </c>
      <c r="F379" s="182" t="s">
        <v>897</v>
      </c>
      <c r="G379" s="183" t="s">
        <v>407</v>
      </c>
      <c r="H379" s="184">
        <v>37</v>
      </c>
      <c r="I379" s="185"/>
      <c r="J379" s="186">
        <f>ROUND(I379*H379,2)</f>
        <v>0</v>
      </c>
      <c r="K379" s="182" t="s">
        <v>184</v>
      </c>
      <c r="L379" s="41"/>
      <c r="M379" s="187" t="s">
        <v>19</v>
      </c>
      <c r="N379" s="188" t="s">
        <v>48</v>
      </c>
      <c r="O379" s="66"/>
      <c r="P379" s="189">
        <f>O379*H379</f>
        <v>0</v>
      </c>
      <c r="Q379" s="189">
        <v>0</v>
      </c>
      <c r="R379" s="189">
        <f>Q379*H379</f>
        <v>0</v>
      </c>
      <c r="S379" s="189">
        <v>3.9399999999999999E-3</v>
      </c>
      <c r="T379" s="190">
        <f>S379*H379</f>
        <v>0.14577999999999999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91" t="s">
        <v>354</v>
      </c>
      <c r="AT379" s="191" t="s">
        <v>180</v>
      </c>
      <c r="AU379" s="191" t="s">
        <v>86</v>
      </c>
      <c r="AY379" s="19" t="s">
        <v>176</v>
      </c>
      <c r="BE379" s="192">
        <f>IF(N379="základní",J379,0)</f>
        <v>0</v>
      </c>
      <c r="BF379" s="192">
        <f>IF(N379="snížená",J379,0)</f>
        <v>0</v>
      </c>
      <c r="BG379" s="192">
        <f>IF(N379="zákl. přenesená",J379,0)</f>
        <v>0</v>
      </c>
      <c r="BH379" s="192">
        <f>IF(N379="sníž. přenesená",J379,0)</f>
        <v>0</v>
      </c>
      <c r="BI379" s="192">
        <f>IF(N379="nulová",J379,0)</f>
        <v>0</v>
      </c>
      <c r="BJ379" s="19" t="s">
        <v>84</v>
      </c>
      <c r="BK379" s="192">
        <f>ROUND(I379*H379,2)</f>
        <v>0</v>
      </c>
      <c r="BL379" s="19" t="s">
        <v>354</v>
      </c>
      <c r="BM379" s="191" t="s">
        <v>898</v>
      </c>
    </row>
    <row r="380" spans="1:65" s="2" customFormat="1" ht="11.25">
      <c r="A380" s="36"/>
      <c r="B380" s="37"/>
      <c r="C380" s="38"/>
      <c r="D380" s="193" t="s">
        <v>187</v>
      </c>
      <c r="E380" s="38"/>
      <c r="F380" s="194" t="s">
        <v>899</v>
      </c>
      <c r="G380" s="38"/>
      <c r="H380" s="38"/>
      <c r="I380" s="195"/>
      <c r="J380" s="38"/>
      <c r="K380" s="38"/>
      <c r="L380" s="41"/>
      <c r="M380" s="196"/>
      <c r="N380" s="197"/>
      <c r="O380" s="66"/>
      <c r="P380" s="66"/>
      <c r="Q380" s="66"/>
      <c r="R380" s="66"/>
      <c r="S380" s="66"/>
      <c r="T380" s="67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T380" s="19" t="s">
        <v>187</v>
      </c>
      <c r="AU380" s="19" t="s">
        <v>86</v>
      </c>
    </row>
    <row r="381" spans="1:65" s="2" customFormat="1" ht="11.25">
      <c r="A381" s="36"/>
      <c r="B381" s="37"/>
      <c r="C381" s="38"/>
      <c r="D381" s="198" t="s">
        <v>189</v>
      </c>
      <c r="E381" s="38"/>
      <c r="F381" s="199" t="s">
        <v>900</v>
      </c>
      <c r="G381" s="38"/>
      <c r="H381" s="38"/>
      <c r="I381" s="195"/>
      <c r="J381" s="38"/>
      <c r="K381" s="38"/>
      <c r="L381" s="41"/>
      <c r="M381" s="196"/>
      <c r="N381" s="197"/>
      <c r="O381" s="66"/>
      <c r="P381" s="66"/>
      <c r="Q381" s="66"/>
      <c r="R381" s="66"/>
      <c r="S381" s="66"/>
      <c r="T381" s="67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9" t="s">
        <v>189</v>
      </c>
      <c r="AU381" s="19" t="s">
        <v>86</v>
      </c>
    </row>
    <row r="382" spans="1:65" s="13" customFormat="1" ht="11.25">
      <c r="B382" s="200"/>
      <c r="C382" s="201"/>
      <c r="D382" s="193" t="s">
        <v>196</v>
      </c>
      <c r="E382" s="202" t="s">
        <v>19</v>
      </c>
      <c r="F382" s="203" t="s">
        <v>901</v>
      </c>
      <c r="G382" s="201"/>
      <c r="H382" s="204">
        <v>37</v>
      </c>
      <c r="I382" s="205"/>
      <c r="J382" s="201"/>
      <c r="K382" s="201"/>
      <c r="L382" s="206"/>
      <c r="M382" s="207"/>
      <c r="N382" s="208"/>
      <c r="O382" s="208"/>
      <c r="P382" s="208"/>
      <c r="Q382" s="208"/>
      <c r="R382" s="208"/>
      <c r="S382" s="208"/>
      <c r="T382" s="209"/>
      <c r="AT382" s="210" t="s">
        <v>196</v>
      </c>
      <c r="AU382" s="210" t="s">
        <v>86</v>
      </c>
      <c r="AV382" s="13" t="s">
        <v>86</v>
      </c>
      <c r="AW382" s="13" t="s">
        <v>37</v>
      </c>
      <c r="AX382" s="13" t="s">
        <v>84</v>
      </c>
      <c r="AY382" s="210" t="s">
        <v>176</v>
      </c>
    </row>
    <row r="383" spans="1:65" s="2" customFormat="1" ht="16.5" customHeight="1">
      <c r="A383" s="36"/>
      <c r="B383" s="37"/>
      <c r="C383" s="180" t="s">
        <v>582</v>
      </c>
      <c r="D383" s="180" t="s">
        <v>180</v>
      </c>
      <c r="E383" s="181" t="s">
        <v>902</v>
      </c>
      <c r="F383" s="182" t="s">
        <v>903</v>
      </c>
      <c r="G383" s="183" t="s">
        <v>407</v>
      </c>
      <c r="H383" s="184">
        <v>44.3</v>
      </c>
      <c r="I383" s="185"/>
      <c r="J383" s="186">
        <f>ROUND(I383*H383,2)</f>
        <v>0</v>
      </c>
      <c r="K383" s="182" t="s">
        <v>184</v>
      </c>
      <c r="L383" s="41"/>
      <c r="M383" s="187" t="s">
        <v>19</v>
      </c>
      <c r="N383" s="188" t="s">
        <v>48</v>
      </c>
      <c r="O383" s="66"/>
      <c r="P383" s="189">
        <f>O383*H383</f>
        <v>0</v>
      </c>
      <c r="Q383" s="189">
        <v>2.9099999999999998E-3</v>
      </c>
      <c r="R383" s="189">
        <f>Q383*H383</f>
        <v>0.12891299999999997</v>
      </c>
      <c r="S383" s="189">
        <v>0</v>
      </c>
      <c r="T383" s="190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91" t="s">
        <v>354</v>
      </c>
      <c r="AT383" s="191" t="s">
        <v>180</v>
      </c>
      <c r="AU383" s="191" t="s">
        <v>86</v>
      </c>
      <c r="AY383" s="19" t="s">
        <v>176</v>
      </c>
      <c r="BE383" s="192">
        <f>IF(N383="základní",J383,0)</f>
        <v>0</v>
      </c>
      <c r="BF383" s="192">
        <f>IF(N383="snížená",J383,0)</f>
        <v>0</v>
      </c>
      <c r="BG383" s="192">
        <f>IF(N383="zákl. přenesená",J383,0)</f>
        <v>0</v>
      </c>
      <c r="BH383" s="192">
        <f>IF(N383="sníž. přenesená",J383,0)</f>
        <v>0</v>
      </c>
      <c r="BI383" s="192">
        <f>IF(N383="nulová",J383,0)</f>
        <v>0</v>
      </c>
      <c r="BJ383" s="19" t="s">
        <v>84</v>
      </c>
      <c r="BK383" s="192">
        <f>ROUND(I383*H383,2)</f>
        <v>0</v>
      </c>
      <c r="BL383" s="19" t="s">
        <v>354</v>
      </c>
      <c r="BM383" s="191" t="s">
        <v>904</v>
      </c>
    </row>
    <row r="384" spans="1:65" s="2" customFormat="1" ht="11.25">
      <c r="A384" s="36"/>
      <c r="B384" s="37"/>
      <c r="C384" s="38"/>
      <c r="D384" s="193" t="s">
        <v>187</v>
      </c>
      <c r="E384" s="38"/>
      <c r="F384" s="194" t="s">
        <v>905</v>
      </c>
      <c r="G384" s="38"/>
      <c r="H384" s="38"/>
      <c r="I384" s="195"/>
      <c r="J384" s="38"/>
      <c r="K384" s="38"/>
      <c r="L384" s="41"/>
      <c r="M384" s="196"/>
      <c r="N384" s="197"/>
      <c r="O384" s="66"/>
      <c r="P384" s="66"/>
      <c r="Q384" s="66"/>
      <c r="R384" s="66"/>
      <c r="S384" s="66"/>
      <c r="T384" s="67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19" t="s">
        <v>187</v>
      </c>
      <c r="AU384" s="19" t="s">
        <v>86</v>
      </c>
    </row>
    <row r="385" spans="1:65" s="2" customFormat="1" ht="11.25">
      <c r="A385" s="36"/>
      <c r="B385" s="37"/>
      <c r="C385" s="38"/>
      <c r="D385" s="198" t="s">
        <v>189</v>
      </c>
      <c r="E385" s="38"/>
      <c r="F385" s="199" t="s">
        <v>906</v>
      </c>
      <c r="G385" s="38"/>
      <c r="H385" s="38"/>
      <c r="I385" s="195"/>
      <c r="J385" s="38"/>
      <c r="K385" s="38"/>
      <c r="L385" s="41"/>
      <c r="M385" s="196"/>
      <c r="N385" s="197"/>
      <c r="O385" s="66"/>
      <c r="P385" s="66"/>
      <c r="Q385" s="66"/>
      <c r="R385" s="66"/>
      <c r="S385" s="66"/>
      <c r="T385" s="67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T385" s="19" t="s">
        <v>189</v>
      </c>
      <c r="AU385" s="19" t="s">
        <v>86</v>
      </c>
    </row>
    <row r="386" spans="1:65" s="15" customFormat="1" ht="11.25">
      <c r="B386" s="237"/>
      <c r="C386" s="238"/>
      <c r="D386" s="193" t="s">
        <v>196</v>
      </c>
      <c r="E386" s="239" t="s">
        <v>19</v>
      </c>
      <c r="F386" s="240" t="s">
        <v>872</v>
      </c>
      <c r="G386" s="238"/>
      <c r="H386" s="239" t="s">
        <v>19</v>
      </c>
      <c r="I386" s="241"/>
      <c r="J386" s="238"/>
      <c r="K386" s="238"/>
      <c r="L386" s="242"/>
      <c r="M386" s="243"/>
      <c r="N386" s="244"/>
      <c r="O386" s="244"/>
      <c r="P386" s="244"/>
      <c r="Q386" s="244"/>
      <c r="R386" s="244"/>
      <c r="S386" s="244"/>
      <c r="T386" s="245"/>
      <c r="AT386" s="246" t="s">
        <v>196</v>
      </c>
      <c r="AU386" s="246" t="s">
        <v>86</v>
      </c>
      <c r="AV386" s="15" t="s">
        <v>84</v>
      </c>
      <c r="AW386" s="15" t="s">
        <v>37</v>
      </c>
      <c r="AX386" s="15" t="s">
        <v>77</v>
      </c>
      <c r="AY386" s="246" t="s">
        <v>176</v>
      </c>
    </row>
    <row r="387" spans="1:65" s="13" customFormat="1" ht="11.25">
      <c r="B387" s="200"/>
      <c r="C387" s="201"/>
      <c r="D387" s="193" t="s">
        <v>196</v>
      </c>
      <c r="E387" s="202" t="s">
        <v>19</v>
      </c>
      <c r="F387" s="203" t="s">
        <v>907</v>
      </c>
      <c r="G387" s="201"/>
      <c r="H387" s="204">
        <v>20</v>
      </c>
      <c r="I387" s="205"/>
      <c r="J387" s="201"/>
      <c r="K387" s="201"/>
      <c r="L387" s="206"/>
      <c r="M387" s="207"/>
      <c r="N387" s="208"/>
      <c r="O387" s="208"/>
      <c r="P387" s="208"/>
      <c r="Q387" s="208"/>
      <c r="R387" s="208"/>
      <c r="S387" s="208"/>
      <c r="T387" s="209"/>
      <c r="AT387" s="210" t="s">
        <v>196</v>
      </c>
      <c r="AU387" s="210" t="s">
        <v>86</v>
      </c>
      <c r="AV387" s="13" t="s">
        <v>86</v>
      </c>
      <c r="AW387" s="13" t="s">
        <v>37</v>
      </c>
      <c r="AX387" s="13" t="s">
        <v>77</v>
      </c>
      <c r="AY387" s="210" t="s">
        <v>176</v>
      </c>
    </row>
    <row r="388" spans="1:65" s="15" customFormat="1" ht="11.25">
      <c r="B388" s="237"/>
      <c r="C388" s="238"/>
      <c r="D388" s="193" t="s">
        <v>196</v>
      </c>
      <c r="E388" s="239" t="s">
        <v>19</v>
      </c>
      <c r="F388" s="240" t="s">
        <v>874</v>
      </c>
      <c r="G388" s="238"/>
      <c r="H388" s="239" t="s">
        <v>19</v>
      </c>
      <c r="I388" s="241"/>
      <c r="J388" s="238"/>
      <c r="K388" s="238"/>
      <c r="L388" s="242"/>
      <c r="M388" s="243"/>
      <c r="N388" s="244"/>
      <c r="O388" s="244"/>
      <c r="P388" s="244"/>
      <c r="Q388" s="244"/>
      <c r="R388" s="244"/>
      <c r="S388" s="244"/>
      <c r="T388" s="245"/>
      <c r="AT388" s="246" t="s">
        <v>196</v>
      </c>
      <c r="AU388" s="246" t="s">
        <v>86</v>
      </c>
      <c r="AV388" s="15" t="s">
        <v>84</v>
      </c>
      <c r="AW388" s="15" t="s">
        <v>37</v>
      </c>
      <c r="AX388" s="15" t="s">
        <v>77</v>
      </c>
      <c r="AY388" s="246" t="s">
        <v>176</v>
      </c>
    </row>
    <row r="389" spans="1:65" s="13" customFormat="1" ht="11.25">
      <c r="B389" s="200"/>
      <c r="C389" s="201"/>
      <c r="D389" s="193" t="s">
        <v>196</v>
      </c>
      <c r="E389" s="202" t="s">
        <v>19</v>
      </c>
      <c r="F389" s="203" t="s">
        <v>875</v>
      </c>
      <c r="G389" s="201"/>
      <c r="H389" s="204">
        <v>19</v>
      </c>
      <c r="I389" s="205"/>
      <c r="J389" s="201"/>
      <c r="K389" s="201"/>
      <c r="L389" s="206"/>
      <c r="M389" s="207"/>
      <c r="N389" s="208"/>
      <c r="O389" s="208"/>
      <c r="P389" s="208"/>
      <c r="Q389" s="208"/>
      <c r="R389" s="208"/>
      <c r="S389" s="208"/>
      <c r="T389" s="209"/>
      <c r="AT389" s="210" t="s">
        <v>196</v>
      </c>
      <c r="AU389" s="210" t="s">
        <v>86</v>
      </c>
      <c r="AV389" s="13" t="s">
        <v>86</v>
      </c>
      <c r="AW389" s="13" t="s">
        <v>37</v>
      </c>
      <c r="AX389" s="13" t="s">
        <v>77</v>
      </c>
      <c r="AY389" s="210" t="s">
        <v>176</v>
      </c>
    </row>
    <row r="390" spans="1:65" s="15" customFormat="1" ht="11.25">
      <c r="B390" s="237"/>
      <c r="C390" s="238"/>
      <c r="D390" s="193" t="s">
        <v>196</v>
      </c>
      <c r="E390" s="239" t="s">
        <v>19</v>
      </c>
      <c r="F390" s="240" t="s">
        <v>876</v>
      </c>
      <c r="G390" s="238"/>
      <c r="H390" s="239" t="s">
        <v>19</v>
      </c>
      <c r="I390" s="241"/>
      <c r="J390" s="238"/>
      <c r="K390" s="238"/>
      <c r="L390" s="242"/>
      <c r="M390" s="243"/>
      <c r="N390" s="244"/>
      <c r="O390" s="244"/>
      <c r="P390" s="244"/>
      <c r="Q390" s="244"/>
      <c r="R390" s="244"/>
      <c r="S390" s="244"/>
      <c r="T390" s="245"/>
      <c r="AT390" s="246" t="s">
        <v>196</v>
      </c>
      <c r="AU390" s="246" t="s">
        <v>86</v>
      </c>
      <c r="AV390" s="15" t="s">
        <v>84</v>
      </c>
      <c r="AW390" s="15" t="s">
        <v>37</v>
      </c>
      <c r="AX390" s="15" t="s">
        <v>77</v>
      </c>
      <c r="AY390" s="246" t="s">
        <v>176</v>
      </c>
    </row>
    <row r="391" spans="1:65" s="13" customFormat="1" ht="11.25">
      <c r="B391" s="200"/>
      <c r="C391" s="201"/>
      <c r="D391" s="193" t="s">
        <v>196</v>
      </c>
      <c r="E391" s="202" t="s">
        <v>19</v>
      </c>
      <c r="F391" s="203" t="s">
        <v>877</v>
      </c>
      <c r="G391" s="201"/>
      <c r="H391" s="204">
        <v>5.3</v>
      </c>
      <c r="I391" s="205"/>
      <c r="J391" s="201"/>
      <c r="K391" s="201"/>
      <c r="L391" s="206"/>
      <c r="M391" s="207"/>
      <c r="N391" s="208"/>
      <c r="O391" s="208"/>
      <c r="P391" s="208"/>
      <c r="Q391" s="208"/>
      <c r="R391" s="208"/>
      <c r="S391" s="208"/>
      <c r="T391" s="209"/>
      <c r="AT391" s="210" t="s">
        <v>196</v>
      </c>
      <c r="AU391" s="210" t="s">
        <v>86</v>
      </c>
      <c r="AV391" s="13" t="s">
        <v>86</v>
      </c>
      <c r="AW391" s="13" t="s">
        <v>37</v>
      </c>
      <c r="AX391" s="13" t="s">
        <v>77</v>
      </c>
      <c r="AY391" s="210" t="s">
        <v>176</v>
      </c>
    </row>
    <row r="392" spans="1:65" s="14" customFormat="1" ht="11.25">
      <c r="B392" s="211"/>
      <c r="C392" s="212"/>
      <c r="D392" s="193" t="s">
        <v>196</v>
      </c>
      <c r="E392" s="213" t="s">
        <v>19</v>
      </c>
      <c r="F392" s="214" t="s">
        <v>199</v>
      </c>
      <c r="G392" s="212"/>
      <c r="H392" s="215">
        <v>44.3</v>
      </c>
      <c r="I392" s="216"/>
      <c r="J392" s="212"/>
      <c r="K392" s="212"/>
      <c r="L392" s="217"/>
      <c r="M392" s="218"/>
      <c r="N392" s="219"/>
      <c r="O392" s="219"/>
      <c r="P392" s="219"/>
      <c r="Q392" s="219"/>
      <c r="R392" s="219"/>
      <c r="S392" s="219"/>
      <c r="T392" s="220"/>
      <c r="AT392" s="221" t="s">
        <v>196</v>
      </c>
      <c r="AU392" s="221" t="s">
        <v>86</v>
      </c>
      <c r="AV392" s="14" t="s">
        <v>185</v>
      </c>
      <c r="AW392" s="14" t="s">
        <v>37</v>
      </c>
      <c r="AX392" s="14" t="s">
        <v>84</v>
      </c>
      <c r="AY392" s="221" t="s">
        <v>176</v>
      </c>
    </row>
    <row r="393" spans="1:65" s="2" customFormat="1" ht="21.75" customHeight="1">
      <c r="A393" s="36"/>
      <c r="B393" s="37"/>
      <c r="C393" s="180" t="s">
        <v>590</v>
      </c>
      <c r="D393" s="180" t="s">
        <v>180</v>
      </c>
      <c r="E393" s="181" t="s">
        <v>908</v>
      </c>
      <c r="F393" s="182" t="s">
        <v>909</v>
      </c>
      <c r="G393" s="183" t="s">
        <v>299</v>
      </c>
      <c r="H393" s="184">
        <v>58</v>
      </c>
      <c r="I393" s="185"/>
      <c r="J393" s="186">
        <f>ROUND(I393*H393,2)</f>
        <v>0</v>
      </c>
      <c r="K393" s="182" t="s">
        <v>184</v>
      </c>
      <c r="L393" s="41"/>
      <c r="M393" s="187" t="s">
        <v>19</v>
      </c>
      <c r="N393" s="188" t="s">
        <v>48</v>
      </c>
      <c r="O393" s="66"/>
      <c r="P393" s="189">
        <f>O393*H393</f>
        <v>0</v>
      </c>
      <c r="Q393" s="189">
        <v>0</v>
      </c>
      <c r="R393" s="189">
        <f>Q393*H393</f>
        <v>0</v>
      </c>
      <c r="S393" s="189">
        <v>0</v>
      </c>
      <c r="T393" s="190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91" t="s">
        <v>354</v>
      </c>
      <c r="AT393" s="191" t="s">
        <v>180</v>
      </c>
      <c r="AU393" s="191" t="s">
        <v>86</v>
      </c>
      <c r="AY393" s="19" t="s">
        <v>176</v>
      </c>
      <c r="BE393" s="192">
        <f>IF(N393="základní",J393,0)</f>
        <v>0</v>
      </c>
      <c r="BF393" s="192">
        <f>IF(N393="snížená",J393,0)</f>
        <v>0</v>
      </c>
      <c r="BG393" s="192">
        <f>IF(N393="zákl. přenesená",J393,0)</f>
        <v>0</v>
      </c>
      <c r="BH393" s="192">
        <f>IF(N393="sníž. přenesená",J393,0)</f>
        <v>0</v>
      </c>
      <c r="BI393" s="192">
        <f>IF(N393="nulová",J393,0)</f>
        <v>0</v>
      </c>
      <c r="BJ393" s="19" t="s">
        <v>84</v>
      </c>
      <c r="BK393" s="192">
        <f>ROUND(I393*H393,2)</f>
        <v>0</v>
      </c>
      <c r="BL393" s="19" t="s">
        <v>354</v>
      </c>
      <c r="BM393" s="191" t="s">
        <v>910</v>
      </c>
    </row>
    <row r="394" spans="1:65" s="2" customFormat="1" ht="19.5">
      <c r="A394" s="36"/>
      <c r="B394" s="37"/>
      <c r="C394" s="38"/>
      <c r="D394" s="193" t="s">
        <v>187</v>
      </c>
      <c r="E394" s="38"/>
      <c r="F394" s="194" t="s">
        <v>911</v>
      </c>
      <c r="G394" s="38"/>
      <c r="H394" s="38"/>
      <c r="I394" s="195"/>
      <c r="J394" s="38"/>
      <c r="K394" s="38"/>
      <c r="L394" s="41"/>
      <c r="M394" s="196"/>
      <c r="N394" s="197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187</v>
      </c>
      <c r="AU394" s="19" t="s">
        <v>86</v>
      </c>
    </row>
    <row r="395" spans="1:65" s="2" customFormat="1" ht="11.25">
      <c r="A395" s="36"/>
      <c r="B395" s="37"/>
      <c r="C395" s="38"/>
      <c r="D395" s="198" t="s">
        <v>189</v>
      </c>
      <c r="E395" s="38"/>
      <c r="F395" s="199" t="s">
        <v>912</v>
      </c>
      <c r="G395" s="38"/>
      <c r="H395" s="38"/>
      <c r="I395" s="195"/>
      <c r="J395" s="38"/>
      <c r="K395" s="38"/>
      <c r="L395" s="41"/>
      <c r="M395" s="196"/>
      <c r="N395" s="197"/>
      <c r="O395" s="66"/>
      <c r="P395" s="66"/>
      <c r="Q395" s="66"/>
      <c r="R395" s="66"/>
      <c r="S395" s="66"/>
      <c r="T395" s="67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T395" s="19" t="s">
        <v>189</v>
      </c>
      <c r="AU395" s="19" t="s">
        <v>86</v>
      </c>
    </row>
    <row r="396" spans="1:65" s="15" customFormat="1" ht="11.25">
      <c r="B396" s="237"/>
      <c r="C396" s="238"/>
      <c r="D396" s="193" t="s">
        <v>196</v>
      </c>
      <c r="E396" s="239" t="s">
        <v>19</v>
      </c>
      <c r="F396" s="240" t="s">
        <v>872</v>
      </c>
      <c r="G396" s="238"/>
      <c r="H396" s="239" t="s">
        <v>19</v>
      </c>
      <c r="I396" s="241"/>
      <c r="J396" s="238"/>
      <c r="K396" s="238"/>
      <c r="L396" s="242"/>
      <c r="M396" s="243"/>
      <c r="N396" s="244"/>
      <c r="O396" s="244"/>
      <c r="P396" s="244"/>
      <c r="Q396" s="244"/>
      <c r="R396" s="244"/>
      <c r="S396" s="244"/>
      <c r="T396" s="245"/>
      <c r="AT396" s="246" t="s">
        <v>196</v>
      </c>
      <c r="AU396" s="246" t="s">
        <v>86</v>
      </c>
      <c r="AV396" s="15" t="s">
        <v>84</v>
      </c>
      <c r="AW396" s="15" t="s">
        <v>37</v>
      </c>
      <c r="AX396" s="15" t="s">
        <v>77</v>
      </c>
      <c r="AY396" s="246" t="s">
        <v>176</v>
      </c>
    </row>
    <row r="397" spans="1:65" s="13" customFormat="1" ht="11.25">
      <c r="B397" s="200"/>
      <c r="C397" s="201"/>
      <c r="D397" s="193" t="s">
        <v>196</v>
      </c>
      <c r="E397" s="202" t="s">
        <v>19</v>
      </c>
      <c r="F397" s="203" t="s">
        <v>913</v>
      </c>
      <c r="G397" s="201"/>
      <c r="H397" s="204">
        <v>24</v>
      </c>
      <c r="I397" s="205"/>
      <c r="J397" s="201"/>
      <c r="K397" s="201"/>
      <c r="L397" s="206"/>
      <c r="M397" s="207"/>
      <c r="N397" s="208"/>
      <c r="O397" s="208"/>
      <c r="P397" s="208"/>
      <c r="Q397" s="208"/>
      <c r="R397" s="208"/>
      <c r="S397" s="208"/>
      <c r="T397" s="209"/>
      <c r="AT397" s="210" t="s">
        <v>196</v>
      </c>
      <c r="AU397" s="210" t="s">
        <v>86</v>
      </c>
      <c r="AV397" s="13" t="s">
        <v>86</v>
      </c>
      <c r="AW397" s="13" t="s">
        <v>37</v>
      </c>
      <c r="AX397" s="13" t="s">
        <v>77</v>
      </c>
      <c r="AY397" s="210" t="s">
        <v>176</v>
      </c>
    </row>
    <row r="398" spans="1:65" s="15" customFormat="1" ht="11.25">
      <c r="B398" s="237"/>
      <c r="C398" s="238"/>
      <c r="D398" s="193" t="s">
        <v>196</v>
      </c>
      <c r="E398" s="239" t="s">
        <v>19</v>
      </c>
      <c r="F398" s="240" t="s">
        <v>874</v>
      </c>
      <c r="G398" s="238"/>
      <c r="H398" s="239" t="s">
        <v>19</v>
      </c>
      <c r="I398" s="241"/>
      <c r="J398" s="238"/>
      <c r="K398" s="238"/>
      <c r="L398" s="242"/>
      <c r="M398" s="243"/>
      <c r="N398" s="244"/>
      <c r="O398" s="244"/>
      <c r="P398" s="244"/>
      <c r="Q398" s="244"/>
      <c r="R398" s="244"/>
      <c r="S398" s="244"/>
      <c r="T398" s="245"/>
      <c r="AT398" s="246" t="s">
        <v>196</v>
      </c>
      <c r="AU398" s="246" t="s">
        <v>86</v>
      </c>
      <c r="AV398" s="15" t="s">
        <v>84</v>
      </c>
      <c r="AW398" s="15" t="s">
        <v>37</v>
      </c>
      <c r="AX398" s="15" t="s">
        <v>77</v>
      </c>
      <c r="AY398" s="246" t="s">
        <v>176</v>
      </c>
    </row>
    <row r="399" spans="1:65" s="13" customFormat="1" ht="11.25">
      <c r="B399" s="200"/>
      <c r="C399" s="201"/>
      <c r="D399" s="193" t="s">
        <v>196</v>
      </c>
      <c r="E399" s="202" t="s">
        <v>19</v>
      </c>
      <c r="F399" s="203" t="s">
        <v>914</v>
      </c>
      <c r="G399" s="201"/>
      <c r="H399" s="204">
        <v>26</v>
      </c>
      <c r="I399" s="205"/>
      <c r="J399" s="201"/>
      <c r="K399" s="201"/>
      <c r="L399" s="206"/>
      <c r="M399" s="207"/>
      <c r="N399" s="208"/>
      <c r="O399" s="208"/>
      <c r="P399" s="208"/>
      <c r="Q399" s="208"/>
      <c r="R399" s="208"/>
      <c r="S399" s="208"/>
      <c r="T399" s="209"/>
      <c r="AT399" s="210" t="s">
        <v>196</v>
      </c>
      <c r="AU399" s="210" t="s">
        <v>86</v>
      </c>
      <c r="AV399" s="13" t="s">
        <v>86</v>
      </c>
      <c r="AW399" s="13" t="s">
        <v>37</v>
      </c>
      <c r="AX399" s="13" t="s">
        <v>77</v>
      </c>
      <c r="AY399" s="210" t="s">
        <v>176</v>
      </c>
    </row>
    <row r="400" spans="1:65" s="15" customFormat="1" ht="11.25">
      <c r="B400" s="237"/>
      <c r="C400" s="238"/>
      <c r="D400" s="193" t="s">
        <v>196</v>
      </c>
      <c r="E400" s="239" t="s">
        <v>19</v>
      </c>
      <c r="F400" s="240" t="s">
        <v>876</v>
      </c>
      <c r="G400" s="238"/>
      <c r="H400" s="239" t="s">
        <v>19</v>
      </c>
      <c r="I400" s="241"/>
      <c r="J400" s="238"/>
      <c r="K400" s="238"/>
      <c r="L400" s="242"/>
      <c r="M400" s="243"/>
      <c r="N400" s="244"/>
      <c r="O400" s="244"/>
      <c r="P400" s="244"/>
      <c r="Q400" s="244"/>
      <c r="R400" s="244"/>
      <c r="S400" s="244"/>
      <c r="T400" s="245"/>
      <c r="AT400" s="246" t="s">
        <v>196</v>
      </c>
      <c r="AU400" s="246" t="s">
        <v>86</v>
      </c>
      <c r="AV400" s="15" t="s">
        <v>84</v>
      </c>
      <c r="AW400" s="15" t="s">
        <v>37</v>
      </c>
      <c r="AX400" s="15" t="s">
        <v>77</v>
      </c>
      <c r="AY400" s="246" t="s">
        <v>176</v>
      </c>
    </row>
    <row r="401" spans="1:65" s="13" customFormat="1" ht="11.25">
      <c r="B401" s="200"/>
      <c r="C401" s="201"/>
      <c r="D401" s="193" t="s">
        <v>196</v>
      </c>
      <c r="E401" s="202" t="s">
        <v>19</v>
      </c>
      <c r="F401" s="203" t="s">
        <v>915</v>
      </c>
      <c r="G401" s="201"/>
      <c r="H401" s="204">
        <v>8</v>
      </c>
      <c r="I401" s="205"/>
      <c r="J401" s="201"/>
      <c r="K401" s="201"/>
      <c r="L401" s="206"/>
      <c r="M401" s="207"/>
      <c r="N401" s="208"/>
      <c r="O401" s="208"/>
      <c r="P401" s="208"/>
      <c r="Q401" s="208"/>
      <c r="R401" s="208"/>
      <c r="S401" s="208"/>
      <c r="T401" s="209"/>
      <c r="AT401" s="210" t="s">
        <v>196</v>
      </c>
      <c r="AU401" s="210" t="s">
        <v>86</v>
      </c>
      <c r="AV401" s="13" t="s">
        <v>86</v>
      </c>
      <c r="AW401" s="13" t="s">
        <v>37</v>
      </c>
      <c r="AX401" s="13" t="s">
        <v>77</v>
      </c>
      <c r="AY401" s="210" t="s">
        <v>176</v>
      </c>
    </row>
    <row r="402" spans="1:65" s="14" customFormat="1" ht="11.25">
      <c r="B402" s="211"/>
      <c r="C402" s="212"/>
      <c r="D402" s="193" t="s">
        <v>196</v>
      </c>
      <c r="E402" s="213" t="s">
        <v>19</v>
      </c>
      <c r="F402" s="214" t="s">
        <v>199</v>
      </c>
      <c r="G402" s="212"/>
      <c r="H402" s="215">
        <v>58</v>
      </c>
      <c r="I402" s="216"/>
      <c r="J402" s="212"/>
      <c r="K402" s="212"/>
      <c r="L402" s="217"/>
      <c r="M402" s="218"/>
      <c r="N402" s="219"/>
      <c r="O402" s="219"/>
      <c r="P402" s="219"/>
      <c r="Q402" s="219"/>
      <c r="R402" s="219"/>
      <c r="S402" s="219"/>
      <c r="T402" s="220"/>
      <c r="AT402" s="221" t="s">
        <v>196</v>
      </c>
      <c r="AU402" s="221" t="s">
        <v>86</v>
      </c>
      <c r="AV402" s="14" t="s">
        <v>185</v>
      </c>
      <c r="AW402" s="14" t="s">
        <v>37</v>
      </c>
      <c r="AX402" s="14" t="s">
        <v>84</v>
      </c>
      <c r="AY402" s="221" t="s">
        <v>176</v>
      </c>
    </row>
    <row r="403" spans="1:65" s="2" customFormat="1" ht="16.5" customHeight="1">
      <c r="A403" s="36"/>
      <c r="B403" s="37"/>
      <c r="C403" s="180" t="s">
        <v>916</v>
      </c>
      <c r="D403" s="180" t="s">
        <v>180</v>
      </c>
      <c r="E403" s="181" t="s">
        <v>917</v>
      </c>
      <c r="F403" s="182" t="s">
        <v>918</v>
      </c>
      <c r="G403" s="183" t="s">
        <v>407</v>
      </c>
      <c r="H403" s="184">
        <v>37</v>
      </c>
      <c r="I403" s="185"/>
      <c r="J403" s="186">
        <f>ROUND(I403*H403,2)</f>
        <v>0</v>
      </c>
      <c r="K403" s="182" t="s">
        <v>184</v>
      </c>
      <c r="L403" s="41"/>
      <c r="M403" s="187" t="s">
        <v>19</v>
      </c>
      <c r="N403" s="188" t="s">
        <v>48</v>
      </c>
      <c r="O403" s="66"/>
      <c r="P403" s="189">
        <f>O403*H403</f>
        <v>0</v>
      </c>
      <c r="Q403" s="189">
        <v>0</v>
      </c>
      <c r="R403" s="189">
        <f>Q403*H403</f>
        <v>0</v>
      </c>
      <c r="S403" s="189">
        <v>0</v>
      </c>
      <c r="T403" s="190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91" t="s">
        <v>354</v>
      </c>
      <c r="AT403" s="191" t="s">
        <v>180</v>
      </c>
      <c r="AU403" s="191" t="s">
        <v>86</v>
      </c>
      <c r="AY403" s="19" t="s">
        <v>176</v>
      </c>
      <c r="BE403" s="192">
        <f>IF(N403="základní",J403,0)</f>
        <v>0</v>
      </c>
      <c r="BF403" s="192">
        <f>IF(N403="snížená",J403,0)</f>
        <v>0</v>
      </c>
      <c r="BG403" s="192">
        <f>IF(N403="zákl. přenesená",J403,0)</f>
        <v>0</v>
      </c>
      <c r="BH403" s="192">
        <f>IF(N403="sníž. přenesená",J403,0)</f>
        <v>0</v>
      </c>
      <c r="BI403" s="192">
        <f>IF(N403="nulová",J403,0)</f>
        <v>0</v>
      </c>
      <c r="BJ403" s="19" t="s">
        <v>84</v>
      </c>
      <c r="BK403" s="192">
        <f>ROUND(I403*H403,2)</f>
        <v>0</v>
      </c>
      <c r="BL403" s="19" t="s">
        <v>354</v>
      </c>
      <c r="BM403" s="191" t="s">
        <v>919</v>
      </c>
    </row>
    <row r="404" spans="1:65" s="2" customFormat="1" ht="11.25">
      <c r="A404" s="36"/>
      <c r="B404" s="37"/>
      <c r="C404" s="38"/>
      <c r="D404" s="193" t="s">
        <v>187</v>
      </c>
      <c r="E404" s="38"/>
      <c r="F404" s="194" t="s">
        <v>920</v>
      </c>
      <c r="G404" s="38"/>
      <c r="H404" s="38"/>
      <c r="I404" s="195"/>
      <c r="J404" s="38"/>
      <c r="K404" s="38"/>
      <c r="L404" s="41"/>
      <c r="M404" s="196"/>
      <c r="N404" s="197"/>
      <c r="O404" s="66"/>
      <c r="P404" s="66"/>
      <c r="Q404" s="66"/>
      <c r="R404" s="66"/>
      <c r="S404" s="66"/>
      <c r="T404" s="67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T404" s="19" t="s">
        <v>187</v>
      </c>
      <c r="AU404" s="19" t="s">
        <v>86</v>
      </c>
    </row>
    <row r="405" spans="1:65" s="2" customFormat="1" ht="11.25">
      <c r="A405" s="36"/>
      <c r="B405" s="37"/>
      <c r="C405" s="38"/>
      <c r="D405" s="198" t="s">
        <v>189</v>
      </c>
      <c r="E405" s="38"/>
      <c r="F405" s="199" t="s">
        <v>921</v>
      </c>
      <c r="G405" s="38"/>
      <c r="H405" s="38"/>
      <c r="I405" s="195"/>
      <c r="J405" s="38"/>
      <c r="K405" s="38"/>
      <c r="L405" s="41"/>
      <c r="M405" s="196"/>
      <c r="N405" s="197"/>
      <c r="O405" s="66"/>
      <c r="P405" s="66"/>
      <c r="Q405" s="66"/>
      <c r="R405" s="66"/>
      <c r="S405" s="66"/>
      <c r="T405" s="67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19" t="s">
        <v>189</v>
      </c>
      <c r="AU405" s="19" t="s">
        <v>86</v>
      </c>
    </row>
    <row r="406" spans="1:65" s="13" customFormat="1" ht="11.25">
      <c r="B406" s="200"/>
      <c r="C406" s="201"/>
      <c r="D406" s="193" t="s">
        <v>196</v>
      </c>
      <c r="E406" s="202" t="s">
        <v>19</v>
      </c>
      <c r="F406" s="203" t="s">
        <v>922</v>
      </c>
      <c r="G406" s="201"/>
      <c r="H406" s="204">
        <v>37</v>
      </c>
      <c r="I406" s="205"/>
      <c r="J406" s="201"/>
      <c r="K406" s="201"/>
      <c r="L406" s="206"/>
      <c r="M406" s="207"/>
      <c r="N406" s="208"/>
      <c r="O406" s="208"/>
      <c r="P406" s="208"/>
      <c r="Q406" s="208"/>
      <c r="R406" s="208"/>
      <c r="S406" s="208"/>
      <c r="T406" s="209"/>
      <c r="AT406" s="210" t="s">
        <v>196</v>
      </c>
      <c r="AU406" s="210" t="s">
        <v>86</v>
      </c>
      <c r="AV406" s="13" t="s">
        <v>86</v>
      </c>
      <c r="AW406" s="13" t="s">
        <v>37</v>
      </c>
      <c r="AX406" s="13" t="s">
        <v>84</v>
      </c>
      <c r="AY406" s="210" t="s">
        <v>176</v>
      </c>
    </row>
    <row r="407" spans="1:65" s="2" customFormat="1" ht="16.5" customHeight="1">
      <c r="A407" s="36"/>
      <c r="B407" s="37"/>
      <c r="C407" s="180" t="s">
        <v>923</v>
      </c>
      <c r="D407" s="180" t="s">
        <v>180</v>
      </c>
      <c r="E407" s="181" t="s">
        <v>924</v>
      </c>
      <c r="F407" s="182" t="s">
        <v>925</v>
      </c>
      <c r="G407" s="183" t="s">
        <v>299</v>
      </c>
      <c r="H407" s="184">
        <v>10</v>
      </c>
      <c r="I407" s="185"/>
      <c r="J407" s="186">
        <f>ROUND(I407*H407,2)</f>
        <v>0</v>
      </c>
      <c r="K407" s="182" t="s">
        <v>184</v>
      </c>
      <c r="L407" s="41"/>
      <c r="M407" s="187" t="s">
        <v>19</v>
      </c>
      <c r="N407" s="188" t="s">
        <v>48</v>
      </c>
      <c r="O407" s="66"/>
      <c r="P407" s="189">
        <f>O407*H407</f>
        <v>0</v>
      </c>
      <c r="Q407" s="189">
        <v>0</v>
      </c>
      <c r="R407" s="189">
        <f>Q407*H407</f>
        <v>0</v>
      </c>
      <c r="S407" s="189">
        <v>0</v>
      </c>
      <c r="T407" s="190">
        <f>S407*H407</f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191" t="s">
        <v>354</v>
      </c>
      <c r="AT407" s="191" t="s">
        <v>180</v>
      </c>
      <c r="AU407" s="191" t="s">
        <v>86</v>
      </c>
      <c r="AY407" s="19" t="s">
        <v>176</v>
      </c>
      <c r="BE407" s="192">
        <f>IF(N407="základní",J407,0)</f>
        <v>0</v>
      </c>
      <c r="BF407" s="192">
        <f>IF(N407="snížená",J407,0)</f>
        <v>0</v>
      </c>
      <c r="BG407" s="192">
        <f>IF(N407="zákl. přenesená",J407,0)</f>
        <v>0</v>
      </c>
      <c r="BH407" s="192">
        <f>IF(N407="sníž. přenesená",J407,0)</f>
        <v>0</v>
      </c>
      <c r="BI407" s="192">
        <f>IF(N407="nulová",J407,0)</f>
        <v>0</v>
      </c>
      <c r="BJ407" s="19" t="s">
        <v>84</v>
      </c>
      <c r="BK407" s="192">
        <f>ROUND(I407*H407,2)</f>
        <v>0</v>
      </c>
      <c r="BL407" s="19" t="s">
        <v>354</v>
      </c>
      <c r="BM407" s="191" t="s">
        <v>926</v>
      </c>
    </row>
    <row r="408" spans="1:65" s="2" customFormat="1" ht="11.25">
      <c r="A408" s="36"/>
      <c r="B408" s="37"/>
      <c r="C408" s="38"/>
      <c r="D408" s="193" t="s">
        <v>187</v>
      </c>
      <c r="E408" s="38"/>
      <c r="F408" s="194" t="s">
        <v>927</v>
      </c>
      <c r="G408" s="38"/>
      <c r="H408" s="38"/>
      <c r="I408" s="195"/>
      <c r="J408" s="38"/>
      <c r="K408" s="38"/>
      <c r="L408" s="41"/>
      <c r="M408" s="196"/>
      <c r="N408" s="197"/>
      <c r="O408" s="66"/>
      <c r="P408" s="66"/>
      <c r="Q408" s="66"/>
      <c r="R408" s="66"/>
      <c r="S408" s="66"/>
      <c r="T408" s="67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T408" s="19" t="s">
        <v>187</v>
      </c>
      <c r="AU408" s="19" t="s">
        <v>86</v>
      </c>
    </row>
    <row r="409" spans="1:65" s="2" customFormat="1" ht="11.25">
      <c r="A409" s="36"/>
      <c r="B409" s="37"/>
      <c r="C409" s="38"/>
      <c r="D409" s="198" t="s">
        <v>189</v>
      </c>
      <c r="E409" s="38"/>
      <c r="F409" s="199" t="s">
        <v>928</v>
      </c>
      <c r="G409" s="38"/>
      <c r="H409" s="38"/>
      <c r="I409" s="195"/>
      <c r="J409" s="38"/>
      <c r="K409" s="38"/>
      <c r="L409" s="41"/>
      <c r="M409" s="196"/>
      <c r="N409" s="197"/>
      <c r="O409" s="66"/>
      <c r="P409" s="66"/>
      <c r="Q409" s="66"/>
      <c r="R409" s="66"/>
      <c r="S409" s="66"/>
      <c r="T409" s="67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T409" s="19" t="s">
        <v>189</v>
      </c>
      <c r="AU409" s="19" t="s">
        <v>86</v>
      </c>
    </row>
    <row r="410" spans="1:65" s="13" customFormat="1" ht="11.25">
      <c r="B410" s="200"/>
      <c r="C410" s="201"/>
      <c r="D410" s="193" t="s">
        <v>196</v>
      </c>
      <c r="E410" s="202" t="s">
        <v>19</v>
      </c>
      <c r="F410" s="203" t="s">
        <v>929</v>
      </c>
      <c r="G410" s="201"/>
      <c r="H410" s="204">
        <v>10</v>
      </c>
      <c r="I410" s="205"/>
      <c r="J410" s="201"/>
      <c r="K410" s="201"/>
      <c r="L410" s="206"/>
      <c r="M410" s="207"/>
      <c r="N410" s="208"/>
      <c r="O410" s="208"/>
      <c r="P410" s="208"/>
      <c r="Q410" s="208"/>
      <c r="R410" s="208"/>
      <c r="S410" s="208"/>
      <c r="T410" s="209"/>
      <c r="AT410" s="210" t="s">
        <v>196</v>
      </c>
      <c r="AU410" s="210" t="s">
        <v>86</v>
      </c>
      <c r="AV410" s="13" t="s">
        <v>86</v>
      </c>
      <c r="AW410" s="13" t="s">
        <v>37</v>
      </c>
      <c r="AX410" s="13" t="s">
        <v>84</v>
      </c>
      <c r="AY410" s="210" t="s">
        <v>176</v>
      </c>
    </row>
    <row r="411" spans="1:65" s="2" customFormat="1" ht="16.5" customHeight="1">
      <c r="A411" s="36"/>
      <c r="B411" s="37"/>
      <c r="C411" s="227" t="s">
        <v>930</v>
      </c>
      <c r="D411" s="227" t="s">
        <v>398</v>
      </c>
      <c r="E411" s="228" t="s">
        <v>931</v>
      </c>
      <c r="F411" s="229" t="s">
        <v>932</v>
      </c>
      <c r="G411" s="230" t="s">
        <v>299</v>
      </c>
      <c r="H411" s="231">
        <v>10</v>
      </c>
      <c r="I411" s="232"/>
      <c r="J411" s="233">
        <f>ROUND(I411*H411,2)</f>
        <v>0</v>
      </c>
      <c r="K411" s="229" t="s">
        <v>184</v>
      </c>
      <c r="L411" s="234"/>
      <c r="M411" s="235" t="s">
        <v>19</v>
      </c>
      <c r="N411" s="236" t="s">
        <v>48</v>
      </c>
      <c r="O411" s="66"/>
      <c r="P411" s="189">
        <f>O411*H411</f>
        <v>0</v>
      </c>
      <c r="Q411" s="189">
        <v>2.5000000000000001E-4</v>
      </c>
      <c r="R411" s="189">
        <f>Q411*H411</f>
        <v>2.5000000000000001E-3</v>
      </c>
      <c r="S411" s="189">
        <v>0</v>
      </c>
      <c r="T411" s="190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91" t="s">
        <v>401</v>
      </c>
      <c r="AT411" s="191" t="s">
        <v>398</v>
      </c>
      <c r="AU411" s="191" t="s">
        <v>86</v>
      </c>
      <c r="AY411" s="19" t="s">
        <v>176</v>
      </c>
      <c r="BE411" s="192">
        <f>IF(N411="základní",J411,0)</f>
        <v>0</v>
      </c>
      <c r="BF411" s="192">
        <f>IF(N411="snížená",J411,0)</f>
        <v>0</v>
      </c>
      <c r="BG411" s="192">
        <f>IF(N411="zákl. přenesená",J411,0)</f>
        <v>0</v>
      </c>
      <c r="BH411" s="192">
        <f>IF(N411="sníž. přenesená",J411,0)</f>
        <v>0</v>
      </c>
      <c r="BI411" s="192">
        <f>IF(N411="nulová",J411,0)</f>
        <v>0</v>
      </c>
      <c r="BJ411" s="19" t="s">
        <v>84</v>
      </c>
      <c r="BK411" s="192">
        <f>ROUND(I411*H411,2)</f>
        <v>0</v>
      </c>
      <c r="BL411" s="19" t="s">
        <v>354</v>
      </c>
      <c r="BM411" s="191" t="s">
        <v>933</v>
      </c>
    </row>
    <row r="412" spans="1:65" s="2" customFormat="1" ht="11.25">
      <c r="A412" s="36"/>
      <c r="B412" s="37"/>
      <c r="C412" s="38"/>
      <c r="D412" s="193" t="s">
        <v>187</v>
      </c>
      <c r="E412" s="38"/>
      <c r="F412" s="194" t="s">
        <v>932</v>
      </c>
      <c r="G412" s="38"/>
      <c r="H412" s="38"/>
      <c r="I412" s="195"/>
      <c r="J412" s="38"/>
      <c r="K412" s="38"/>
      <c r="L412" s="41"/>
      <c r="M412" s="196"/>
      <c r="N412" s="197"/>
      <c r="O412" s="66"/>
      <c r="P412" s="66"/>
      <c r="Q412" s="66"/>
      <c r="R412" s="66"/>
      <c r="S412" s="66"/>
      <c r="T412" s="67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T412" s="19" t="s">
        <v>187</v>
      </c>
      <c r="AU412" s="19" t="s">
        <v>86</v>
      </c>
    </row>
    <row r="413" spans="1:65" s="2" customFormat="1" ht="16.5" customHeight="1">
      <c r="A413" s="36"/>
      <c r="B413" s="37"/>
      <c r="C413" s="180" t="s">
        <v>934</v>
      </c>
      <c r="D413" s="180" t="s">
        <v>180</v>
      </c>
      <c r="E413" s="181" t="s">
        <v>935</v>
      </c>
      <c r="F413" s="182" t="s">
        <v>936</v>
      </c>
      <c r="G413" s="183" t="s">
        <v>183</v>
      </c>
      <c r="H413" s="184">
        <v>0.13100000000000001</v>
      </c>
      <c r="I413" s="185"/>
      <c r="J413" s="186">
        <f>ROUND(I413*H413,2)</f>
        <v>0</v>
      </c>
      <c r="K413" s="182" t="s">
        <v>184</v>
      </c>
      <c r="L413" s="41"/>
      <c r="M413" s="187" t="s">
        <v>19</v>
      </c>
      <c r="N413" s="188" t="s">
        <v>48</v>
      </c>
      <c r="O413" s="66"/>
      <c r="P413" s="189">
        <f>O413*H413</f>
        <v>0</v>
      </c>
      <c r="Q413" s="189">
        <v>0</v>
      </c>
      <c r="R413" s="189">
        <f>Q413*H413</f>
        <v>0</v>
      </c>
      <c r="S413" s="189">
        <v>0</v>
      </c>
      <c r="T413" s="190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91" t="s">
        <v>354</v>
      </c>
      <c r="AT413" s="191" t="s">
        <v>180</v>
      </c>
      <c r="AU413" s="191" t="s">
        <v>86</v>
      </c>
      <c r="AY413" s="19" t="s">
        <v>176</v>
      </c>
      <c r="BE413" s="192">
        <f>IF(N413="základní",J413,0)</f>
        <v>0</v>
      </c>
      <c r="BF413" s="192">
        <f>IF(N413="snížená",J413,0)</f>
        <v>0</v>
      </c>
      <c r="BG413" s="192">
        <f>IF(N413="zákl. přenesená",J413,0)</f>
        <v>0</v>
      </c>
      <c r="BH413" s="192">
        <f>IF(N413="sníž. přenesená",J413,0)</f>
        <v>0</v>
      </c>
      <c r="BI413" s="192">
        <f>IF(N413="nulová",J413,0)</f>
        <v>0</v>
      </c>
      <c r="BJ413" s="19" t="s">
        <v>84</v>
      </c>
      <c r="BK413" s="192">
        <f>ROUND(I413*H413,2)</f>
        <v>0</v>
      </c>
      <c r="BL413" s="19" t="s">
        <v>354</v>
      </c>
      <c r="BM413" s="191" t="s">
        <v>937</v>
      </c>
    </row>
    <row r="414" spans="1:65" s="2" customFormat="1" ht="19.5">
      <c r="A414" s="36"/>
      <c r="B414" s="37"/>
      <c r="C414" s="38"/>
      <c r="D414" s="193" t="s">
        <v>187</v>
      </c>
      <c r="E414" s="38"/>
      <c r="F414" s="194" t="s">
        <v>938</v>
      </c>
      <c r="G414" s="38"/>
      <c r="H414" s="38"/>
      <c r="I414" s="195"/>
      <c r="J414" s="38"/>
      <c r="K414" s="38"/>
      <c r="L414" s="41"/>
      <c r="M414" s="196"/>
      <c r="N414" s="197"/>
      <c r="O414" s="66"/>
      <c r="P414" s="66"/>
      <c r="Q414" s="66"/>
      <c r="R414" s="66"/>
      <c r="S414" s="66"/>
      <c r="T414" s="67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19" t="s">
        <v>187</v>
      </c>
      <c r="AU414" s="19" t="s">
        <v>86</v>
      </c>
    </row>
    <row r="415" spans="1:65" s="2" customFormat="1" ht="11.25">
      <c r="A415" s="36"/>
      <c r="B415" s="37"/>
      <c r="C415" s="38"/>
      <c r="D415" s="198" t="s">
        <v>189</v>
      </c>
      <c r="E415" s="38"/>
      <c r="F415" s="199" t="s">
        <v>939</v>
      </c>
      <c r="G415" s="38"/>
      <c r="H415" s="38"/>
      <c r="I415" s="195"/>
      <c r="J415" s="38"/>
      <c r="K415" s="38"/>
      <c r="L415" s="41"/>
      <c r="M415" s="196"/>
      <c r="N415" s="197"/>
      <c r="O415" s="66"/>
      <c r="P415" s="66"/>
      <c r="Q415" s="66"/>
      <c r="R415" s="66"/>
      <c r="S415" s="66"/>
      <c r="T415" s="67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T415" s="19" t="s">
        <v>189</v>
      </c>
      <c r="AU415" s="19" t="s">
        <v>86</v>
      </c>
    </row>
    <row r="416" spans="1:65" s="2" customFormat="1" ht="16.5" customHeight="1">
      <c r="A416" s="36"/>
      <c r="B416" s="37"/>
      <c r="C416" s="180" t="s">
        <v>940</v>
      </c>
      <c r="D416" s="180" t="s">
        <v>180</v>
      </c>
      <c r="E416" s="181" t="s">
        <v>941</v>
      </c>
      <c r="F416" s="182" t="s">
        <v>942</v>
      </c>
      <c r="G416" s="183" t="s">
        <v>183</v>
      </c>
      <c r="H416" s="184">
        <v>0.13100000000000001</v>
      </c>
      <c r="I416" s="185"/>
      <c r="J416" s="186">
        <f>ROUND(I416*H416,2)</f>
        <v>0</v>
      </c>
      <c r="K416" s="182" t="s">
        <v>184</v>
      </c>
      <c r="L416" s="41"/>
      <c r="M416" s="187" t="s">
        <v>19</v>
      </c>
      <c r="N416" s="188" t="s">
        <v>48</v>
      </c>
      <c r="O416" s="66"/>
      <c r="P416" s="189">
        <f>O416*H416</f>
        <v>0</v>
      </c>
      <c r="Q416" s="189">
        <v>0</v>
      </c>
      <c r="R416" s="189">
        <f>Q416*H416</f>
        <v>0</v>
      </c>
      <c r="S416" s="189">
        <v>0</v>
      </c>
      <c r="T416" s="190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91" t="s">
        <v>354</v>
      </c>
      <c r="AT416" s="191" t="s">
        <v>180</v>
      </c>
      <c r="AU416" s="191" t="s">
        <v>86</v>
      </c>
      <c r="AY416" s="19" t="s">
        <v>176</v>
      </c>
      <c r="BE416" s="192">
        <f>IF(N416="základní",J416,0)</f>
        <v>0</v>
      </c>
      <c r="BF416" s="192">
        <f>IF(N416="snížená",J416,0)</f>
        <v>0</v>
      </c>
      <c r="BG416" s="192">
        <f>IF(N416="zákl. přenesená",J416,0)</f>
        <v>0</v>
      </c>
      <c r="BH416" s="192">
        <f>IF(N416="sníž. přenesená",J416,0)</f>
        <v>0</v>
      </c>
      <c r="BI416" s="192">
        <f>IF(N416="nulová",J416,0)</f>
        <v>0</v>
      </c>
      <c r="BJ416" s="19" t="s">
        <v>84</v>
      </c>
      <c r="BK416" s="192">
        <f>ROUND(I416*H416,2)</f>
        <v>0</v>
      </c>
      <c r="BL416" s="19" t="s">
        <v>354</v>
      </c>
      <c r="BM416" s="191" t="s">
        <v>943</v>
      </c>
    </row>
    <row r="417" spans="1:65" s="2" customFormat="1" ht="19.5">
      <c r="A417" s="36"/>
      <c r="B417" s="37"/>
      <c r="C417" s="38"/>
      <c r="D417" s="193" t="s">
        <v>187</v>
      </c>
      <c r="E417" s="38"/>
      <c r="F417" s="194" t="s">
        <v>944</v>
      </c>
      <c r="G417" s="38"/>
      <c r="H417" s="38"/>
      <c r="I417" s="195"/>
      <c r="J417" s="38"/>
      <c r="K417" s="38"/>
      <c r="L417" s="41"/>
      <c r="M417" s="196"/>
      <c r="N417" s="197"/>
      <c r="O417" s="66"/>
      <c r="P417" s="66"/>
      <c r="Q417" s="66"/>
      <c r="R417" s="66"/>
      <c r="S417" s="66"/>
      <c r="T417" s="67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T417" s="19" t="s">
        <v>187</v>
      </c>
      <c r="AU417" s="19" t="s">
        <v>86</v>
      </c>
    </row>
    <row r="418" spans="1:65" s="2" customFormat="1" ht="11.25">
      <c r="A418" s="36"/>
      <c r="B418" s="37"/>
      <c r="C418" s="38"/>
      <c r="D418" s="198" t="s">
        <v>189</v>
      </c>
      <c r="E418" s="38"/>
      <c r="F418" s="199" t="s">
        <v>945</v>
      </c>
      <c r="G418" s="38"/>
      <c r="H418" s="38"/>
      <c r="I418" s="195"/>
      <c r="J418" s="38"/>
      <c r="K418" s="38"/>
      <c r="L418" s="41"/>
      <c r="M418" s="196"/>
      <c r="N418" s="197"/>
      <c r="O418" s="66"/>
      <c r="P418" s="66"/>
      <c r="Q418" s="66"/>
      <c r="R418" s="66"/>
      <c r="S418" s="66"/>
      <c r="T418" s="67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T418" s="19" t="s">
        <v>189</v>
      </c>
      <c r="AU418" s="19" t="s">
        <v>86</v>
      </c>
    </row>
    <row r="419" spans="1:65" s="12" customFormat="1" ht="22.9" customHeight="1">
      <c r="B419" s="164"/>
      <c r="C419" s="165"/>
      <c r="D419" s="166" t="s">
        <v>76</v>
      </c>
      <c r="E419" s="178" t="s">
        <v>349</v>
      </c>
      <c r="F419" s="178" t="s">
        <v>350</v>
      </c>
      <c r="G419" s="165"/>
      <c r="H419" s="165"/>
      <c r="I419" s="168"/>
      <c r="J419" s="179">
        <f>BK419</f>
        <v>0</v>
      </c>
      <c r="K419" s="165"/>
      <c r="L419" s="170"/>
      <c r="M419" s="171"/>
      <c r="N419" s="172"/>
      <c r="O419" s="172"/>
      <c r="P419" s="173">
        <f>SUM(P420:P515)</f>
        <v>0</v>
      </c>
      <c r="Q419" s="172"/>
      <c r="R419" s="173">
        <f>SUM(R420:R515)</f>
        <v>2.2137471199999998</v>
      </c>
      <c r="S419" s="172"/>
      <c r="T419" s="174">
        <f>SUM(T420:T515)</f>
        <v>2.867</v>
      </c>
      <c r="AR419" s="175" t="s">
        <v>86</v>
      </c>
      <c r="AT419" s="176" t="s">
        <v>76</v>
      </c>
      <c r="AU419" s="176" t="s">
        <v>84</v>
      </c>
      <c r="AY419" s="175" t="s">
        <v>176</v>
      </c>
      <c r="BK419" s="177">
        <f>SUM(BK420:BK515)</f>
        <v>0</v>
      </c>
    </row>
    <row r="420" spans="1:65" s="2" customFormat="1" ht="16.5" customHeight="1">
      <c r="A420" s="36"/>
      <c r="B420" s="37"/>
      <c r="C420" s="180" t="s">
        <v>946</v>
      </c>
      <c r="D420" s="180" t="s">
        <v>180</v>
      </c>
      <c r="E420" s="181" t="s">
        <v>352</v>
      </c>
      <c r="F420" s="182" t="s">
        <v>353</v>
      </c>
      <c r="G420" s="183" t="s">
        <v>299</v>
      </c>
      <c r="H420" s="184">
        <v>4</v>
      </c>
      <c r="I420" s="185"/>
      <c r="J420" s="186">
        <f>ROUND(I420*H420,2)</f>
        <v>0</v>
      </c>
      <c r="K420" s="182" t="s">
        <v>184</v>
      </c>
      <c r="L420" s="41"/>
      <c r="M420" s="187" t="s">
        <v>19</v>
      </c>
      <c r="N420" s="188" t="s">
        <v>48</v>
      </c>
      <c r="O420" s="66"/>
      <c r="P420" s="189">
        <f>O420*H420</f>
        <v>0</v>
      </c>
      <c r="Q420" s="189">
        <v>0</v>
      </c>
      <c r="R420" s="189">
        <f>Q420*H420</f>
        <v>0</v>
      </c>
      <c r="S420" s="189">
        <v>3.0000000000000001E-3</v>
      </c>
      <c r="T420" s="190">
        <f>S420*H420</f>
        <v>1.2E-2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91" t="s">
        <v>354</v>
      </c>
      <c r="AT420" s="191" t="s">
        <v>180</v>
      </c>
      <c r="AU420" s="191" t="s">
        <v>86</v>
      </c>
      <c r="AY420" s="19" t="s">
        <v>176</v>
      </c>
      <c r="BE420" s="192">
        <f>IF(N420="základní",J420,0)</f>
        <v>0</v>
      </c>
      <c r="BF420" s="192">
        <f>IF(N420="snížená",J420,0)</f>
        <v>0</v>
      </c>
      <c r="BG420" s="192">
        <f>IF(N420="zákl. přenesená",J420,0)</f>
        <v>0</v>
      </c>
      <c r="BH420" s="192">
        <f>IF(N420="sníž. přenesená",J420,0)</f>
        <v>0</v>
      </c>
      <c r="BI420" s="192">
        <f>IF(N420="nulová",J420,0)</f>
        <v>0</v>
      </c>
      <c r="BJ420" s="19" t="s">
        <v>84</v>
      </c>
      <c r="BK420" s="192">
        <f>ROUND(I420*H420,2)</f>
        <v>0</v>
      </c>
      <c r="BL420" s="19" t="s">
        <v>354</v>
      </c>
      <c r="BM420" s="191" t="s">
        <v>947</v>
      </c>
    </row>
    <row r="421" spans="1:65" s="2" customFormat="1" ht="11.25">
      <c r="A421" s="36"/>
      <c r="B421" s="37"/>
      <c r="C421" s="38"/>
      <c r="D421" s="193" t="s">
        <v>187</v>
      </c>
      <c r="E421" s="38"/>
      <c r="F421" s="194" t="s">
        <v>356</v>
      </c>
      <c r="G421" s="38"/>
      <c r="H421" s="38"/>
      <c r="I421" s="195"/>
      <c r="J421" s="38"/>
      <c r="K421" s="38"/>
      <c r="L421" s="41"/>
      <c r="M421" s="196"/>
      <c r="N421" s="197"/>
      <c r="O421" s="66"/>
      <c r="P421" s="66"/>
      <c r="Q421" s="66"/>
      <c r="R421" s="66"/>
      <c r="S421" s="66"/>
      <c r="T421" s="67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T421" s="19" t="s">
        <v>187</v>
      </c>
      <c r="AU421" s="19" t="s">
        <v>86</v>
      </c>
    </row>
    <row r="422" spans="1:65" s="2" customFormat="1" ht="11.25">
      <c r="A422" s="36"/>
      <c r="B422" s="37"/>
      <c r="C422" s="38"/>
      <c r="D422" s="198" t="s">
        <v>189</v>
      </c>
      <c r="E422" s="38"/>
      <c r="F422" s="199" t="s">
        <v>357</v>
      </c>
      <c r="G422" s="38"/>
      <c r="H422" s="38"/>
      <c r="I422" s="195"/>
      <c r="J422" s="38"/>
      <c r="K422" s="38"/>
      <c r="L422" s="41"/>
      <c r="M422" s="196"/>
      <c r="N422" s="197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9" t="s">
        <v>189</v>
      </c>
      <c r="AU422" s="19" t="s">
        <v>86</v>
      </c>
    </row>
    <row r="423" spans="1:65" s="2" customFormat="1" ht="16.5" customHeight="1">
      <c r="A423" s="36"/>
      <c r="B423" s="37"/>
      <c r="C423" s="180" t="s">
        <v>948</v>
      </c>
      <c r="D423" s="180" t="s">
        <v>180</v>
      </c>
      <c r="E423" s="181" t="s">
        <v>949</v>
      </c>
      <c r="F423" s="182" t="s">
        <v>950</v>
      </c>
      <c r="G423" s="183" t="s">
        <v>299</v>
      </c>
      <c r="H423" s="184">
        <v>11</v>
      </c>
      <c r="I423" s="185"/>
      <c r="J423" s="186">
        <f>ROUND(I423*H423,2)</f>
        <v>0</v>
      </c>
      <c r="K423" s="182" t="s">
        <v>184</v>
      </c>
      <c r="L423" s="41"/>
      <c r="M423" s="187" t="s">
        <v>19</v>
      </c>
      <c r="N423" s="188" t="s">
        <v>48</v>
      </c>
      <c r="O423" s="66"/>
      <c r="P423" s="189">
        <f>O423*H423</f>
        <v>0</v>
      </c>
      <c r="Q423" s="189">
        <v>0</v>
      </c>
      <c r="R423" s="189">
        <f>Q423*H423</f>
        <v>0</v>
      </c>
      <c r="S423" s="189">
        <v>5.0000000000000001E-3</v>
      </c>
      <c r="T423" s="190">
        <f>S423*H423</f>
        <v>5.5E-2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91" t="s">
        <v>354</v>
      </c>
      <c r="AT423" s="191" t="s">
        <v>180</v>
      </c>
      <c r="AU423" s="191" t="s">
        <v>86</v>
      </c>
      <c r="AY423" s="19" t="s">
        <v>176</v>
      </c>
      <c r="BE423" s="192">
        <f>IF(N423="základní",J423,0)</f>
        <v>0</v>
      </c>
      <c r="BF423" s="192">
        <f>IF(N423="snížená",J423,0)</f>
        <v>0</v>
      </c>
      <c r="BG423" s="192">
        <f>IF(N423="zákl. přenesená",J423,0)</f>
        <v>0</v>
      </c>
      <c r="BH423" s="192">
        <f>IF(N423="sníž. přenesená",J423,0)</f>
        <v>0</v>
      </c>
      <c r="BI423" s="192">
        <f>IF(N423="nulová",J423,0)</f>
        <v>0</v>
      </c>
      <c r="BJ423" s="19" t="s">
        <v>84</v>
      </c>
      <c r="BK423" s="192">
        <f>ROUND(I423*H423,2)</f>
        <v>0</v>
      </c>
      <c r="BL423" s="19" t="s">
        <v>354</v>
      </c>
      <c r="BM423" s="191" t="s">
        <v>951</v>
      </c>
    </row>
    <row r="424" spans="1:65" s="2" customFormat="1" ht="11.25">
      <c r="A424" s="36"/>
      <c r="B424" s="37"/>
      <c r="C424" s="38"/>
      <c r="D424" s="193" t="s">
        <v>187</v>
      </c>
      <c r="E424" s="38"/>
      <c r="F424" s="194" t="s">
        <v>952</v>
      </c>
      <c r="G424" s="38"/>
      <c r="H424" s="38"/>
      <c r="I424" s="195"/>
      <c r="J424" s="38"/>
      <c r="K424" s="38"/>
      <c r="L424" s="41"/>
      <c r="M424" s="196"/>
      <c r="N424" s="197"/>
      <c r="O424" s="66"/>
      <c r="P424" s="66"/>
      <c r="Q424" s="66"/>
      <c r="R424" s="66"/>
      <c r="S424" s="66"/>
      <c r="T424" s="67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T424" s="19" t="s">
        <v>187</v>
      </c>
      <c r="AU424" s="19" t="s">
        <v>86</v>
      </c>
    </row>
    <row r="425" spans="1:65" s="2" customFormat="1" ht="11.25">
      <c r="A425" s="36"/>
      <c r="B425" s="37"/>
      <c r="C425" s="38"/>
      <c r="D425" s="198" t="s">
        <v>189</v>
      </c>
      <c r="E425" s="38"/>
      <c r="F425" s="199" t="s">
        <v>953</v>
      </c>
      <c r="G425" s="38"/>
      <c r="H425" s="38"/>
      <c r="I425" s="195"/>
      <c r="J425" s="38"/>
      <c r="K425" s="38"/>
      <c r="L425" s="41"/>
      <c r="M425" s="196"/>
      <c r="N425" s="197"/>
      <c r="O425" s="66"/>
      <c r="P425" s="66"/>
      <c r="Q425" s="66"/>
      <c r="R425" s="66"/>
      <c r="S425" s="66"/>
      <c r="T425" s="67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T425" s="19" t="s">
        <v>189</v>
      </c>
      <c r="AU425" s="19" t="s">
        <v>86</v>
      </c>
    </row>
    <row r="426" spans="1:65" s="2" customFormat="1" ht="16.5" customHeight="1">
      <c r="A426" s="36"/>
      <c r="B426" s="37"/>
      <c r="C426" s="180" t="s">
        <v>954</v>
      </c>
      <c r="D426" s="180" t="s">
        <v>180</v>
      </c>
      <c r="E426" s="181" t="s">
        <v>955</v>
      </c>
      <c r="F426" s="182" t="s">
        <v>956</v>
      </c>
      <c r="G426" s="183" t="s">
        <v>299</v>
      </c>
      <c r="H426" s="184">
        <v>4</v>
      </c>
      <c r="I426" s="185"/>
      <c r="J426" s="186">
        <f>ROUND(I426*H426,2)</f>
        <v>0</v>
      </c>
      <c r="K426" s="182" t="s">
        <v>184</v>
      </c>
      <c r="L426" s="41"/>
      <c r="M426" s="187" t="s">
        <v>19</v>
      </c>
      <c r="N426" s="188" t="s">
        <v>48</v>
      </c>
      <c r="O426" s="66"/>
      <c r="P426" s="189">
        <f>O426*H426</f>
        <v>0</v>
      </c>
      <c r="Q426" s="189">
        <v>0</v>
      </c>
      <c r="R426" s="189">
        <f>Q426*H426</f>
        <v>0</v>
      </c>
      <c r="S426" s="189">
        <v>0.7</v>
      </c>
      <c r="T426" s="190">
        <f>S426*H426</f>
        <v>2.8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91" t="s">
        <v>354</v>
      </c>
      <c r="AT426" s="191" t="s">
        <v>180</v>
      </c>
      <c r="AU426" s="191" t="s">
        <v>86</v>
      </c>
      <c r="AY426" s="19" t="s">
        <v>176</v>
      </c>
      <c r="BE426" s="192">
        <f>IF(N426="základní",J426,0)</f>
        <v>0</v>
      </c>
      <c r="BF426" s="192">
        <f>IF(N426="snížená",J426,0)</f>
        <v>0</v>
      </c>
      <c r="BG426" s="192">
        <f>IF(N426="zákl. přenesená",J426,0)</f>
        <v>0</v>
      </c>
      <c r="BH426" s="192">
        <f>IF(N426="sníž. přenesená",J426,0)</f>
        <v>0</v>
      </c>
      <c r="BI426" s="192">
        <f>IF(N426="nulová",J426,0)</f>
        <v>0</v>
      </c>
      <c r="BJ426" s="19" t="s">
        <v>84</v>
      </c>
      <c r="BK426" s="192">
        <f>ROUND(I426*H426,2)</f>
        <v>0</v>
      </c>
      <c r="BL426" s="19" t="s">
        <v>354</v>
      </c>
      <c r="BM426" s="191" t="s">
        <v>957</v>
      </c>
    </row>
    <row r="427" spans="1:65" s="2" customFormat="1" ht="11.25">
      <c r="A427" s="36"/>
      <c r="B427" s="37"/>
      <c r="C427" s="38"/>
      <c r="D427" s="193" t="s">
        <v>187</v>
      </c>
      <c r="E427" s="38"/>
      <c r="F427" s="194" t="s">
        <v>958</v>
      </c>
      <c r="G427" s="38"/>
      <c r="H427" s="38"/>
      <c r="I427" s="195"/>
      <c r="J427" s="38"/>
      <c r="K427" s="38"/>
      <c r="L427" s="41"/>
      <c r="M427" s="196"/>
      <c r="N427" s="197"/>
      <c r="O427" s="66"/>
      <c r="P427" s="66"/>
      <c r="Q427" s="66"/>
      <c r="R427" s="66"/>
      <c r="S427" s="66"/>
      <c r="T427" s="67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T427" s="19" t="s">
        <v>187</v>
      </c>
      <c r="AU427" s="19" t="s">
        <v>86</v>
      </c>
    </row>
    <row r="428" spans="1:65" s="2" customFormat="1" ht="11.25">
      <c r="A428" s="36"/>
      <c r="B428" s="37"/>
      <c r="C428" s="38"/>
      <c r="D428" s="198" t="s">
        <v>189</v>
      </c>
      <c r="E428" s="38"/>
      <c r="F428" s="199" t="s">
        <v>959</v>
      </c>
      <c r="G428" s="38"/>
      <c r="H428" s="38"/>
      <c r="I428" s="195"/>
      <c r="J428" s="38"/>
      <c r="K428" s="38"/>
      <c r="L428" s="41"/>
      <c r="M428" s="196"/>
      <c r="N428" s="197"/>
      <c r="O428" s="66"/>
      <c r="P428" s="66"/>
      <c r="Q428" s="66"/>
      <c r="R428" s="66"/>
      <c r="S428" s="66"/>
      <c r="T428" s="67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T428" s="19" t="s">
        <v>189</v>
      </c>
      <c r="AU428" s="19" t="s">
        <v>86</v>
      </c>
    </row>
    <row r="429" spans="1:65" s="2" customFormat="1" ht="16.5" customHeight="1">
      <c r="A429" s="36"/>
      <c r="B429" s="37"/>
      <c r="C429" s="180" t="s">
        <v>960</v>
      </c>
      <c r="D429" s="180" t="s">
        <v>180</v>
      </c>
      <c r="E429" s="181" t="s">
        <v>961</v>
      </c>
      <c r="F429" s="182" t="s">
        <v>962</v>
      </c>
      <c r="G429" s="183" t="s">
        <v>267</v>
      </c>
      <c r="H429" s="184">
        <v>37.049999999999997</v>
      </c>
      <c r="I429" s="185"/>
      <c r="J429" s="186">
        <f>ROUND(I429*H429,2)</f>
        <v>0</v>
      </c>
      <c r="K429" s="182" t="s">
        <v>184</v>
      </c>
      <c r="L429" s="41"/>
      <c r="M429" s="187" t="s">
        <v>19</v>
      </c>
      <c r="N429" s="188" t="s">
        <v>48</v>
      </c>
      <c r="O429" s="66"/>
      <c r="P429" s="189">
        <f>O429*H429</f>
        <v>0</v>
      </c>
      <c r="Q429" s="189">
        <v>2.7E-4</v>
      </c>
      <c r="R429" s="189">
        <f>Q429*H429</f>
        <v>1.0003499999999999E-2</v>
      </c>
      <c r="S429" s="189">
        <v>0</v>
      </c>
      <c r="T429" s="190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91" t="s">
        <v>354</v>
      </c>
      <c r="AT429" s="191" t="s">
        <v>180</v>
      </c>
      <c r="AU429" s="191" t="s">
        <v>86</v>
      </c>
      <c r="AY429" s="19" t="s">
        <v>176</v>
      </c>
      <c r="BE429" s="192">
        <f>IF(N429="základní",J429,0)</f>
        <v>0</v>
      </c>
      <c r="BF429" s="192">
        <f>IF(N429="snížená",J429,0)</f>
        <v>0</v>
      </c>
      <c r="BG429" s="192">
        <f>IF(N429="zákl. přenesená",J429,0)</f>
        <v>0</v>
      </c>
      <c r="BH429" s="192">
        <f>IF(N429="sníž. přenesená",J429,0)</f>
        <v>0</v>
      </c>
      <c r="BI429" s="192">
        <f>IF(N429="nulová",J429,0)</f>
        <v>0</v>
      </c>
      <c r="BJ429" s="19" t="s">
        <v>84</v>
      </c>
      <c r="BK429" s="192">
        <f>ROUND(I429*H429,2)</f>
        <v>0</v>
      </c>
      <c r="BL429" s="19" t="s">
        <v>354</v>
      </c>
      <c r="BM429" s="191" t="s">
        <v>963</v>
      </c>
    </row>
    <row r="430" spans="1:65" s="2" customFormat="1" ht="11.25">
      <c r="A430" s="36"/>
      <c r="B430" s="37"/>
      <c r="C430" s="38"/>
      <c r="D430" s="193" t="s">
        <v>187</v>
      </c>
      <c r="E430" s="38"/>
      <c r="F430" s="194" t="s">
        <v>964</v>
      </c>
      <c r="G430" s="38"/>
      <c r="H430" s="38"/>
      <c r="I430" s="195"/>
      <c r="J430" s="38"/>
      <c r="K430" s="38"/>
      <c r="L430" s="41"/>
      <c r="M430" s="196"/>
      <c r="N430" s="197"/>
      <c r="O430" s="66"/>
      <c r="P430" s="66"/>
      <c r="Q430" s="66"/>
      <c r="R430" s="66"/>
      <c r="S430" s="66"/>
      <c r="T430" s="67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T430" s="19" t="s">
        <v>187</v>
      </c>
      <c r="AU430" s="19" t="s">
        <v>86</v>
      </c>
    </row>
    <row r="431" spans="1:65" s="2" customFormat="1" ht="11.25">
      <c r="A431" s="36"/>
      <c r="B431" s="37"/>
      <c r="C431" s="38"/>
      <c r="D431" s="198" t="s">
        <v>189</v>
      </c>
      <c r="E431" s="38"/>
      <c r="F431" s="199" t="s">
        <v>965</v>
      </c>
      <c r="G431" s="38"/>
      <c r="H431" s="38"/>
      <c r="I431" s="195"/>
      <c r="J431" s="38"/>
      <c r="K431" s="38"/>
      <c r="L431" s="41"/>
      <c r="M431" s="196"/>
      <c r="N431" s="197"/>
      <c r="O431" s="66"/>
      <c r="P431" s="66"/>
      <c r="Q431" s="66"/>
      <c r="R431" s="66"/>
      <c r="S431" s="66"/>
      <c r="T431" s="67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T431" s="19" t="s">
        <v>189</v>
      </c>
      <c r="AU431" s="19" t="s">
        <v>86</v>
      </c>
    </row>
    <row r="432" spans="1:65" s="13" customFormat="1" ht="11.25">
      <c r="B432" s="200"/>
      <c r="C432" s="201"/>
      <c r="D432" s="193" t="s">
        <v>196</v>
      </c>
      <c r="E432" s="202" t="s">
        <v>19</v>
      </c>
      <c r="F432" s="203" t="s">
        <v>818</v>
      </c>
      <c r="G432" s="201"/>
      <c r="H432" s="204">
        <v>20.25</v>
      </c>
      <c r="I432" s="205"/>
      <c r="J432" s="201"/>
      <c r="K432" s="201"/>
      <c r="L432" s="206"/>
      <c r="M432" s="207"/>
      <c r="N432" s="208"/>
      <c r="O432" s="208"/>
      <c r="P432" s="208"/>
      <c r="Q432" s="208"/>
      <c r="R432" s="208"/>
      <c r="S432" s="208"/>
      <c r="T432" s="209"/>
      <c r="AT432" s="210" t="s">
        <v>196</v>
      </c>
      <c r="AU432" s="210" t="s">
        <v>86</v>
      </c>
      <c r="AV432" s="13" t="s">
        <v>86</v>
      </c>
      <c r="AW432" s="13" t="s">
        <v>37</v>
      </c>
      <c r="AX432" s="13" t="s">
        <v>77</v>
      </c>
      <c r="AY432" s="210" t="s">
        <v>176</v>
      </c>
    </row>
    <row r="433" spans="1:65" s="13" customFormat="1" ht="11.25">
      <c r="B433" s="200"/>
      <c r="C433" s="201"/>
      <c r="D433" s="193" t="s">
        <v>196</v>
      </c>
      <c r="E433" s="202" t="s">
        <v>19</v>
      </c>
      <c r="F433" s="203" t="s">
        <v>966</v>
      </c>
      <c r="G433" s="201"/>
      <c r="H433" s="204">
        <v>4.2</v>
      </c>
      <c r="I433" s="205"/>
      <c r="J433" s="201"/>
      <c r="K433" s="201"/>
      <c r="L433" s="206"/>
      <c r="M433" s="207"/>
      <c r="N433" s="208"/>
      <c r="O433" s="208"/>
      <c r="P433" s="208"/>
      <c r="Q433" s="208"/>
      <c r="R433" s="208"/>
      <c r="S433" s="208"/>
      <c r="T433" s="209"/>
      <c r="AT433" s="210" t="s">
        <v>196</v>
      </c>
      <c r="AU433" s="210" t="s">
        <v>86</v>
      </c>
      <c r="AV433" s="13" t="s">
        <v>86</v>
      </c>
      <c r="AW433" s="13" t="s">
        <v>37</v>
      </c>
      <c r="AX433" s="13" t="s">
        <v>77</v>
      </c>
      <c r="AY433" s="210" t="s">
        <v>176</v>
      </c>
    </row>
    <row r="434" spans="1:65" s="13" customFormat="1" ht="11.25">
      <c r="B434" s="200"/>
      <c r="C434" s="201"/>
      <c r="D434" s="193" t="s">
        <v>196</v>
      </c>
      <c r="E434" s="202" t="s">
        <v>19</v>
      </c>
      <c r="F434" s="203" t="s">
        <v>812</v>
      </c>
      <c r="G434" s="201"/>
      <c r="H434" s="204">
        <v>12.6</v>
      </c>
      <c r="I434" s="205"/>
      <c r="J434" s="201"/>
      <c r="K434" s="201"/>
      <c r="L434" s="206"/>
      <c r="M434" s="207"/>
      <c r="N434" s="208"/>
      <c r="O434" s="208"/>
      <c r="P434" s="208"/>
      <c r="Q434" s="208"/>
      <c r="R434" s="208"/>
      <c r="S434" s="208"/>
      <c r="T434" s="209"/>
      <c r="AT434" s="210" t="s">
        <v>196</v>
      </c>
      <c r="AU434" s="210" t="s">
        <v>86</v>
      </c>
      <c r="AV434" s="13" t="s">
        <v>86</v>
      </c>
      <c r="AW434" s="13" t="s">
        <v>37</v>
      </c>
      <c r="AX434" s="13" t="s">
        <v>77</v>
      </c>
      <c r="AY434" s="210" t="s">
        <v>176</v>
      </c>
    </row>
    <row r="435" spans="1:65" s="14" customFormat="1" ht="11.25">
      <c r="B435" s="211"/>
      <c r="C435" s="212"/>
      <c r="D435" s="193" t="s">
        <v>196</v>
      </c>
      <c r="E435" s="213" t="s">
        <v>19</v>
      </c>
      <c r="F435" s="214" t="s">
        <v>199</v>
      </c>
      <c r="G435" s="212"/>
      <c r="H435" s="215">
        <v>37.049999999999997</v>
      </c>
      <c r="I435" s="216"/>
      <c r="J435" s="212"/>
      <c r="K435" s="212"/>
      <c r="L435" s="217"/>
      <c r="M435" s="218"/>
      <c r="N435" s="219"/>
      <c r="O435" s="219"/>
      <c r="P435" s="219"/>
      <c r="Q435" s="219"/>
      <c r="R435" s="219"/>
      <c r="S435" s="219"/>
      <c r="T435" s="220"/>
      <c r="AT435" s="221" t="s">
        <v>196</v>
      </c>
      <c r="AU435" s="221" t="s">
        <v>86</v>
      </c>
      <c r="AV435" s="14" t="s">
        <v>185</v>
      </c>
      <c r="AW435" s="14" t="s">
        <v>37</v>
      </c>
      <c r="AX435" s="14" t="s">
        <v>84</v>
      </c>
      <c r="AY435" s="221" t="s">
        <v>176</v>
      </c>
    </row>
    <row r="436" spans="1:65" s="2" customFormat="1" ht="16.5" customHeight="1">
      <c r="A436" s="36"/>
      <c r="B436" s="37"/>
      <c r="C436" s="227" t="s">
        <v>967</v>
      </c>
      <c r="D436" s="227" t="s">
        <v>398</v>
      </c>
      <c r="E436" s="228" t="s">
        <v>968</v>
      </c>
      <c r="F436" s="229" t="s">
        <v>969</v>
      </c>
      <c r="G436" s="230" t="s">
        <v>267</v>
      </c>
      <c r="H436" s="231">
        <v>37.049999999999997</v>
      </c>
      <c r="I436" s="232"/>
      <c r="J436" s="233">
        <f>ROUND(I436*H436,2)</f>
        <v>0</v>
      </c>
      <c r="K436" s="229" t="s">
        <v>184</v>
      </c>
      <c r="L436" s="234"/>
      <c r="M436" s="235" t="s">
        <v>19</v>
      </c>
      <c r="N436" s="236" t="s">
        <v>48</v>
      </c>
      <c r="O436" s="66"/>
      <c r="P436" s="189">
        <f>O436*H436</f>
        <v>0</v>
      </c>
      <c r="Q436" s="189">
        <v>3.6810000000000002E-2</v>
      </c>
      <c r="R436" s="189">
        <f>Q436*H436</f>
        <v>1.3638105</v>
      </c>
      <c r="S436" s="189">
        <v>0</v>
      </c>
      <c r="T436" s="190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91" t="s">
        <v>401</v>
      </c>
      <c r="AT436" s="191" t="s">
        <v>398</v>
      </c>
      <c r="AU436" s="191" t="s">
        <v>86</v>
      </c>
      <c r="AY436" s="19" t="s">
        <v>176</v>
      </c>
      <c r="BE436" s="192">
        <f>IF(N436="základní",J436,0)</f>
        <v>0</v>
      </c>
      <c r="BF436" s="192">
        <f>IF(N436="snížená",J436,0)</f>
        <v>0</v>
      </c>
      <c r="BG436" s="192">
        <f>IF(N436="zákl. přenesená",J436,0)</f>
        <v>0</v>
      </c>
      <c r="BH436" s="192">
        <f>IF(N436="sníž. přenesená",J436,0)</f>
        <v>0</v>
      </c>
      <c r="BI436" s="192">
        <f>IF(N436="nulová",J436,0)</f>
        <v>0</v>
      </c>
      <c r="BJ436" s="19" t="s">
        <v>84</v>
      </c>
      <c r="BK436" s="192">
        <f>ROUND(I436*H436,2)</f>
        <v>0</v>
      </c>
      <c r="BL436" s="19" t="s">
        <v>354</v>
      </c>
      <c r="BM436" s="191" t="s">
        <v>970</v>
      </c>
    </row>
    <row r="437" spans="1:65" s="2" customFormat="1" ht="11.25">
      <c r="A437" s="36"/>
      <c r="B437" s="37"/>
      <c r="C437" s="38"/>
      <c r="D437" s="193" t="s">
        <v>187</v>
      </c>
      <c r="E437" s="38"/>
      <c r="F437" s="194" t="s">
        <v>969</v>
      </c>
      <c r="G437" s="38"/>
      <c r="H437" s="38"/>
      <c r="I437" s="195"/>
      <c r="J437" s="38"/>
      <c r="K437" s="38"/>
      <c r="L437" s="41"/>
      <c r="M437" s="196"/>
      <c r="N437" s="197"/>
      <c r="O437" s="66"/>
      <c r="P437" s="66"/>
      <c r="Q437" s="66"/>
      <c r="R437" s="66"/>
      <c r="S437" s="66"/>
      <c r="T437" s="67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T437" s="19" t="s">
        <v>187</v>
      </c>
      <c r="AU437" s="19" t="s">
        <v>86</v>
      </c>
    </row>
    <row r="438" spans="1:65" s="2" customFormat="1" ht="16.5" customHeight="1">
      <c r="A438" s="36"/>
      <c r="B438" s="37"/>
      <c r="C438" s="180" t="s">
        <v>971</v>
      </c>
      <c r="D438" s="180" t="s">
        <v>180</v>
      </c>
      <c r="E438" s="181" t="s">
        <v>972</v>
      </c>
      <c r="F438" s="182" t="s">
        <v>973</v>
      </c>
      <c r="G438" s="183" t="s">
        <v>299</v>
      </c>
      <c r="H438" s="184">
        <v>3</v>
      </c>
      <c r="I438" s="185"/>
      <c r="J438" s="186">
        <f>ROUND(I438*H438,2)</f>
        <v>0</v>
      </c>
      <c r="K438" s="182" t="s">
        <v>184</v>
      </c>
      <c r="L438" s="41"/>
      <c r="M438" s="187" t="s">
        <v>19</v>
      </c>
      <c r="N438" s="188" t="s">
        <v>48</v>
      </c>
      <c r="O438" s="66"/>
      <c r="P438" s="189">
        <f>O438*H438</f>
        <v>0</v>
      </c>
      <c r="Q438" s="189">
        <v>2.7E-4</v>
      </c>
      <c r="R438" s="189">
        <f>Q438*H438</f>
        <v>8.0999999999999996E-4</v>
      </c>
      <c r="S438" s="189">
        <v>0</v>
      </c>
      <c r="T438" s="190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91" t="s">
        <v>354</v>
      </c>
      <c r="AT438" s="191" t="s">
        <v>180</v>
      </c>
      <c r="AU438" s="191" t="s">
        <v>86</v>
      </c>
      <c r="AY438" s="19" t="s">
        <v>176</v>
      </c>
      <c r="BE438" s="192">
        <f>IF(N438="základní",J438,0)</f>
        <v>0</v>
      </c>
      <c r="BF438" s="192">
        <f>IF(N438="snížená",J438,0)</f>
        <v>0</v>
      </c>
      <c r="BG438" s="192">
        <f>IF(N438="zákl. přenesená",J438,0)</f>
        <v>0</v>
      </c>
      <c r="BH438" s="192">
        <f>IF(N438="sníž. přenesená",J438,0)</f>
        <v>0</v>
      </c>
      <c r="BI438" s="192">
        <f>IF(N438="nulová",J438,0)</f>
        <v>0</v>
      </c>
      <c r="BJ438" s="19" t="s">
        <v>84</v>
      </c>
      <c r="BK438" s="192">
        <f>ROUND(I438*H438,2)</f>
        <v>0</v>
      </c>
      <c r="BL438" s="19" t="s">
        <v>354</v>
      </c>
      <c r="BM438" s="191" t="s">
        <v>974</v>
      </c>
    </row>
    <row r="439" spans="1:65" s="2" customFormat="1" ht="11.25">
      <c r="A439" s="36"/>
      <c r="B439" s="37"/>
      <c r="C439" s="38"/>
      <c r="D439" s="193" t="s">
        <v>187</v>
      </c>
      <c r="E439" s="38"/>
      <c r="F439" s="194" t="s">
        <v>975</v>
      </c>
      <c r="G439" s="38"/>
      <c r="H439" s="38"/>
      <c r="I439" s="195"/>
      <c r="J439" s="38"/>
      <c r="K439" s="38"/>
      <c r="L439" s="41"/>
      <c r="M439" s="196"/>
      <c r="N439" s="197"/>
      <c r="O439" s="66"/>
      <c r="P439" s="66"/>
      <c r="Q439" s="66"/>
      <c r="R439" s="66"/>
      <c r="S439" s="66"/>
      <c r="T439" s="67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T439" s="19" t="s">
        <v>187</v>
      </c>
      <c r="AU439" s="19" t="s">
        <v>86</v>
      </c>
    </row>
    <row r="440" spans="1:65" s="2" customFormat="1" ht="11.25">
      <c r="A440" s="36"/>
      <c r="B440" s="37"/>
      <c r="C440" s="38"/>
      <c r="D440" s="198" t="s">
        <v>189</v>
      </c>
      <c r="E440" s="38"/>
      <c r="F440" s="199" t="s">
        <v>976</v>
      </c>
      <c r="G440" s="38"/>
      <c r="H440" s="38"/>
      <c r="I440" s="195"/>
      <c r="J440" s="38"/>
      <c r="K440" s="38"/>
      <c r="L440" s="41"/>
      <c r="M440" s="196"/>
      <c r="N440" s="197"/>
      <c r="O440" s="66"/>
      <c r="P440" s="66"/>
      <c r="Q440" s="66"/>
      <c r="R440" s="66"/>
      <c r="S440" s="66"/>
      <c r="T440" s="67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T440" s="19" t="s">
        <v>189</v>
      </c>
      <c r="AU440" s="19" t="s">
        <v>86</v>
      </c>
    </row>
    <row r="441" spans="1:65" s="13" customFormat="1" ht="11.25">
      <c r="B441" s="200"/>
      <c r="C441" s="201"/>
      <c r="D441" s="193" t="s">
        <v>196</v>
      </c>
      <c r="E441" s="202" t="s">
        <v>19</v>
      </c>
      <c r="F441" s="203" t="s">
        <v>977</v>
      </c>
      <c r="G441" s="201"/>
      <c r="H441" s="204">
        <v>1</v>
      </c>
      <c r="I441" s="205"/>
      <c r="J441" s="201"/>
      <c r="K441" s="201"/>
      <c r="L441" s="206"/>
      <c r="M441" s="207"/>
      <c r="N441" s="208"/>
      <c r="O441" s="208"/>
      <c r="P441" s="208"/>
      <c r="Q441" s="208"/>
      <c r="R441" s="208"/>
      <c r="S441" s="208"/>
      <c r="T441" s="209"/>
      <c r="AT441" s="210" t="s">
        <v>196</v>
      </c>
      <c r="AU441" s="210" t="s">
        <v>86</v>
      </c>
      <c r="AV441" s="13" t="s">
        <v>86</v>
      </c>
      <c r="AW441" s="13" t="s">
        <v>37</v>
      </c>
      <c r="AX441" s="13" t="s">
        <v>77</v>
      </c>
      <c r="AY441" s="210" t="s">
        <v>176</v>
      </c>
    </row>
    <row r="442" spans="1:65" s="13" customFormat="1" ht="11.25">
      <c r="B442" s="200"/>
      <c r="C442" s="201"/>
      <c r="D442" s="193" t="s">
        <v>196</v>
      </c>
      <c r="E442" s="202" t="s">
        <v>19</v>
      </c>
      <c r="F442" s="203" t="s">
        <v>978</v>
      </c>
      <c r="G442" s="201"/>
      <c r="H442" s="204">
        <v>1</v>
      </c>
      <c r="I442" s="205"/>
      <c r="J442" s="201"/>
      <c r="K442" s="201"/>
      <c r="L442" s="206"/>
      <c r="M442" s="207"/>
      <c r="N442" s="208"/>
      <c r="O442" s="208"/>
      <c r="P442" s="208"/>
      <c r="Q442" s="208"/>
      <c r="R442" s="208"/>
      <c r="S442" s="208"/>
      <c r="T442" s="209"/>
      <c r="AT442" s="210" t="s">
        <v>196</v>
      </c>
      <c r="AU442" s="210" t="s">
        <v>86</v>
      </c>
      <c r="AV442" s="13" t="s">
        <v>86</v>
      </c>
      <c r="AW442" s="13" t="s">
        <v>37</v>
      </c>
      <c r="AX442" s="13" t="s">
        <v>77</v>
      </c>
      <c r="AY442" s="210" t="s">
        <v>176</v>
      </c>
    </row>
    <row r="443" spans="1:65" s="13" customFormat="1" ht="11.25">
      <c r="B443" s="200"/>
      <c r="C443" s="201"/>
      <c r="D443" s="193" t="s">
        <v>196</v>
      </c>
      <c r="E443" s="202" t="s">
        <v>19</v>
      </c>
      <c r="F443" s="203" t="s">
        <v>979</v>
      </c>
      <c r="G443" s="201"/>
      <c r="H443" s="204">
        <v>1</v>
      </c>
      <c r="I443" s="205"/>
      <c r="J443" s="201"/>
      <c r="K443" s="201"/>
      <c r="L443" s="206"/>
      <c r="M443" s="207"/>
      <c r="N443" s="208"/>
      <c r="O443" s="208"/>
      <c r="P443" s="208"/>
      <c r="Q443" s="208"/>
      <c r="R443" s="208"/>
      <c r="S443" s="208"/>
      <c r="T443" s="209"/>
      <c r="AT443" s="210" t="s">
        <v>196</v>
      </c>
      <c r="AU443" s="210" t="s">
        <v>86</v>
      </c>
      <c r="AV443" s="13" t="s">
        <v>86</v>
      </c>
      <c r="AW443" s="13" t="s">
        <v>37</v>
      </c>
      <c r="AX443" s="13" t="s">
        <v>77</v>
      </c>
      <c r="AY443" s="210" t="s">
        <v>176</v>
      </c>
    </row>
    <row r="444" spans="1:65" s="14" customFormat="1" ht="11.25">
      <c r="B444" s="211"/>
      <c r="C444" s="212"/>
      <c r="D444" s="193" t="s">
        <v>196</v>
      </c>
      <c r="E444" s="213" t="s">
        <v>19</v>
      </c>
      <c r="F444" s="214" t="s">
        <v>199</v>
      </c>
      <c r="G444" s="212"/>
      <c r="H444" s="215">
        <v>3</v>
      </c>
      <c r="I444" s="216"/>
      <c r="J444" s="212"/>
      <c r="K444" s="212"/>
      <c r="L444" s="217"/>
      <c r="M444" s="218"/>
      <c r="N444" s="219"/>
      <c r="O444" s="219"/>
      <c r="P444" s="219"/>
      <c r="Q444" s="219"/>
      <c r="R444" s="219"/>
      <c r="S444" s="219"/>
      <c r="T444" s="220"/>
      <c r="AT444" s="221" t="s">
        <v>196</v>
      </c>
      <c r="AU444" s="221" t="s">
        <v>86</v>
      </c>
      <c r="AV444" s="14" t="s">
        <v>185</v>
      </c>
      <c r="AW444" s="14" t="s">
        <v>37</v>
      </c>
      <c r="AX444" s="14" t="s">
        <v>84</v>
      </c>
      <c r="AY444" s="221" t="s">
        <v>176</v>
      </c>
    </row>
    <row r="445" spans="1:65" s="2" customFormat="1" ht="16.5" customHeight="1">
      <c r="A445" s="36"/>
      <c r="B445" s="37"/>
      <c r="C445" s="227" t="s">
        <v>980</v>
      </c>
      <c r="D445" s="227" t="s">
        <v>398</v>
      </c>
      <c r="E445" s="228" t="s">
        <v>981</v>
      </c>
      <c r="F445" s="229" t="s">
        <v>982</v>
      </c>
      <c r="G445" s="230" t="s">
        <v>267</v>
      </c>
      <c r="H445" s="231">
        <v>2.625</v>
      </c>
      <c r="I445" s="232"/>
      <c r="J445" s="233">
        <f>ROUND(I445*H445,2)</f>
        <v>0</v>
      </c>
      <c r="K445" s="229" t="s">
        <v>184</v>
      </c>
      <c r="L445" s="234"/>
      <c r="M445" s="235" t="s">
        <v>19</v>
      </c>
      <c r="N445" s="236" t="s">
        <v>48</v>
      </c>
      <c r="O445" s="66"/>
      <c r="P445" s="189">
        <f>O445*H445</f>
        <v>0</v>
      </c>
      <c r="Q445" s="189">
        <v>4.0280000000000003E-2</v>
      </c>
      <c r="R445" s="189">
        <f>Q445*H445</f>
        <v>0.10573500000000001</v>
      </c>
      <c r="S445" s="189">
        <v>0</v>
      </c>
      <c r="T445" s="190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91" t="s">
        <v>401</v>
      </c>
      <c r="AT445" s="191" t="s">
        <v>398</v>
      </c>
      <c r="AU445" s="191" t="s">
        <v>86</v>
      </c>
      <c r="AY445" s="19" t="s">
        <v>176</v>
      </c>
      <c r="BE445" s="192">
        <f>IF(N445="základní",J445,0)</f>
        <v>0</v>
      </c>
      <c r="BF445" s="192">
        <f>IF(N445="snížená",J445,0)</f>
        <v>0</v>
      </c>
      <c r="BG445" s="192">
        <f>IF(N445="zákl. přenesená",J445,0)</f>
        <v>0</v>
      </c>
      <c r="BH445" s="192">
        <f>IF(N445="sníž. přenesená",J445,0)</f>
        <v>0</v>
      </c>
      <c r="BI445" s="192">
        <f>IF(N445="nulová",J445,0)</f>
        <v>0</v>
      </c>
      <c r="BJ445" s="19" t="s">
        <v>84</v>
      </c>
      <c r="BK445" s="192">
        <f>ROUND(I445*H445,2)</f>
        <v>0</v>
      </c>
      <c r="BL445" s="19" t="s">
        <v>354</v>
      </c>
      <c r="BM445" s="191" t="s">
        <v>983</v>
      </c>
    </row>
    <row r="446" spans="1:65" s="2" customFormat="1" ht="11.25">
      <c r="A446" s="36"/>
      <c r="B446" s="37"/>
      <c r="C446" s="38"/>
      <c r="D446" s="193" t="s">
        <v>187</v>
      </c>
      <c r="E446" s="38"/>
      <c r="F446" s="194" t="s">
        <v>982</v>
      </c>
      <c r="G446" s="38"/>
      <c r="H446" s="38"/>
      <c r="I446" s="195"/>
      <c r="J446" s="38"/>
      <c r="K446" s="38"/>
      <c r="L446" s="41"/>
      <c r="M446" s="196"/>
      <c r="N446" s="197"/>
      <c r="O446" s="66"/>
      <c r="P446" s="66"/>
      <c r="Q446" s="66"/>
      <c r="R446" s="66"/>
      <c r="S446" s="66"/>
      <c r="T446" s="67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T446" s="19" t="s">
        <v>187</v>
      </c>
      <c r="AU446" s="19" t="s">
        <v>86</v>
      </c>
    </row>
    <row r="447" spans="1:65" s="13" customFormat="1" ht="11.25">
      <c r="B447" s="200"/>
      <c r="C447" s="201"/>
      <c r="D447" s="193" t="s">
        <v>196</v>
      </c>
      <c r="E447" s="202" t="s">
        <v>19</v>
      </c>
      <c r="F447" s="203" t="s">
        <v>984</v>
      </c>
      <c r="G447" s="201"/>
      <c r="H447" s="204">
        <v>0.9</v>
      </c>
      <c r="I447" s="205"/>
      <c r="J447" s="201"/>
      <c r="K447" s="201"/>
      <c r="L447" s="206"/>
      <c r="M447" s="207"/>
      <c r="N447" s="208"/>
      <c r="O447" s="208"/>
      <c r="P447" s="208"/>
      <c r="Q447" s="208"/>
      <c r="R447" s="208"/>
      <c r="S447" s="208"/>
      <c r="T447" s="209"/>
      <c r="AT447" s="210" t="s">
        <v>196</v>
      </c>
      <c r="AU447" s="210" t="s">
        <v>86</v>
      </c>
      <c r="AV447" s="13" t="s">
        <v>86</v>
      </c>
      <c r="AW447" s="13" t="s">
        <v>37</v>
      </c>
      <c r="AX447" s="13" t="s">
        <v>77</v>
      </c>
      <c r="AY447" s="210" t="s">
        <v>176</v>
      </c>
    </row>
    <row r="448" spans="1:65" s="13" customFormat="1" ht="11.25">
      <c r="B448" s="200"/>
      <c r="C448" s="201"/>
      <c r="D448" s="193" t="s">
        <v>196</v>
      </c>
      <c r="E448" s="202" t="s">
        <v>19</v>
      </c>
      <c r="F448" s="203" t="s">
        <v>985</v>
      </c>
      <c r="G448" s="201"/>
      <c r="H448" s="204">
        <v>0.6</v>
      </c>
      <c r="I448" s="205"/>
      <c r="J448" s="201"/>
      <c r="K448" s="201"/>
      <c r="L448" s="206"/>
      <c r="M448" s="207"/>
      <c r="N448" s="208"/>
      <c r="O448" s="208"/>
      <c r="P448" s="208"/>
      <c r="Q448" s="208"/>
      <c r="R448" s="208"/>
      <c r="S448" s="208"/>
      <c r="T448" s="209"/>
      <c r="AT448" s="210" t="s">
        <v>196</v>
      </c>
      <c r="AU448" s="210" t="s">
        <v>86</v>
      </c>
      <c r="AV448" s="13" t="s">
        <v>86</v>
      </c>
      <c r="AW448" s="13" t="s">
        <v>37</v>
      </c>
      <c r="AX448" s="13" t="s">
        <v>77</v>
      </c>
      <c r="AY448" s="210" t="s">
        <v>176</v>
      </c>
    </row>
    <row r="449" spans="1:65" s="13" customFormat="1" ht="11.25">
      <c r="B449" s="200"/>
      <c r="C449" s="201"/>
      <c r="D449" s="193" t="s">
        <v>196</v>
      </c>
      <c r="E449" s="202" t="s">
        <v>19</v>
      </c>
      <c r="F449" s="203" t="s">
        <v>986</v>
      </c>
      <c r="G449" s="201"/>
      <c r="H449" s="204">
        <v>1.125</v>
      </c>
      <c r="I449" s="205"/>
      <c r="J449" s="201"/>
      <c r="K449" s="201"/>
      <c r="L449" s="206"/>
      <c r="M449" s="207"/>
      <c r="N449" s="208"/>
      <c r="O449" s="208"/>
      <c r="P449" s="208"/>
      <c r="Q449" s="208"/>
      <c r="R449" s="208"/>
      <c r="S449" s="208"/>
      <c r="T449" s="209"/>
      <c r="AT449" s="210" t="s">
        <v>196</v>
      </c>
      <c r="AU449" s="210" t="s">
        <v>86</v>
      </c>
      <c r="AV449" s="13" t="s">
        <v>86</v>
      </c>
      <c r="AW449" s="13" t="s">
        <v>37</v>
      </c>
      <c r="AX449" s="13" t="s">
        <v>77</v>
      </c>
      <c r="AY449" s="210" t="s">
        <v>176</v>
      </c>
    </row>
    <row r="450" spans="1:65" s="14" customFormat="1" ht="11.25">
      <c r="B450" s="211"/>
      <c r="C450" s="212"/>
      <c r="D450" s="193" t="s">
        <v>196</v>
      </c>
      <c r="E450" s="213" t="s">
        <v>19</v>
      </c>
      <c r="F450" s="214" t="s">
        <v>199</v>
      </c>
      <c r="G450" s="212"/>
      <c r="H450" s="215">
        <v>2.625</v>
      </c>
      <c r="I450" s="216"/>
      <c r="J450" s="212"/>
      <c r="K450" s="212"/>
      <c r="L450" s="217"/>
      <c r="M450" s="218"/>
      <c r="N450" s="219"/>
      <c r="O450" s="219"/>
      <c r="P450" s="219"/>
      <c r="Q450" s="219"/>
      <c r="R450" s="219"/>
      <c r="S450" s="219"/>
      <c r="T450" s="220"/>
      <c r="AT450" s="221" t="s">
        <v>196</v>
      </c>
      <c r="AU450" s="221" t="s">
        <v>86</v>
      </c>
      <c r="AV450" s="14" t="s">
        <v>185</v>
      </c>
      <c r="AW450" s="14" t="s">
        <v>37</v>
      </c>
      <c r="AX450" s="14" t="s">
        <v>84</v>
      </c>
      <c r="AY450" s="221" t="s">
        <v>176</v>
      </c>
    </row>
    <row r="451" spans="1:65" s="2" customFormat="1" ht="16.5" customHeight="1">
      <c r="A451" s="36"/>
      <c r="B451" s="37"/>
      <c r="C451" s="180" t="s">
        <v>987</v>
      </c>
      <c r="D451" s="180" t="s">
        <v>180</v>
      </c>
      <c r="E451" s="181" t="s">
        <v>972</v>
      </c>
      <c r="F451" s="182" t="s">
        <v>973</v>
      </c>
      <c r="G451" s="183" t="s">
        <v>299</v>
      </c>
      <c r="H451" s="184">
        <v>6</v>
      </c>
      <c r="I451" s="185"/>
      <c r="J451" s="186">
        <f>ROUND(I451*H451,2)</f>
        <v>0</v>
      </c>
      <c r="K451" s="182" t="s">
        <v>184</v>
      </c>
      <c r="L451" s="41"/>
      <c r="M451" s="187" t="s">
        <v>19</v>
      </c>
      <c r="N451" s="188" t="s">
        <v>48</v>
      </c>
      <c r="O451" s="66"/>
      <c r="P451" s="189">
        <f>O451*H451</f>
        <v>0</v>
      </c>
      <c r="Q451" s="189">
        <v>2.7E-4</v>
      </c>
      <c r="R451" s="189">
        <f>Q451*H451</f>
        <v>1.6199999999999999E-3</v>
      </c>
      <c r="S451" s="189">
        <v>0</v>
      </c>
      <c r="T451" s="190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91" t="s">
        <v>354</v>
      </c>
      <c r="AT451" s="191" t="s">
        <v>180</v>
      </c>
      <c r="AU451" s="191" t="s">
        <v>86</v>
      </c>
      <c r="AY451" s="19" t="s">
        <v>176</v>
      </c>
      <c r="BE451" s="192">
        <f>IF(N451="základní",J451,0)</f>
        <v>0</v>
      </c>
      <c r="BF451" s="192">
        <f>IF(N451="snížená",J451,0)</f>
        <v>0</v>
      </c>
      <c r="BG451" s="192">
        <f>IF(N451="zákl. přenesená",J451,0)</f>
        <v>0</v>
      </c>
      <c r="BH451" s="192">
        <f>IF(N451="sníž. přenesená",J451,0)</f>
        <v>0</v>
      </c>
      <c r="BI451" s="192">
        <f>IF(N451="nulová",J451,0)</f>
        <v>0</v>
      </c>
      <c r="BJ451" s="19" t="s">
        <v>84</v>
      </c>
      <c r="BK451" s="192">
        <f>ROUND(I451*H451,2)</f>
        <v>0</v>
      </c>
      <c r="BL451" s="19" t="s">
        <v>354</v>
      </c>
      <c r="BM451" s="191" t="s">
        <v>988</v>
      </c>
    </row>
    <row r="452" spans="1:65" s="2" customFormat="1" ht="11.25">
      <c r="A452" s="36"/>
      <c r="B452" s="37"/>
      <c r="C452" s="38"/>
      <c r="D452" s="193" t="s">
        <v>187</v>
      </c>
      <c r="E452" s="38"/>
      <c r="F452" s="194" t="s">
        <v>975</v>
      </c>
      <c r="G452" s="38"/>
      <c r="H452" s="38"/>
      <c r="I452" s="195"/>
      <c r="J452" s="38"/>
      <c r="K452" s="38"/>
      <c r="L452" s="41"/>
      <c r="M452" s="196"/>
      <c r="N452" s="197"/>
      <c r="O452" s="66"/>
      <c r="P452" s="66"/>
      <c r="Q452" s="66"/>
      <c r="R452" s="66"/>
      <c r="S452" s="66"/>
      <c r="T452" s="67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T452" s="19" t="s">
        <v>187</v>
      </c>
      <c r="AU452" s="19" t="s">
        <v>86</v>
      </c>
    </row>
    <row r="453" spans="1:65" s="2" customFormat="1" ht="11.25">
      <c r="A453" s="36"/>
      <c r="B453" s="37"/>
      <c r="C453" s="38"/>
      <c r="D453" s="198" t="s">
        <v>189</v>
      </c>
      <c r="E453" s="38"/>
      <c r="F453" s="199" t="s">
        <v>976</v>
      </c>
      <c r="G453" s="38"/>
      <c r="H453" s="38"/>
      <c r="I453" s="195"/>
      <c r="J453" s="38"/>
      <c r="K453" s="38"/>
      <c r="L453" s="41"/>
      <c r="M453" s="196"/>
      <c r="N453" s="197"/>
      <c r="O453" s="66"/>
      <c r="P453" s="66"/>
      <c r="Q453" s="66"/>
      <c r="R453" s="66"/>
      <c r="S453" s="66"/>
      <c r="T453" s="67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T453" s="19" t="s">
        <v>189</v>
      </c>
      <c r="AU453" s="19" t="s">
        <v>86</v>
      </c>
    </row>
    <row r="454" spans="1:65" s="13" customFormat="1" ht="11.25">
      <c r="B454" s="200"/>
      <c r="C454" s="201"/>
      <c r="D454" s="193" t="s">
        <v>196</v>
      </c>
      <c r="E454" s="202" t="s">
        <v>19</v>
      </c>
      <c r="F454" s="203" t="s">
        <v>989</v>
      </c>
      <c r="G454" s="201"/>
      <c r="H454" s="204">
        <v>6</v>
      </c>
      <c r="I454" s="205"/>
      <c r="J454" s="201"/>
      <c r="K454" s="201"/>
      <c r="L454" s="206"/>
      <c r="M454" s="207"/>
      <c r="N454" s="208"/>
      <c r="O454" s="208"/>
      <c r="P454" s="208"/>
      <c r="Q454" s="208"/>
      <c r="R454" s="208"/>
      <c r="S454" s="208"/>
      <c r="T454" s="209"/>
      <c r="AT454" s="210" t="s">
        <v>196</v>
      </c>
      <c r="AU454" s="210" t="s">
        <v>86</v>
      </c>
      <c r="AV454" s="13" t="s">
        <v>86</v>
      </c>
      <c r="AW454" s="13" t="s">
        <v>37</v>
      </c>
      <c r="AX454" s="13" t="s">
        <v>84</v>
      </c>
      <c r="AY454" s="210" t="s">
        <v>176</v>
      </c>
    </row>
    <row r="455" spans="1:65" s="2" customFormat="1" ht="16.5" customHeight="1">
      <c r="A455" s="36"/>
      <c r="B455" s="37"/>
      <c r="C455" s="227" t="s">
        <v>990</v>
      </c>
      <c r="D455" s="227" t="s">
        <v>398</v>
      </c>
      <c r="E455" s="228" t="s">
        <v>991</v>
      </c>
      <c r="F455" s="229" t="s">
        <v>992</v>
      </c>
      <c r="G455" s="230" t="s">
        <v>267</v>
      </c>
      <c r="H455" s="231">
        <v>1.44</v>
      </c>
      <c r="I455" s="232"/>
      <c r="J455" s="233">
        <f>ROUND(I455*H455,2)</f>
        <v>0</v>
      </c>
      <c r="K455" s="229" t="s">
        <v>184</v>
      </c>
      <c r="L455" s="234"/>
      <c r="M455" s="235" t="s">
        <v>19</v>
      </c>
      <c r="N455" s="236" t="s">
        <v>48</v>
      </c>
      <c r="O455" s="66"/>
      <c r="P455" s="189">
        <f>O455*H455</f>
        <v>0</v>
      </c>
      <c r="Q455" s="189">
        <v>3.4720000000000001E-2</v>
      </c>
      <c r="R455" s="189">
        <f>Q455*H455</f>
        <v>4.9996800000000001E-2</v>
      </c>
      <c r="S455" s="189">
        <v>0</v>
      </c>
      <c r="T455" s="190">
        <f>S455*H455</f>
        <v>0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191" t="s">
        <v>401</v>
      </c>
      <c r="AT455" s="191" t="s">
        <v>398</v>
      </c>
      <c r="AU455" s="191" t="s">
        <v>86</v>
      </c>
      <c r="AY455" s="19" t="s">
        <v>176</v>
      </c>
      <c r="BE455" s="192">
        <f>IF(N455="základní",J455,0)</f>
        <v>0</v>
      </c>
      <c r="BF455" s="192">
        <f>IF(N455="snížená",J455,0)</f>
        <v>0</v>
      </c>
      <c r="BG455" s="192">
        <f>IF(N455="zákl. přenesená",J455,0)</f>
        <v>0</v>
      </c>
      <c r="BH455" s="192">
        <f>IF(N455="sníž. přenesená",J455,0)</f>
        <v>0</v>
      </c>
      <c r="BI455" s="192">
        <f>IF(N455="nulová",J455,0)</f>
        <v>0</v>
      </c>
      <c r="BJ455" s="19" t="s">
        <v>84</v>
      </c>
      <c r="BK455" s="192">
        <f>ROUND(I455*H455,2)</f>
        <v>0</v>
      </c>
      <c r="BL455" s="19" t="s">
        <v>354</v>
      </c>
      <c r="BM455" s="191" t="s">
        <v>993</v>
      </c>
    </row>
    <row r="456" spans="1:65" s="2" customFormat="1" ht="11.25">
      <c r="A456" s="36"/>
      <c r="B456" s="37"/>
      <c r="C456" s="38"/>
      <c r="D456" s="193" t="s">
        <v>187</v>
      </c>
      <c r="E456" s="38"/>
      <c r="F456" s="194" t="s">
        <v>992</v>
      </c>
      <c r="G456" s="38"/>
      <c r="H456" s="38"/>
      <c r="I456" s="195"/>
      <c r="J456" s="38"/>
      <c r="K456" s="38"/>
      <c r="L456" s="41"/>
      <c r="M456" s="196"/>
      <c r="N456" s="197"/>
      <c r="O456" s="66"/>
      <c r="P456" s="66"/>
      <c r="Q456" s="66"/>
      <c r="R456" s="66"/>
      <c r="S456" s="66"/>
      <c r="T456" s="67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T456" s="19" t="s">
        <v>187</v>
      </c>
      <c r="AU456" s="19" t="s">
        <v>86</v>
      </c>
    </row>
    <row r="457" spans="1:65" s="13" customFormat="1" ht="11.25">
      <c r="B457" s="200"/>
      <c r="C457" s="201"/>
      <c r="D457" s="193" t="s">
        <v>196</v>
      </c>
      <c r="E457" s="201"/>
      <c r="F457" s="203" t="s">
        <v>994</v>
      </c>
      <c r="G457" s="201"/>
      <c r="H457" s="204">
        <v>1.44</v>
      </c>
      <c r="I457" s="205"/>
      <c r="J457" s="201"/>
      <c r="K457" s="201"/>
      <c r="L457" s="206"/>
      <c r="M457" s="207"/>
      <c r="N457" s="208"/>
      <c r="O457" s="208"/>
      <c r="P457" s="208"/>
      <c r="Q457" s="208"/>
      <c r="R457" s="208"/>
      <c r="S457" s="208"/>
      <c r="T457" s="209"/>
      <c r="AT457" s="210" t="s">
        <v>196</v>
      </c>
      <c r="AU457" s="210" t="s">
        <v>86</v>
      </c>
      <c r="AV457" s="13" t="s">
        <v>86</v>
      </c>
      <c r="AW457" s="13" t="s">
        <v>4</v>
      </c>
      <c r="AX457" s="13" t="s">
        <v>84</v>
      </c>
      <c r="AY457" s="210" t="s">
        <v>176</v>
      </c>
    </row>
    <row r="458" spans="1:65" s="2" customFormat="1" ht="16.5" customHeight="1">
      <c r="A458" s="36"/>
      <c r="B458" s="37"/>
      <c r="C458" s="180" t="s">
        <v>995</v>
      </c>
      <c r="D458" s="180" t="s">
        <v>180</v>
      </c>
      <c r="E458" s="181" t="s">
        <v>996</v>
      </c>
      <c r="F458" s="182" t="s">
        <v>997</v>
      </c>
      <c r="G458" s="183" t="s">
        <v>299</v>
      </c>
      <c r="H458" s="184">
        <v>1</v>
      </c>
      <c r="I458" s="185"/>
      <c r="J458" s="186">
        <f>ROUND(I458*H458,2)</f>
        <v>0</v>
      </c>
      <c r="K458" s="182" t="s">
        <v>184</v>
      </c>
      <c r="L458" s="41"/>
      <c r="M458" s="187" t="s">
        <v>19</v>
      </c>
      <c r="N458" s="188" t="s">
        <v>48</v>
      </c>
      <c r="O458" s="66"/>
      <c r="P458" s="189">
        <f>O458*H458</f>
        <v>0</v>
      </c>
      <c r="Q458" s="189">
        <v>9.3000000000000005E-4</v>
      </c>
      <c r="R458" s="189">
        <f>Q458*H458</f>
        <v>9.3000000000000005E-4</v>
      </c>
      <c r="S458" s="189">
        <v>0</v>
      </c>
      <c r="T458" s="190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91" t="s">
        <v>354</v>
      </c>
      <c r="AT458" s="191" t="s">
        <v>180</v>
      </c>
      <c r="AU458" s="191" t="s">
        <v>86</v>
      </c>
      <c r="AY458" s="19" t="s">
        <v>176</v>
      </c>
      <c r="BE458" s="192">
        <f>IF(N458="základní",J458,0)</f>
        <v>0</v>
      </c>
      <c r="BF458" s="192">
        <f>IF(N458="snížená",J458,0)</f>
        <v>0</v>
      </c>
      <c r="BG458" s="192">
        <f>IF(N458="zákl. přenesená",J458,0)</f>
        <v>0</v>
      </c>
      <c r="BH458" s="192">
        <f>IF(N458="sníž. přenesená",J458,0)</f>
        <v>0</v>
      </c>
      <c r="BI458" s="192">
        <f>IF(N458="nulová",J458,0)</f>
        <v>0</v>
      </c>
      <c r="BJ458" s="19" t="s">
        <v>84</v>
      </c>
      <c r="BK458" s="192">
        <f>ROUND(I458*H458,2)</f>
        <v>0</v>
      </c>
      <c r="BL458" s="19" t="s">
        <v>354</v>
      </c>
      <c r="BM458" s="191" t="s">
        <v>998</v>
      </c>
    </row>
    <row r="459" spans="1:65" s="2" customFormat="1" ht="11.25">
      <c r="A459" s="36"/>
      <c r="B459" s="37"/>
      <c r="C459" s="38"/>
      <c r="D459" s="193" t="s">
        <v>187</v>
      </c>
      <c r="E459" s="38"/>
      <c r="F459" s="194" t="s">
        <v>999</v>
      </c>
      <c r="G459" s="38"/>
      <c r="H459" s="38"/>
      <c r="I459" s="195"/>
      <c r="J459" s="38"/>
      <c r="K459" s="38"/>
      <c r="L459" s="41"/>
      <c r="M459" s="196"/>
      <c r="N459" s="197"/>
      <c r="O459" s="66"/>
      <c r="P459" s="66"/>
      <c r="Q459" s="66"/>
      <c r="R459" s="66"/>
      <c r="S459" s="66"/>
      <c r="T459" s="67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T459" s="19" t="s">
        <v>187</v>
      </c>
      <c r="AU459" s="19" t="s">
        <v>86</v>
      </c>
    </row>
    <row r="460" spans="1:65" s="2" customFormat="1" ht="11.25">
      <c r="A460" s="36"/>
      <c r="B460" s="37"/>
      <c r="C460" s="38"/>
      <c r="D460" s="198" t="s">
        <v>189</v>
      </c>
      <c r="E460" s="38"/>
      <c r="F460" s="199" t="s">
        <v>1000</v>
      </c>
      <c r="G460" s="38"/>
      <c r="H460" s="38"/>
      <c r="I460" s="195"/>
      <c r="J460" s="38"/>
      <c r="K460" s="38"/>
      <c r="L460" s="41"/>
      <c r="M460" s="196"/>
      <c r="N460" s="197"/>
      <c r="O460" s="66"/>
      <c r="P460" s="66"/>
      <c r="Q460" s="66"/>
      <c r="R460" s="66"/>
      <c r="S460" s="66"/>
      <c r="T460" s="67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T460" s="19" t="s">
        <v>189</v>
      </c>
      <c r="AU460" s="19" t="s">
        <v>86</v>
      </c>
    </row>
    <row r="461" spans="1:65" s="13" customFormat="1" ht="11.25">
      <c r="B461" s="200"/>
      <c r="C461" s="201"/>
      <c r="D461" s="193" t="s">
        <v>196</v>
      </c>
      <c r="E461" s="202" t="s">
        <v>19</v>
      </c>
      <c r="F461" s="203" t="s">
        <v>1001</v>
      </c>
      <c r="G461" s="201"/>
      <c r="H461" s="204">
        <v>1</v>
      </c>
      <c r="I461" s="205"/>
      <c r="J461" s="201"/>
      <c r="K461" s="201"/>
      <c r="L461" s="206"/>
      <c r="M461" s="207"/>
      <c r="N461" s="208"/>
      <c r="O461" s="208"/>
      <c r="P461" s="208"/>
      <c r="Q461" s="208"/>
      <c r="R461" s="208"/>
      <c r="S461" s="208"/>
      <c r="T461" s="209"/>
      <c r="AT461" s="210" t="s">
        <v>196</v>
      </c>
      <c r="AU461" s="210" t="s">
        <v>86</v>
      </c>
      <c r="AV461" s="13" t="s">
        <v>86</v>
      </c>
      <c r="AW461" s="13" t="s">
        <v>37</v>
      </c>
      <c r="AX461" s="13" t="s">
        <v>84</v>
      </c>
      <c r="AY461" s="210" t="s">
        <v>176</v>
      </c>
    </row>
    <row r="462" spans="1:65" s="2" customFormat="1" ht="21.75" customHeight="1">
      <c r="A462" s="36"/>
      <c r="B462" s="37"/>
      <c r="C462" s="227" t="s">
        <v>295</v>
      </c>
      <c r="D462" s="227" t="s">
        <v>398</v>
      </c>
      <c r="E462" s="228" t="s">
        <v>1002</v>
      </c>
      <c r="F462" s="229" t="s">
        <v>1003</v>
      </c>
      <c r="G462" s="230" t="s">
        <v>267</v>
      </c>
      <c r="H462" s="231">
        <v>2.6949999999999998</v>
      </c>
      <c r="I462" s="232"/>
      <c r="J462" s="233">
        <f>ROUND(I462*H462,2)</f>
        <v>0</v>
      </c>
      <c r="K462" s="229" t="s">
        <v>184</v>
      </c>
      <c r="L462" s="234"/>
      <c r="M462" s="235" t="s">
        <v>19</v>
      </c>
      <c r="N462" s="236" t="s">
        <v>48</v>
      </c>
      <c r="O462" s="66"/>
      <c r="P462" s="189">
        <f>O462*H462</f>
        <v>0</v>
      </c>
      <c r="Q462" s="189">
        <v>4.8059999999999999E-2</v>
      </c>
      <c r="R462" s="189">
        <f>Q462*H462</f>
        <v>0.12952169999999999</v>
      </c>
      <c r="S462" s="189">
        <v>0</v>
      </c>
      <c r="T462" s="190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91" t="s">
        <v>401</v>
      </c>
      <c r="AT462" s="191" t="s">
        <v>398</v>
      </c>
      <c r="AU462" s="191" t="s">
        <v>86</v>
      </c>
      <c r="AY462" s="19" t="s">
        <v>176</v>
      </c>
      <c r="BE462" s="192">
        <f>IF(N462="základní",J462,0)</f>
        <v>0</v>
      </c>
      <c r="BF462" s="192">
        <f>IF(N462="snížená",J462,0)</f>
        <v>0</v>
      </c>
      <c r="BG462" s="192">
        <f>IF(N462="zákl. přenesená",J462,0)</f>
        <v>0</v>
      </c>
      <c r="BH462" s="192">
        <f>IF(N462="sníž. přenesená",J462,0)</f>
        <v>0</v>
      </c>
      <c r="BI462" s="192">
        <f>IF(N462="nulová",J462,0)</f>
        <v>0</v>
      </c>
      <c r="BJ462" s="19" t="s">
        <v>84</v>
      </c>
      <c r="BK462" s="192">
        <f>ROUND(I462*H462,2)</f>
        <v>0</v>
      </c>
      <c r="BL462" s="19" t="s">
        <v>354</v>
      </c>
      <c r="BM462" s="191" t="s">
        <v>1004</v>
      </c>
    </row>
    <row r="463" spans="1:65" s="2" customFormat="1" ht="11.25">
      <c r="A463" s="36"/>
      <c r="B463" s="37"/>
      <c r="C463" s="38"/>
      <c r="D463" s="193" t="s">
        <v>187</v>
      </c>
      <c r="E463" s="38"/>
      <c r="F463" s="194" t="s">
        <v>1003</v>
      </c>
      <c r="G463" s="38"/>
      <c r="H463" s="38"/>
      <c r="I463" s="195"/>
      <c r="J463" s="38"/>
      <c r="K463" s="38"/>
      <c r="L463" s="41"/>
      <c r="M463" s="196"/>
      <c r="N463" s="197"/>
      <c r="O463" s="66"/>
      <c r="P463" s="66"/>
      <c r="Q463" s="66"/>
      <c r="R463" s="66"/>
      <c r="S463" s="66"/>
      <c r="T463" s="67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T463" s="19" t="s">
        <v>187</v>
      </c>
      <c r="AU463" s="19" t="s">
        <v>86</v>
      </c>
    </row>
    <row r="464" spans="1:65" s="13" customFormat="1" ht="11.25">
      <c r="B464" s="200"/>
      <c r="C464" s="201"/>
      <c r="D464" s="193" t="s">
        <v>196</v>
      </c>
      <c r="E464" s="201"/>
      <c r="F464" s="203" t="s">
        <v>1005</v>
      </c>
      <c r="G464" s="201"/>
      <c r="H464" s="204">
        <v>2.6949999999999998</v>
      </c>
      <c r="I464" s="205"/>
      <c r="J464" s="201"/>
      <c r="K464" s="201"/>
      <c r="L464" s="206"/>
      <c r="M464" s="207"/>
      <c r="N464" s="208"/>
      <c r="O464" s="208"/>
      <c r="P464" s="208"/>
      <c r="Q464" s="208"/>
      <c r="R464" s="208"/>
      <c r="S464" s="208"/>
      <c r="T464" s="209"/>
      <c r="AT464" s="210" t="s">
        <v>196</v>
      </c>
      <c r="AU464" s="210" t="s">
        <v>86</v>
      </c>
      <c r="AV464" s="13" t="s">
        <v>86</v>
      </c>
      <c r="AW464" s="13" t="s">
        <v>4</v>
      </c>
      <c r="AX464" s="13" t="s">
        <v>84</v>
      </c>
      <c r="AY464" s="210" t="s">
        <v>176</v>
      </c>
    </row>
    <row r="465" spans="1:65" s="2" customFormat="1" ht="16.5" customHeight="1">
      <c r="A465" s="36"/>
      <c r="B465" s="37"/>
      <c r="C465" s="180" t="s">
        <v>636</v>
      </c>
      <c r="D465" s="180" t="s">
        <v>180</v>
      </c>
      <c r="E465" s="181" t="s">
        <v>996</v>
      </c>
      <c r="F465" s="182" t="s">
        <v>997</v>
      </c>
      <c r="G465" s="183" t="s">
        <v>299</v>
      </c>
      <c r="H465" s="184">
        <v>1</v>
      </c>
      <c r="I465" s="185"/>
      <c r="J465" s="186">
        <f>ROUND(I465*H465,2)</f>
        <v>0</v>
      </c>
      <c r="K465" s="182" t="s">
        <v>184</v>
      </c>
      <c r="L465" s="41"/>
      <c r="M465" s="187" t="s">
        <v>19</v>
      </c>
      <c r="N465" s="188" t="s">
        <v>48</v>
      </c>
      <c r="O465" s="66"/>
      <c r="P465" s="189">
        <f>O465*H465</f>
        <v>0</v>
      </c>
      <c r="Q465" s="189">
        <v>9.3000000000000005E-4</v>
      </c>
      <c r="R465" s="189">
        <f>Q465*H465</f>
        <v>9.3000000000000005E-4</v>
      </c>
      <c r="S465" s="189">
        <v>0</v>
      </c>
      <c r="T465" s="190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91" t="s">
        <v>354</v>
      </c>
      <c r="AT465" s="191" t="s">
        <v>180</v>
      </c>
      <c r="AU465" s="191" t="s">
        <v>86</v>
      </c>
      <c r="AY465" s="19" t="s">
        <v>176</v>
      </c>
      <c r="BE465" s="192">
        <f>IF(N465="základní",J465,0)</f>
        <v>0</v>
      </c>
      <c r="BF465" s="192">
        <f>IF(N465="snížená",J465,0)</f>
        <v>0</v>
      </c>
      <c r="BG465" s="192">
        <f>IF(N465="zákl. přenesená",J465,0)</f>
        <v>0</v>
      </c>
      <c r="BH465" s="192">
        <f>IF(N465="sníž. přenesená",J465,0)</f>
        <v>0</v>
      </c>
      <c r="BI465" s="192">
        <f>IF(N465="nulová",J465,0)</f>
        <v>0</v>
      </c>
      <c r="BJ465" s="19" t="s">
        <v>84</v>
      </c>
      <c r="BK465" s="192">
        <f>ROUND(I465*H465,2)</f>
        <v>0</v>
      </c>
      <c r="BL465" s="19" t="s">
        <v>354</v>
      </c>
      <c r="BM465" s="191" t="s">
        <v>1006</v>
      </c>
    </row>
    <row r="466" spans="1:65" s="2" customFormat="1" ht="11.25">
      <c r="A466" s="36"/>
      <c r="B466" s="37"/>
      <c r="C466" s="38"/>
      <c r="D466" s="193" t="s">
        <v>187</v>
      </c>
      <c r="E466" s="38"/>
      <c r="F466" s="194" t="s">
        <v>999</v>
      </c>
      <c r="G466" s="38"/>
      <c r="H466" s="38"/>
      <c r="I466" s="195"/>
      <c r="J466" s="38"/>
      <c r="K466" s="38"/>
      <c r="L466" s="41"/>
      <c r="M466" s="196"/>
      <c r="N466" s="197"/>
      <c r="O466" s="66"/>
      <c r="P466" s="66"/>
      <c r="Q466" s="66"/>
      <c r="R466" s="66"/>
      <c r="S466" s="66"/>
      <c r="T466" s="67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T466" s="19" t="s">
        <v>187</v>
      </c>
      <c r="AU466" s="19" t="s">
        <v>86</v>
      </c>
    </row>
    <row r="467" spans="1:65" s="2" customFormat="1" ht="11.25">
      <c r="A467" s="36"/>
      <c r="B467" s="37"/>
      <c r="C467" s="38"/>
      <c r="D467" s="198" t="s">
        <v>189</v>
      </c>
      <c r="E467" s="38"/>
      <c r="F467" s="199" t="s">
        <v>1000</v>
      </c>
      <c r="G467" s="38"/>
      <c r="H467" s="38"/>
      <c r="I467" s="195"/>
      <c r="J467" s="38"/>
      <c r="K467" s="38"/>
      <c r="L467" s="41"/>
      <c r="M467" s="196"/>
      <c r="N467" s="197"/>
      <c r="O467" s="66"/>
      <c r="P467" s="66"/>
      <c r="Q467" s="66"/>
      <c r="R467" s="66"/>
      <c r="S467" s="66"/>
      <c r="T467" s="67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T467" s="19" t="s">
        <v>189</v>
      </c>
      <c r="AU467" s="19" t="s">
        <v>86</v>
      </c>
    </row>
    <row r="468" spans="1:65" s="13" customFormat="1" ht="11.25">
      <c r="B468" s="200"/>
      <c r="C468" s="201"/>
      <c r="D468" s="193" t="s">
        <v>196</v>
      </c>
      <c r="E468" s="202" t="s">
        <v>19</v>
      </c>
      <c r="F468" s="203" t="s">
        <v>1007</v>
      </c>
      <c r="G468" s="201"/>
      <c r="H468" s="204">
        <v>1</v>
      </c>
      <c r="I468" s="205"/>
      <c r="J468" s="201"/>
      <c r="K468" s="201"/>
      <c r="L468" s="206"/>
      <c r="M468" s="207"/>
      <c r="N468" s="208"/>
      <c r="O468" s="208"/>
      <c r="P468" s="208"/>
      <c r="Q468" s="208"/>
      <c r="R468" s="208"/>
      <c r="S468" s="208"/>
      <c r="T468" s="209"/>
      <c r="AT468" s="210" t="s">
        <v>196</v>
      </c>
      <c r="AU468" s="210" t="s">
        <v>86</v>
      </c>
      <c r="AV468" s="13" t="s">
        <v>86</v>
      </c>
      <c r="AW468" s="13" t="s">
        <v>37</v>
      </c>
      <c r="AX468" s="13" t="s">
        <v>84</v>
      </c>
      <c r="AY468" s="210" t="s">
        <v>176</v>
      </c>
    </row>
    <row r="469" spans="1:65" s="2" customFormat="1" ht="21.75" customHeight="1">
      <c r="A469" s="36"/>
      <c r="B469" s="37"/>
      <c r="C469" s="227" t="s">
        <v>1008</v>
      </c>
      <c r="D469" s="227" t="s">
        <v>398</v>
      </c>
      <c r="E469" s="228" t="s">
        <v>1002</v>
      </c>
      <c r="F469" s="229" t="s">
        <v>1003</v>
      </c>
      <c r="G469" s="230" t="s">
        <v>267</v>
      </c>
      <c r="H469" s="231">
        <v>2.573</v>
      </c>
      <c r="I469" s="232"/>
      <c r="J469" s="233">
        <f>ROUND(I469*H469,2)</f>
        <v>0</v>
      </c>
      <c r="K469" s="229" t="s">
        <v>184</v>
      </c>
      <c r="L469" s="234"/>
      <c r="M469" s="235" t="s">
        <v>19</v>
      </c>
      <c r="N469" s="236" t="s">
        <v>48</v>
      </c>
      <c r="O469" s="66"/>
      <c r="P469" s="189">
        <f>O469*H469</f>
        <v>0</v>
      </c>
      <c r="Q469" s="189">
        <v>4.8059999999999999E-2</v>
      </c>
      <c r="R469" s="189">
        <f>Q469*H469</f>
        <v>0.12365838</v>
      </c>
      <c r="S469" s="189">
        <v>0</v>
      </c>
      <c r="T469" s="190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91" t="s">
        <v>401</v>
      </c>
      <c r="AT469" s="191" t="s">
        <v>398</v>
      </c>
      <c r="AU469" s="191" t="s">
        <v>86</v>
      </c>
      <c r="AY469" s="19" t="s">
        <v>176</v>
      </c>
      <c r="BE469" s="192">
        <f>IF(N469="základní",J469,0)</f>
        <v>0</v>
      </c>
      <c r="BF469" s="192">
        <f>IF(N469="snížená",J469,0)</f>
        <v>0</v>
      </c>
      <c r="BG469" s="192">
        <f>IF(N469="zákl. přenesená",J469,0)</f>
        <v>0</v>
      </c>
      <c r="BH469" s="192">
        <f>IF(N469="sníž. přenesená",J469,0)</f>
        <v>0</v>
      </c>
      <c r="BI469" s="192">
        <f>IF(N469="nulová",J469,0)</f>
        <v>0</v>
      </c>
      <c r="BJ469" s="19" t="s">
        <v>84</v>
      </c>
      <c r="BK469" s="192">
        <f>ROUND(I469*H469,2)</f>
        <v>0</v>
      </c>
      <c r="BL469" s="19" t="s">
        <v>354</v>
      </c>
      <c r="BM469" s="191" t="s">
        <v>1009</v>
      </c>
    </row>
    <row r="470" spans="1:65" s="2" customFormat="1" ht="11.25">
      <c r="A470" s="36"/>
      <c r="B470" s="37"/>
      <c r="C470" s="38"/>
      <c r="D470" s="193" t="s">
        <v>187</v>
      </c>
      <c r="E470" s="38"/>
      <c r="F470" s="194" t="s">
        <v>1003</v>
      </c>
      <c r="G470" s="38"/>
      <c r="H470" s="38"/>
      <c r="I470" s="195"/>
      <c r="J470" s="38"/>
      <c r="K470" s="38"/>
      <c r="L470" s="41"/>
      <c r="M470" s="196"/>
      <c r="N470" s="197"/>
      <c r="O470" s="66"/>
      <c r="P470" s="66"/>
      <c r="Q470" s="66"/>
      <c r="R470" s="66"/>
      <c r="S470" s="66"/>
      <c r="T470" s="67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T470" s="19" t="s">
        <v>187</v>
      </c>
      <c r="AU470" s="19" t="s">
        <v>86</v>
      </c>
    </row>
    <row r="471" spans="1:65" s="13" customFormat="1" ht="11.25">
      <c r="B471" s="200"/>
      <c r="C471" s="201"/>
      <c r="D471" s="193" t="s">
        <v>196</v>
      </c>
      <c r="E471" s="201"/>
      <c r="F471" s="203" t="s">
        <v>1010</v>
      </c>
      <c r="G471" s="201"/>
      <c r="H471" s="204">
        <v>2.573</v>
      </c>
      <c r="I471" s="205"/>
      <c r="J471" s="201"/>
      <c r="K471" s="201"/>
      <c r="L471" s="206"/>
      <c r="M471" s="207"/>
      <c r="N471" s="208"/>
      <c r="O471" s="208"/>
      <c r="P471" s="208"/>
      <c r="Q471" s="208"/>
      <c r="R471" s="208"/>
      <c r="S471" s="208"/>
      <c r="T471" s="209"/>
      <c r="AT471" s="210" t="s">
        <v>196</v>
      </c>
      <c r="AU471" s="210" t="s">
        <v>86</v>
      </c>
      <c r="AV471" s="13" t="s">
        <v>86</v>
      </c>
      <c r="AW471" s="13" t="s">
        <v>4</v>
      </c>
      <c r="AX471" s="13" t="s">
        <v>84</v>
      </c>
      <c r="AY471" s="210" t="s">
        <v>176</v>
      </c>
    </row>
    <row r="472" spans="1:65" s="2" customFormat="1" ht="16.5" customHeight="1">
      <c r="A472" s="36"/>
      <c r="B472" s="37"/>
      <c r="C472" s="180" t="s">
        <v>1011</v>
      </c>
      <c r="D472" s="180" t="s">
        <v>180</v>
      </c>
      <c r="E472" s="181" t="s">
        <v>1012</v>
      </c>
      <c r="F472" s="182" t="s">
        <v>1013</v>
      </c>
      <c r="G472" s="183" t="s">
        <v>299</v>
      </c>
      <c r="H472" s="184">
        <v>1</v>
      </c>
      <c r="I472" s="185"/>
      <c r="J472" s="186">
        <f>ROUND(I472*H472,2)</f>
        <v>0</v>
      </c>
      <c r="K472" s="182" t="s">
        <v>184</v>
      </c>
      <c r="L472" s="41"/>
      <c r="M472" s="187" t="s">
        <v>19</v>
      </c>
      <c r="N472" s="188" t="s">
        <v>48</v>
      </c>
      <c r="O472" s="66"/>
      <c r="P472" s="189">
        <f>O472*H472</f>
        <v>0</v>
      </c>
      <c r="Q472" s="189">
        <v>8.8000000000000003E-4</v>
      </c>
      <c r="R472" s="189">
        <f>Q472*H472</f>
        <v>8.8000000000000003E-4</v>
      </c>
      <c r="S472" s="189">
        <v>0</v>
      </c>
      <c r="T472" s="190">
        <f>S472*H472</f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191" t="s">
        <v>354</v>
      </c>
      <c r="AT472" s="191" t="s">
        <v>180</v>
      </c>
      <c r="AU472" s="191" t="s">
        <v>86</v>
      </c>
      <c r="AY472" s="19" t="s">
        <v>176</v>
      </c>
      <c r="BE472" s="192">
        <f>IF(N472="základní",J472,0)</f>
        <v>0</v>
      </c>
      <c r="BF472" s="192">
        <f>IF(N472="snížená",J472,0)</f>
        <v>0</v>
      </c>
      <c r="BG472" s="192">
        <f>IF(N472="zákl. přenesená",J472,0)</f>
        <v>0</v>
      </c>
      <c r="BH472" s="192">
        <f>IF(N472="sníž. přenesená",J472,0)</f>
        <v>0</v>
      </c>
      <c r="BI472" s="192">
        <f>IF(N472="nulová",J472,0)</f>
        <v>0</v>
      </c>
      <c r="BJ472" s="19" t="s">
        <v>84</v>
      </c>
      <c r="BK472" s="192">
        <f>ROUND(I472*H472,2)</f>
        <v>0</v>
      </c>
      <c r="BL472" s="19" t="s">
        <v>354</v>
      </c>
      <c r="BM472" s="191" t="s">
        <v>1014</v>
      </c>
    </row>
    <row r="473" spans="1:65" s="2" customFormat="1" ht="11.25">
      <c r="A473" s="36"/>
      <c r="B473" s="37"/>
      <c r="C473" s="38"/>
      <c r="D473" s="193" t="s">
        <v>187</v>
      </c>
      <c r="E473" s="38"/>
      <c r="F473" s="194" t="s">
        <v>1015</v>
      </c>
      <c r="G473" s="38"/>
      <c r="H473" s="38"/>
      <c r="I473" s="195"/>
      <c r="J473" s="38"/>
      <c r="K473" s="38"/>
      <c r="L473" s="41"/>
      <c r="M473" s="196"/>
      <c r="N473" s="197"/>
      <c r="O473" s="66"/>
      <c r="P473" s="66"/>
      <c r="Q473" s="66"/>
      <c r="R473" s="66"/>
      <c r="S473" s="66"/>
      <c r="T473" s="67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T473" s="19" t="s">
        <v>187</v>
      </c>
      <c r="AU473" s="19" t="s">
        <v>86</v>
      </c>
    </row>
    <row r="474" spans="1:65" s="2" customFormat="1" ht="11.25">
      <c r="A474" s="36"/>
      <c r="B474" s="37"/>
      <c r="C474" s="38"/>
      <c r="D474" s="198" t="s">
        <v>189</v>
      </c>
      <c r="E474" s="38"/>
      <c r="F474" s="199" t="s">
        <v>1016</v>
      </c>
      <c r="G474" s="38"/>
      <c r="H474" s="38"/>
      <c r="I474" s="195"/>
      <c r="J474" s="38"/>
      <c r="K474" s="38"/>
      <c r="L474" s="41"/>
      <c r="M474" s="196"/>
      <c r="N474" s="197"/>
      <c r="O474" s="66"/>
      <c r="P474" s="66"/>
      <c r="Q474" s="66"/>
      <c r="R474" s="66"/>
      <c r="S474" s="66"/>
      <c r="T474" s="67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T474" s="19" t="s">
        <v>189</v>
      </c>
      <c r="AU474" s="19" t="s">
        <v>86</v>
      </c>
    </row>
    <row r="475" spans="1:65" s="13" customFormat="1" ht="11.25">
      <c r="B475" s="200"/>
      <c r="C475" s="201"/>
      <c r="D475" s="193" t="s">
        <v>196</v>
      </c>
      <c r="E475" s="202" t="s">
        <v>19</v>
      </c>
      <c r="F475" s="203" t="s">
        <v>1017</v>
      </c>
      <c r="G475" s="201"/>
      <c r="H475" s="204">
        <v>1</v>
      </c>
      <c r="I475" s="205"/>
      <c r="J475" s="201"/>
      <c r="K475" s="201"/>
      <c r="L475" s="206"/>
      <c r="M475" s="207"/>
      <c r="N475" s="208"/>
      <c r="O475" s="208"/>
      <c r="P475" s="208"/>
      <c r="Q475" s="208"/>
      <c r="R475" s="208"/>
      <c r="S475" s="208"/>
      <c r="T475" s="209"/>
      <c r="AT475" s="210" t="s">
        <v>196</v>
      </c>
      <c r="AU475" s="210" t="s">
        <v>86</v>
      </c>
      <c r="AV475" s="13" t="s">
        <v>86</v>
      </c>
      <c r="AW475" s="13" t="s">
        <v>37</v>
      </c>
      <c r="AX475" s="13" t="s">
        <v>84</v>
      </c>
      <c r="AY475" s="210" t="s">
        <v>176</v>
      </c>
    </row>
    <row r="476" spans="1:65" s="2" customFormat="1" ht="21.75" customHeight="1">
      <c r="A476" s="36"/>
      <c r="B476" s="37"/>
      <c r="C476" s="227" t="s">
        <v>1018</v>
      </c>
      <c r="D476" s="227" t="s">
        <v>398</v>
      </c>
      <c r="E476" s="228" t="s">
        <v>1002</v>
      </c>
      <c r="F476" s="229" t="s">
        <v>1003</v>
      </c>
      <c r="G476" s="230" t="s">
        <v>267</v>
      </c>
      <c r="H476" s="231">
        <v>3.8220000000000001</v>
      </c>
      <c r="I476" s="232"/>
      <c r="J476" s="233">
        <f>ROUND(I476*H476,2)</f>
        <v>0</v>
      </c>
      <c r="K476" s="229" t="s">
        <v>184</v>
      </c>
      <c r="L476" s="234"/>
      <c r="M476" s="235" t="s">
        <v>19</v>
      </c>
      <c r="N476" s="236" t="s">
        <v>48</v>
      </c>
      <c r="O476" s="66"/>
      <c r="P476" s="189">
        <f>O476*H476</f>
        <v>0</v>
      </c>
      <c r="Q476" s="189">
        <v>4.8059999999999999E-2</v>
      </c>
      <c r="R476" s="189">
        <f>Q476*H476</f>
        <v>0.18368531999999999</v>
      </c>
      <c r="S476" s="189">
        <v>0</v>
      </c>
      <c r="T476" s="190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91" t="s">
        <v>401</v>
      </c>
      <c r="AT476" s="191" t="s">
        <v>398</v>
      </c>
      <c r="AU476" s="191" t="s">
        <v>86</v>
      </c>
      <c r="AY476" s="19" t="s">
        <v>176</v>
      </c>
      <c r="BE476" s="192">
        <f>IF(N476="základní",J476,0)</f>
        <v>0</v>
      </c>
      <c r="BF476" s="192">
        <f>IF(N476="snížená",J476,0)</f>
        <v>0</v>
      </c>
      <c r="BG476" s="192">
        <f>IF(N476="zákl. přenesená",J476,0)</f>
        <v>0</v>
      </c>
      <c r="BH476" s="192">
        <f>IF(N476="sníž. přenesená",J476,0)</f>
        <v>0</v>
      </c>
      <c r="BI476" s="192">
        <f>IF(N476="nulová",J476,0)</f>
        <v>0</v>
      </c>
      <c r="BJ476" s="19" t="s">
        <v>84</v>
      </c>
      <c r="BK476" s="192">
        <f>ROUND(I476*H476,2)</f>
        <v>0</v>
      </c>
      <c r="BL476" s="19" t="s">
        <v>354</v>
      </c>
      <c r="BM476" s="191" t="s">
        <v>1019</v>
      </c>
    </row>
    <row r="477" spans="1:65" s="2" customFormat="1" ht="11.25">
      <c r="A477" s="36"/>
      <c r="B477" s="37"/>
      <c r="C477" s="38"/>
      <c r="D477" s="193" t="s">
        <v>187</v>
      </c>
      <c r="E477" s="38"/>
      <c r="F477" s="194" t="s">
        <v>1003</v>
      </c>
      <c r="G477" s="38"/>
      <c r="H477" s="38"/>
      <c r="I477" s="195"/>
      <c r="J477" s="38"/>
      <c r="K477" s="38"/>
      <c r="L477" s="41"/>
      <c r="M477" s="196"/>
      <c r="N477" s="197"/>
      <c r="O477" s="66"/>
      <c r="P477" s="66"/>
      <c r="Q477" s="66"/>
      <c r="R477" s="66"/>
      <c r="S477" s="66"/>
      <c r="T477" s="67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T477" s="19" t="s">
        <v>187</v>
      </c>
      <c r="AU477" s="19" t="s">
        <v>86</v>
      </c>
    </row>
    <row r="478" spans="1:65" s="13" customFormat="1" ht="11.25">
      <c r="B478" s="200"/>
      <c r="C478" s="201"/>
      <c r="D478" s="193" t="s">
        <v>196</v>
      </c>
      <c r="E478" s="201"/>
      <c r="F478" s="203" t="s">
        <v>1020</v>
      </c>
      <c r="G478" s="201"/>
      <c r="H478" s="204">
        <v>3.8220000000000001</v>
      </c>
      <c r="I478" s="205"/>
      <c r="J478" s="201"/>
      <c r="K478" s="201"/>
      <c r="L478" s="206"/>
      <c r="M478" s="207"/>
      <c r="N478" s="208"/>
      <c r="O478" s="208"/>
      <c r="P478" s="208"/>
      <c r="Q478" s="208"/>
      <c r="R478" s="208"/>
      <c r="S478" s="208"/>
      <c r="T478" s="209"/>
      <c r="AT478" s="210" t="s">
        <v>196</v>
      </c>
      <c r="AU478" s="210" t="s">
        <v>86</v>
      </c>
      <c r="AV478" s="13" t="s">
        <v>86</v>
      </c>
      <c r="AW478" s="13" t="s">
        <v>4</v>
      </c>
      <c r="AX478" s="13" t="s">
        <v>84</v>
      </c>
      <c r="AY478" s="210" t="s">
        <v>176</v>
      </c>
    </row>
    <row r="479" spans="1:65" s="2" customFormat="1" ht="16.5" customHeight="1">
      <c r="A479" s="36"/>
      <c r="B479" s="37"/>
      <c r="C479" s="180" t="s">
        <v>1021</v>
      </c>
      <c r="D479" s="180" t="s">
        <v>180</v>
      </c>
      <c r="E479" s="181" t="s">
        <v>1012</v>
      </c>
      <c r="F479" s="182" t="s">
        <v>1013</v>
      </c>
      <c r="G479" s="183" t="s">
        <v>299</v>
      </c>
      <c r="H479" s="184">
        <v>1</v>
      </c>
      <c r="I479" s="185"/>
      <c r="J479" s="186">
        <f>ROUND(I479*H479,2)</f>
        <v>0</v>
      </c>
      <c r="K479" s="182" t="s">
        <v>184</v>
      </c>
      <c r="L479" s="41"/>
      <c r="M479" s="187" t="s">
        <v>19</v>
      </c>
      <c r="N479" s="188" t="s">
        <v>48</v>
      </c>
      <c r="O479" s="66"/>
      <c r="P479" s="189">
        <f>O479*H479</f>
        <v>0</v>
      </c>
      <c r="Q479" s="189">
        <v>8.8000000000000003E-4</v>
      </c>
      <c r="R479" s="189">
        <f>Q479*H479</f>
        <v>8.8000000000000003E-4</v>
      </c>
      <c r="S479" s="189">
        <v>0</v>
      </c>
      <c r="T479" s="190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91" t="s">
        <v>354</v>
      </c>
      <c r="AT479" s="191" t="s">
        <v>180</v>
      </c>
      <c r="AU479" s="191" t="s">
        <v>86</v>
      </c>
      <c r="AY479" s="19" t="s">
        <v>176</v>
      </c>
      <c r="BE479" s="192">
        <f>IF(N479="základní",J479,0)</f>
        <v>0</v>
      </c>
      <c r="BF479" s="192">
        <f>IF(N479="snížená",J479,0)</f>
        <v>0</v>
      </c>
      <c r="BG479" s="192">
        <f>IF(N479="zákl. přenesená",J479,0)</f>
        <v>0</v>
      </c>
      <c r="BH479" s="192">
        <f>IF(N479="sníž. přenesená",J479,0)</f>
        <v>0</v>
      </c>
      <c r="BI479" s="192">
        <f>IF(N479="nulová",J479,0)</f>
        <v>0</v>
      </c>
      <c r="BJ479" s="19" t="s">
        <v>84</v>
      </c>
      <c r="BK479" s="192">
        <f>ROUND(I479*H479,2)</f>
        <v>0</v>
      </c>
      <c r="BL479" s="19" t="s">
        <v>354</v>
      </c>
      <c r="BM479" s="191" t="s">
        <v>1022</v>
      </c>
    </row>
    <row r="480" spans="1:65" s="2" customFormat="1" ht="11.25">
      <c r="A480" s="36"/>
      <c r="B480" s="37"/>
      <c r="C480" s="38"/>
      <c r="D480" s="193" t="s">
        <v>187</v>
      </c>
      <c r="E480" s="38"/>
      <c r="F480" s="194" t="s">
        <v>1015</v>
      </c>
      <c r="G480" s="38"/>
      <c r="H480" s="38"/>
      <c r="I480" s="195"/>
      <c r="J480" s="38"/>
      <c r="K480" s="38"/>
      <c r="L480" s="41"/>
      <c r="M480" s="196"/>
      <c r="N480" s="197"/>
      <c r="O480" s="66"/>
      <c r="P480" s="66"/>
      <c r="Q480" s="66"/>
      <c r="R480" s="66"/>
      <c r="S480" s="66"/>
      <c r="T480" s="67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T480" s="19" t="s">
        <v>187</v>
      </c>
      <c r="AU480" s="19" t="s">
        <v>86</v>
      </c>
    </row>
    <row r="481" spans="1:65" s="2" customFormat="1" ht="11.25">
      <c r="A481" s="36"/>
      <c r="B481" s="37"/>
      <c r="C481" s="38"/>
      <c r="D481" s="198" t="s">
        <v>189</v>
      </c>
      <c r="E481" s="38"/>
      <c r="F481" s="199" t="s">
        <v>1016</v>
      </c>
      <c r="G481" s="38"/>
      <c r="H481" s="38"/>
      <c r="I481" s="195"/>
      <c r="J481" s="38"/>
      <c r="K481" s="38"/>
      <c r="L481" s="41"/>
      <c r="M481" s="196"/>
      <c r="N481" s="197"/>
      <c r="O481" s="66"/>
      <c r="P481" s="66"/>
      <c r="Q481" s="66"/>
      <c r="R481" s="66"/>
      <c r="S481" s="66"/>
      <c r="T481" s="67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T481" s="19" t="s">
        <v>189</v>
      </c>
      <c r="AU481" s="19" t="s">
        <v>86</v>
      </c>
    </row>
    <row r="482" spans="1:65" s="13" customFormat="1" ht="11.25">
      <c r="B482" s="200"/>
      <c r="C482" s="201"/>
      <c r="D482" s="193" t="s">
        <v>196</v>
      </c>
      <c r="E482" s="202" t="s">
        <v>19</v>
      </c>
      <c r="F482" s="203" t="s">
        <v>1023</v>
      </c>
      <c r="G482" s="201"/>
      <c r="H482" s="204">
        <v>1</v>
      </c>
      <c r="I482" s="205"/>
      <c r="J482" s="201"/>
      <c r="K482" s="201"/>
      <c r="L482" s="206"/>
      <c r="M482" s="207"/>
      <c r="N482" s="208"/>
      <c r="O482" s="208"/>
      <c r="P482" s="208"/>
      <c r="Q482" s="208"/>
      <c r="R482" s="208"/>
      <c r="S482" s="208"/>
      <c r="T482" s="209"/>
      <c r="AT482" s="210" t="s">
        <v>196</v>
      </c>
      <c r="AU482" s="210" t="s">
        <v>86</v>
      </c>
      <c r="AV482" s="13" t="s">
        <v>86</v>
      </c>
      <c r="AW482" s="13" t="s">
        <v>37</v>
      </c>
      <c r="AX482" s="13" t="s">
        <v>84</v>
      </c>
      <c r="AY482" s="210" t="s">
        <v>176</v>
      </c>
    </row>
    <row r="483" spans="1:65" s="2" customFormat="1" ht="21.75" customHeight="1">
      <c r="A483" s="36"/>
      <c r="B483" s="37"/>
      <c r="C483" s="227" t="s">
        <v>1024</v>
      </c>
      <c r="D483" s="227" t="s">
        <v>398</v>
      </c>
      <c r="E483" s="228" t="s">
        <v>1002</v>
      </c>
      <c r="F483" s="229" t="s">
        <v>1003</v>
      </c>
      <c r="G483" s="230" t="s">
        <v>267</v>
      </c>
      <c r="H483" s="231">
        <v>3.3319999999999999</v>
      </c>
      <c r="I483" s="232"/>
      <c r="J483" s="233">
        <f>ROUND(I483*H483,2)</f>
        <v>0</v>
      </c>
      <c r="K483" s="229" t="s">
        <v>184</v>
      </c>
      <c r="L483" s="234"/>
      <c r="M483" s="235" t="s">
        <v>19</v>
      </c>
      <c r="N483" s="236" t="s">
        <v>48</v>
      </c>
      <c r="O483" s="66"/>
      <c r="P483" s="189">
        <f>O483*H483</f>
        <v>0</v>
      </c>
      <c r="Q483" s="189">
        <v>4.8059999999999999E-2</v>
      </c>
      <c r="R483" s="189">
        <f>Q483*H483</f>
        <v>0.16013591999999999</v>
      </c>
      <c r="S483" s="189">
        <v>0</v>
      </c>
      <c r="T483" s="190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91" t="s">
        <v>401</v>
      </c>
      <c r="AT483" s="191" t="s">
        <v>398</v>
      </c>
      <c r="AU483" s="191" t="s">
        <v>86</v>
      </c>
      <c r="AY483" s="19" t="s">
        <v>176</v>
      </c>
      <c r="BE483" s="192">
        <f>IF(N483="základní",J483,0)</f>
        <v>0</v>
      </c>
      <c r="BF483" s="192">
        <f>IF(N483="snížená",J483,0)</f>
        <v>0</v>
      </c>
      <c r="BG483" s="192">
        <f>IF(N483="zákl. přenesená",J483,0)</f>
        <v>0</v>
      </c>
      <c r="BH483" s="192">
        <f>IF(N483="sníž. přenesená",J483,0)</f>
        <v>0</v>
      </c>
      <c r="BI483" s="192">
        <f>IF(N483="nulová",J483,0)</f>
        <v>0</v>
      </c>
      <c r="BJ483" s="19" t="s">
        <v>84</v>
      </c>
      <c r="BK483" s="192">
        <f>ROUND(I483*H483,2)</f>
        <v>0</v>
      </c>
      <c r="BL483" s="19" t="s">
        <v>354</v>
      </c>
      <c r="BM483" s="191" t="s">
        <v>1025</v>
      </c>
    </row>
    <row r="484" spans="1:65" s="2" customFormat="1" ht="11.25">
      <c r="A484" s="36"/>
      <c r="B484" s="37"/>
      <c r="C484" s="38"/>
      <c r="D484" s="193" t="s">
        <v>187</v>
      </c>
      <c r="E484" s="38"/>
      <c r="F484" s="194" t="s">
        <v>1003</v>
      </c>
      <c r="G484" s="38"/>
      <c r="H484" s="38"/>
      <c r="I484" s="195"/>
      <c r="J484" s="38"/>
      <c r="K484" s="38"/>
      <c r="L484" s="41"/>
      <c r="M484" s="196"/>
      <c r="N484" s="197"/>
      <c r="O484" s="66"/>
      <c r="P484" s="66"/>
      <c r="Q484" s="66"/>
      <c r="R484" s="66"/>
      <c r="S484" s="66"/>
      <c r="T484" s="67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T484" s="19" t="s">
        <v>187</v>
      </c>
      <c r="AU484" s="19" t="s">
        <v>86</v>
      </c>
    </row>
    <row r="485" spans="1:65" s="13" customFormat="1" ht="11.25">
      <c r="B485" s="200"/>
      <c r="C485" s="201"/>
      <c r="D485" s="193" t="s">
        <v>196</v>
      </c>
      <c r="E485" s="201"/>
      <c r="F485" s="203" t="s">
        <v>1026</v>
      </c>
      <c r="G485" s="201"/>
      <c r="H485" s="204">
        <v>3.3319999999999999</v>
      </c>
      <c r="I485" s="205"/>
      <c r="J485" s="201"/>
      <c r="K485" s="201"/>
      <c r="L485" s="206"/>
      <c r="M485" s="207"/>
      <c r="N485" s="208"/>
      <c r="O485" s="208"/>
      <c r="P485" s="208"/>
      <c r="Q485" s="208"/>
      <c r="R485" s="208"/>
      <c r="S485" s="208"/>
      <c r="T485" s="209"/>
      <c r="AT485" s="210" t="s">
        <v>196</v>
      </c>
      <c r="AU485" s="210" t="s">
        <v>86</v>
      </c>
      <c r="AV485" s="13" t="s">
        <v>86</v>
      </c>
      <c r="AW485" s="13" t="s">
        <v>4</v>
      </c>
      <c r="AX485" s="13" t="s">
        <v>84</v>
      </c>
      <c r="AY485" s="210" t="s">
        <v>176</v>
      </c>
    </row>
    <row r="486" spans="1:65" s="2" customFormat="1" ht="16.5" customHeight="1">
      <c r="A486" s="36"/>
      <c r="B486" s="37"/>
      <c r="C486" s="180" t="s">
        <v>1027</v>
      </c>
      <c r="D486" s="180" t="s">
        <v>180</v>
      </c>
      <c r="E486" s="181" t="s">
        <v>1028</v>
      </c>
      <c r="F486" s="182" t="s">
        <v>1029</v>
      </c>
      <c r="G486" s="183" t="s">
        <v>299</v>
      </c>
      <c r="H486" s="184">
        <v>3</v>
      </c>
      <c r="I486" s="185"/>
      <c r="J486" s="186">
        <f>ROUND(I486*H486,2)</f>
        <v>0</v>
      </c>
      <c r="K486" s="182" t="s">
        <v>184</v>
      </c>
      <c r="L486" s="41"/>
      <c r="M486" s="187" t="s">
        <v>19</v>
      </c>
      <c r="N486" s="188" t="s">
        <v>48</v>
      </c>
      <c r="O486" s="66"/>
      <c r="P486" s="189">
        <f>O486*H486</f>
        <v>0</v>
      </c>
      <c r="Q486" s="189">
        <v>0</v>
      </c>
      <c r="R486" s="189">
        <f>Q486*H486</f>
        <v>0</v>
      </c>
      <c r="S486" s="189">
        <v>0</v>
      </c>
      <c r="T486" s="190">
        <f>S486*H486</f>
        <v>0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191" t="s">
        <v>185</v>
      </c>
      <c r="AT486" s="191" t="s">
        <v>180</v>
      </c>
      <c r="AU486" s="191" t="s">
        <v>86</v>
      </c>
      <c r="AY486" s="19" t="s">
        <v>176</v>
      </c>
      <c r="BE486" s="192">
        <f>IF(N486="základní",J486,0)</f>
        <v>0</v>
      </c>
      <c r="BF486" s="192">
        <f>IF(N486="snížená",J486,0)</f>
        <v>0</v>
      </c>
      <c r="BG486" s="192">
        <f>IF(N486="zákl. přenesená",J486,0)</f>
        <v>0</v>
      </c>
      <c r="BH486" s="192">
        <f>IF(N486="sníž. přenesená",J486,0)</f>
        <v>0</v>
      </c>
      <c r="BI486" s="192">
        <f>IF(N486="nulová",J486,0)</f>
        <v>0</v>
      </c>
      <c r="BJ486" s="19" t="s">
        <v>84</v>
      </c>
      <c r="BK486" s="192">
        <f>ROUND(I486*H486,2)</f>
        <v>0</v>
      </c>
      <c r="BL486" s="19" t="s">
        <v>185</v>
      </c>
      <c r="BM486" s="191" t="s">
        <v>1030</v>
      </c>
    </row>
    <row r="487" spans="1:65" s="2" customFormat="1" ht="11.25">
      <c r="A487" s="36"/>
      <c r="B487" s="37"/>
      <c r="C487" s="38"/>
      <c r="D487" s="193" t="s">
        <v>187</v>
      </c>
      <c r="E487" s="38"/>
      <c r="F487" s="194" t="s">
        <v>1031</v>
      </c>
      <c r="G487" s="38"/>
      <c r="H487" s="38"/>
      <c r="I487" s="195"/>
      <c r="J487" s="38"/>
      <c r="K487" s="38"/>
      <c r="L487" s="41"/>
      <c r="M487" s="196"/>
      <c r="N487" s="197"/>
      <c r="O487" s="66"/>
      <c r="P487" s="66"/>
      <c r="Q487" s="66"/>
      <c r="R487" s="66"/>
      <c r="S487" s="66"/>
      <c r="T487" s="67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T487" s="19" t="s">
        <v>187</v>
      </c>
      <c r="AU487" s="19" t="s">
        <v>86</v>
      </c>
    </row>
    <row r="488" spans="1:65" s="2" customFormat="1" ht="11.25">
      <c r="A488" s="36"/>
      <c r="B488" s="37"/>
      <c r="C488" s="38"/>
      <c r="D488" s="198" t="s">
        <v>189</v>
      </c>
      <c r="E488" s="38"/>
      <c r="F488" s="199" t="s">
        <v>1032</v>
      </c>
      <c r="G488" s="38"/>
      <c r="H488" s="38"/>
      <c r="I488" s="195"/>
      <c r="J488" s="38"/>
      <c r="K488" s="38"/>
      <c r="L488" s="41"/>
      <c r="M488" s="196"/>
      <c r="N488" s="197"/>
      <c r="O488" s="66"/>
      <c r="P488" s="66"/>
      <c r="Q488" s="66"/>
      <c r="R488" s="66"/>
      <c r="S488" s="66"/>
      <c r="T488" s="67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T488" s="19" t="s">
        <v>189</v>
      </c>
      <c r="AU488" s="19" t="s">
        <v>86</v>
      </c>
    </row>
    <row r="489" spans="1:65" s="2" customFormat="1" ht="16.5" customHeight="1">
      <c r="A489" s="36"/>
      <c r="B489" s="37"/>
      <c r="C489" s="227" t="s">
        <v>1033</v>
      </c>
      <c r="D489" s="227" t="s">
        <v>398</v>
      </c>
      <c r="E489" s="228" t="s">
        <v>1034</v>
      </c>
      <c r="F489" s="229" t="s">
        <v>1035</v>
      </c>
      <c r="G489" s="230" t="s">
        <v>407</v>
      </c>
      <c r="H489" s="231">
        <v>1.99</v>
      </c>
      <c r="I489" s="232"/>
      <c r="J489" s="233">
        <f>ROUND(I489*H489,2)</f>
        <v>0</v>
      </c>
      <c r="K489" s="229" t="s">
        <v>184</v>
      </c>
      <c r="L489" s="234"/>
      <c r="M489" s="235" t="s">
        <v>19</v>
      </c>
      <c r="N489" s="236" t="s">
        <v>48</v>
      </c>
      <c r="O489" s="66"/>
      <c r="P489" s="189">
        <f>O489*H489</f>
        <v>0</v>
      </c>
      <c r="Q489" s="189">
        <v>3.0000000000000001E-3</v>
      </c>
      <c r="R489" s="189">
        <f>Q489*H489</f>
        <v>5.9700000000000005E-3</v>
      </c>
      <c r="S489" s="189">
        <v>0</v>
      </c>
      <c r="T489" s="190">
        <f>S489*H489</f>
        <v>0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191" t="s">
        <v>179</v>
      </c>
      <c r="AT489" s="191" t="s">
        <v>398</v>
      </c>
      <c r="AU489" s="191" t="s">
        <v>86</v>
      </c>
      <c r="AY489" s="19" t="s">
        <v>176</v>
      </c>
      <c r="BE489" s="192">
        <f>IF(N489="základní",J489,0)</f>
        <v>0</v>
      </c>
      <c r="BF489" s="192">
        <f>IF(N489="snížená",J489,0)</f>
        <v>0</v>
      </c>
      <c r="BG489" s="192">
        <f>IF(N489="zákl. přenesená",J489,0)</f>
        <v>0</v>
      </c>
      <c r="BH489" s="192">
        <f>IF(N489="sníž. přenesená",J489,0)</f>
        <v>0</v>
      </c>
      <c r="BI489" s="192">
        <f>IF(N489="nulová",J489,0)</f>
        <v>0</v>
      </c>
      <c r="BJ489" s="19" t="s">
        <v>84</v>
      </c>
      <c r="BK489" s="192">
        <f>ROUND(I489*H489,2)</f>
        <v>0</v>
      </c>
      <c r="BL489" s="19" t="s">
        <v>185</v>
      </c>
      <c r="BM489" s="191" t="s">
        <v>1036</v>
      </c>
    </row>
    <row r="490" spans="1:65" s="2" customFormat="1" ht="11.25">
      <c r="A490" s="36"/>
      <c r="B490" s="37"/>
      <c r="C490" s="38"/>
      <c r="D490" s="193" t="s">
        <v>187</v>
      </c>
      <c r="E490" s="38"/>
      <c r="F490" s="194" t="s">
        <v>1035</v>
      </c>
      <c r="G490" s="38"/>
      <c r="H490" s="38"/>
      <c r="I490" s="195"/>
      <c r="J490" s="38"/>
      <c r="K490" s="38"/>
      <c r="L490" s="41"/>
      <c r="M490" s="196"/>
      <c r="N490" s="197"/>
      <c r="O490" s="66"/>
      <c r="P490" s="66"/>
      <c r="Q490" s="66"/>
      <c r="R490" s="66"/>
      <c r="S490" s="66"/>
      <c r="T490" s="67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T490" s="19" t="s">
        <v>187</v>
      </c>
      <c r="AU490" s="19" t="s">
        <v>86</v>
      </c>
    </row>
    <row r="491" spans="1:65" s="13" customFormat="1" ht="11.25">
      <c r="B491" s="200"/>
      <c r="C491" s="201"/>
      <c r="D491" s="193" t="s">
        <v>196</v>
      </c>
      <c r="E491" s="202" t="s">
        <v>19</v>
      </c>
      <c r="F491" s="203" t="s">
        <v>1037</v>
      </c>
      <c r="G491" s="201"/>
      <c r="H491" s="204">
        <v>1.99</v>
      </c>
      <c r="I491" s="205"/>
      <c r="J491" s="201"/>
      <c r="K491" s="201"/>
      <c r="L491" s="206"/>
      <c r="M491" s="207"/>
      <c r="N491" s="208"/>
      <c r="O491" s="208"/>
      <c r="P491" s="208"/>
      <c r="Q491" s="208"/>
      <c r="R491" s="208"/>
      <c r="S491" s="208"/>
      <c r="T491" s="209"/>
      <c r="AT491" s="210" t="s">
        <v>196</v>
      </c>
      <c r="AU491" s="210" t="s">
        <v>86</v>
      </c>
      <c r="AV491" s="13" t="s">
        <v>86</v>
      </c>
      <c r="AW491" s="13" t="s">
        <v>37</v>
      </c>
      <c r="AX491" s="13" t="s">
        <v>84</v>
      </c>
      <c r="AY491" s="210" t="s">
        <v>176</v>
      </c>
    </row>
    <row r="492" spans="1:65" s="2" customFormat="1" ht="16.5" customHeight="1">
      <c r="A492" s="36"/>
      <c r="B492" s="37"/>
      <c r="C492" s="180" t="s">
        <v>1038</v>
      </c>
      <c r="D492" s="180" t="s">
        <v>180</v>
      </c>
      <c r="E492" s="181" t="s">
        <v>1039</v>
      </c>
      <c r="F492" s="182" t="s">
        <v>1040</v>
      </c>
      <c r="G492" s="183" t="s">
        <v>299</v>
      </c>
      <c r="H492" s="184">
        <v>11</v>
      </c>
      <c r="I492" s="185"/>
      <c r="J492" s="186">
        <f>ROUND(I492*H492,2)</f>
        <v>0</v>
      </c>
      <c r="K492" s="182" t="s">
        <v>184</v>
      </c>
      <c r="L492" s="41"/>
      <c r="M492" s="187" t="s">
        <v>19</v>
      </c>
      <c r="N492" s="188" t="s">
        <v>48</v>
      </c>
      <c r="O492" s="66"/>
      <c r="P492" s="189">
        <f>O492*H492</f>
        <v>0</v>
      </c>
      <c r="Q492" s="189">
        <v>0</v>
      </c>
      <c r="R492" s="189">
        <f>Q492*H492</f>
        <v>0</v>
      </c>
      <c r="S492" s="189">
        <v>0</v>
      </c>
      <c r="T492" s="190">
        <f>S492*H492</f>
        <v>0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191" t="s">
        <v>354</v>
      </c>
      <c r="AT492" s="191" t="s">
        <v>180</v>
      </c>
      <c r="AU492" s="191" t="s">
        <v>86</v>
      </c>
      <c r="AY492" s="19" t="s">
        <v>176</v>
      </c>
      <c r="BE492" s="192">
        <f>IF(N492="základní",J492,0)</f>
        <v>0</v>
      </c>
      <c r="BF492" s="192">
        <f>IF(N492="snížená",J492,0)</f>
        <v>0</v>
      </c>
      <c r="BG492" s="192">
        <f>IF(N492="zákl. přenesená",J492,0)</f>
        <v>0</v>
      </c>
      <c r="BH492" s="192">
        <f>IF(N492="sníž. přenesená",J492,0)</f>
        <v>0</v>
      </c>
      <c r="BI492" s="192">
        <f>IF(N492="nulová",J492,0)</f>
        <v>0</v>
      </c>
      <c r="BJ492" s="19" t="s">
        <v>84</v>
      </c>
      <c r="BK492" s="192">
        <f>ROUND(I492*H492,2)</f>
        <v>0</v>
      </c>
      <c r="BL492" s="19" t="s">
        <v>354</v>
      </c>
      <c r="BM492" s="191" t="s">
        <v>1041</v>
      </c>
    </row>
    <row r="493" spans="1:65" s="2" customFormat="1" ht="11.25">
      <c r="A493" s="36"/>
      <c r="B493" s="37"/>
      <c r="C493" s="38"/>
      <c r="D493" s="193" t="s">
        <v>187</v>
      </c>
      <c r="E493" s="38"/>
      <c r="F493" s="194" t="s">
        <v>1042</v>
      </c>
      <c r="G493" s="38"/>
      <c r="H493" s="38"/>
      <c r="I493" s="195"/>
      <c r="J493" s="38"/>
      <c r="K493" s="38"/>
      <c r="L493" s="41"/>
      <c r="M493" s="196"/>
      <c r="N493" s="197"/>
      <c r="O493" s="66"/>
      <c r="P493" s="66"/>
      <c r="Q493" s="66"/>
      <c r="R493" s="66"/>
      <c r="S493" s="66"/>
      <c r="T493" s="67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T493" s="19" t="s">
        <v>187</v>
      </c>
      <c r="AU493" s="19" t="s">
        <v>86</v>
      </c>
    </row>
    <row r="494" spans="1:65" s="2" customFormat="1" ht="11.25">
      <c r="A494" s="36"/>
      <c r="B494" s="37"/>
      <c r="C494" s="38"/>
      <c r="D494" s="198" t="s">
        <v>189</v>
      </c>
      <c r="E494" s="38"/>
      <c r="F494" s="199" t="s">
        <v>1043</v>
      </c>
      <c r="G494" s="38"/>
      <c r="H494" s="38"/>
      <c r="I494" s="195"/>
      <c r="J494" s="38"/>
      <c r="K494" s="38"/>
      <c r="L494" s="41"/>
      <c r="M494" s="196"/>
      <c r="N494" s="197"/>
      <c r="O494" s="66"/>
      <c r="P494" s="66"/>
      <c r="Q494" s="66"/>
      <c r="R494" s="66"/>
      <c r="S494" s="66"/>
      <c r="T494" s="67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T494" s="19" t="s">
        <v>189</v>
      </c>
      <c r="AU494" s="19" t="s">
        <v>86</v>
      </c>
    </row>
    <row r="495" spans="1:65" s="13" customFormat="1" ht="11.25">
      <c r="B495" s="200"/>
      <c r="C495" s="201"/>
      <c r="D495" s="193" t="s">
        <v>196</v>
      </c>
      <c r="E495" s="202" t="s">
        <v>19</v>
      </c>
      <c r="F495" s="203" t="s">
        <v>1044</v>
      </c>
      <c r="G495" s="201"/>
      <c r="H495" s="204">
        <v>11</v>
      </c>
      <c r="I495" s="205"/>
      <c r="J495" s="201"/>
      <c r="K495" s="201"/>
      <c r="L495" s="206"/>
      <c r="M495" s="207"/>
      <c r="N495" s="208"/>
      <c r="O495" s="208"/>
      <c r="P495" s="208"/>
      <c r="Q495" s="208"/>
      <c r="R495" s="208"/>
      <c r="S495" s="208"/>
      <c r="T495" s="209"/>
      <c r="AT495" s="210" t="s">
        <v>196</v>
      </c>
      <c r="AU495" s="210" t="s">
        <v>86</v>
      </c>
      <c r="AV495" s="13" t="s">
        <v>86</v>
      </c>
      <c r="AW495" s="13" t="s">
        <v>37</v>
      </c>
      <c r="AX495" s="13" t="s">
        <v>84</v>
      </c>
      <c r="AY495" s="210" t="s">
        <v>176</v>
      </c>
    </row>
    <row r="496" spans="1:65" s="2" customFormat="1" ht="16.5" customHeight="1">
      <c r="A496" s="36"/>
      <c r="B496" s="37"/>
      <c r="C496" s="227" t="s">
        <v>1045</v>
      </c>
      <c r="D496" s="227" t="s">
        <v>398</v>
      </c>
      <c r="E496" s="228" t="s">
        <v>1034</v>
      </c>
      <c r="F496" s="229" t="s">
        <v>1035</v>
      </c>
      <c r="G496" s="230" t="s">
        <v>407</v>
      </c>
      <c r="H496" s="231">
        <v>16.3</v>
      </c>
      <c r="I496" s="232"/>
      <c r="J496" s="233">
        <f>ROUND(I496*H496,2)</f>
        <v>0</v>
      </c>
      <c r="K496" s="229" t="s">
        <v>184</v>
      </c>
      <c r="L496" s="234"/>
      <c r="M496" s="235" t="s">
        <v>19</v>
      </c>
      <c r="N496" s="236" t="s">
        <v>48</v>
      </c>
      <c r="O496" s="66"/>
      <c r="P496" s="189">
        <f>O496*H496</f>
        <v>0</v>
      </c>
      <c r="Q496" s="189">
        <v>3.0000000000000001E-3</v>
      </c>
      <c r="R496" s="189">
        <f>Q496*H496</f>
        <v>4.8900000000000006E-2</v>
      </c>
      <c r="S496" s="189">
        <v>0</v>
      </c>
      <c r="T496" s="190">
        <f>S496*H496</f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191" t="s">
        <v>401</v>
      </c>
      <c r="AT496" s="191" t="s">
        <v>398</v>
      </c>
      <c r="AU496" s="191" t="s">
        <v>86</v>
      </c>
      <c r="AY496" s="19" t="s">
        <v>176</v>
      </c>
      <c r="BE496" s="192">
        <f>IF(N496="základní",J496,0)</f>
        <v>0</v>
      </c>
      <c r="BF496" s="192">
        <f>IF(N496="snížená",J496,0)</f>
        <v>0</v>
      </c>
      <c r="BG496" s="192">
        <f>IF(N496="zákl. přenesená",J496,0)</f>
        <v>0</v>
      </c>
      <c r="BH496" s="192">
        <f>IF(N496="sníž. přenesená",J496,0)</f>
        <v>0</v>
      </c>
      <c r="BI496" s="192">
        <f>IF(N496="nulová",J496,0)</f>
        <v>0</v>
      </c>
      <c r="BJ496" s="19" t="s">
        <v>84</v>
      </c>
      <c r="BK496" s="192">
        <f>ROUND(I496*H496,2)</f>
        <v>0</v>
      </c>
      <c r="BL496" s="19" t="s">
        <v>354</v>
      </c>
      <c r="BM496" s="191" t="s">
        <v>1046</v>
      </c>
    </row>
    <row r="497" spans="1:65" s="2" customFormat="1" ht="11.25">
      <c r="A497" s="36"/>
      <c r="B497" s="37"/>
      <c r="C497" s="38"/>
      <c r="D497" s="193" t="s">
        <v>187</v>
      </c>
      <c r="E497" s="38"/>
      <c r="F497" s="194" t="s">
        <v>1035</v>
      </c>
      <c r="G497" s="38"/>
      <c r="H497" s="38"/>
      <c r="I497" s="195"/>
      <c r="J497" s="38"/>
      <c r="K497" s="38"/>
      <c r="L497" s="41"/>
      <c r="M497" s="196"/>
      <c r="N497" s="197"/>
      <c r="O497" s="66"/>
      <c r="P497" s="66"/>
      <c r="Q497" s="66"/>
      <c r="R497" s="66"/>
      <c r="S497" s="66"/>
      <c r="T497" s="67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T497" s="19" t="s">
        <v>187</v>
      </c>
      <c r="AU497" s="19" t="s">
        <v>86</v>
      </c>
    </row>
    <row r="498" spans="1:65" s="13" customFormat="1" ht="11.25">
      <c r="B498" s="200"/>
      <c r="C498" s="201"/>
      <c r="D498" s="193" t="s">
        <v>196</v>
      </c>
      <c r="E498" s="202" t="s">
        <v>19</v>
      </c>
      <c r="F498" s="203" t="s">
        <v>1047</v>
      </c>
      <c r="G498" s="201"/>
      <c r="H498" s="204">
        <v>16.3</v>
      </c>
      <c r="I498" s="205"/>
      <c r="J498" s="201"/>
      <c r="K498" s="201"/>
      <c r="L498" s="206"/>
      <c r="M498" s="207"/>
      <c r="N498" s="208"/>
      <c r="O498" s="208"/>
      <c r="P498" s="208"/>
      <c r="Q498" s="208"/>
      <c r="R498" s="208"/>
      <c r="S498" s="208"/>
      <c r="T498" s="209"/>
      <c r="AT498" s="210" t="s">
        <v>196</v>
      </c>
      <c r="AU498" s="210" t="s">
        <v>86</v>
      </c>
      <c r="AV498" s="13" t="s">
        <v>86</v>
      </c>
      <c r="AW498" s="13" t="s">
        <v>37</v>
      </c>
      <c r="AX498" s="13" t="s">
        <v>84</v>
      </c>
      <c r="AY498" s="210" t="s">
        <v>176</v>
      </c>
    </row>
    <row r="499" spans="1:65" s="2" customFormat="1" ht="16.5" customHeight="1">
      <c r="A499" s="36"/>
      <c r="B499" s="37"/>
      <c r="C499" s="227" t="s">
        <v>1048</v>
      </c>
      <c r="D499" s="227" t="s">
        <v>398</v>
      </c>
      <c r="E499" s="228" t="s">
        <v>1049</v>
      </c>
      <c r="F499" s="229" t="s">
        <v>1050</v>
      </c>
      <c r="G499" s="230" t="s">
        <v>1051</v>
      </c>
      <c r="H499" s="231">
        <v>18</v>
      </c>
      <c r="I499" s="232"/>
      <c r="J499" s="233">
        <f>ROUND(I499*H499,2)</f>
        <v>0</v>
      </c>
      <c r="K499" s="229" t="s">
        <v>184</v>
      </c>
      <c r="L499" s="234"/>
      <c r="M499" s="235" t="s">
        <v>19</v>
      </c>
      <c r="N499" s="236" t="s">
        <v>48</v>
      </c>
      <c r="O499" s="66"/>
      <c r="P499" s="189">
        <f>O499*H499</f>
        <v>0</v>
      </c>
      <c r="Q499" s="189">
        <v>6.0000000000000002E-5</v>
      </c>
      <c r="R499" s="189">
        <f>Q499*H499</f>
        <v>1.08E-3</v>
      </c>
      <c r="S499" s="189">
        <v>0</v>
      </c>
      <c r="T499" s="190">
        <f>S499*H499</f>
        <v>0</v>
      </c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R499" s="191" t="s">
        <v>401</v>
      </c>
      <c r="AT499" s="191" t="s">
        <v>398</v>
      </c>
      <c r="AU499" s="191" t="s">
        <v>86</v>
      </c>
      <c r="AY499" s="19" t="s">
        <v>176</v>
      </c>
      <c r="BE499" s="192">
        <f>IF(N499="základní",J499,0)</f>
        <v>0</v>
      </c>
      <c r="BF499" s="192">
        <f>IF(N499="snížená",J499,0)</f>
        <v>0</v>
      </c>
      <c r="BG499" s="192">
        <f>IF(N499="zákl. přenesená",J499,0)</f>
        <v>0</v>
      </c>
      <c r="BH499" s="192">
        <f>IF(N499="sníž. přenesená",J499,0)</f>
        <v>0</v>
      </c>
      <c r="BI499" s="192">
        <f>IF(N499="nulová",J499,0)</f>
        <v>0</v>
      </c>
      <c r="BJ499" s="19" t="s">
        <v>84</v>
      </c>
      <c r="BK499" s="192">
        <f>ROUND(I499*H499,2)</f>
        <v>0</v>
      </c>
      <c r="BL499" s="19" t="s">
        <v>354</v>
      </c>
      <c r="BM499" s="191" t="s">
        <v>1052</v>
      </c>
    </row>
    <row r="500" spans="1:65" s="2" customFormat="1" ht="11.25">
      <c r="A500" s="36"/>
      <c r="B500" s="37"/>
      <c r="C500" s="38"/>
      <c r="D500" s="193" t="s">
        <v>187</v>
      </c>
      <c r="E500" s="38"/>
      <c r="F500" s="194" t="s">
        <v>1050</v>
      </c>
      <c r="G500" s="38"/>
      <c r="H500" s="38"/>
      <c r="I500" s="195"/>
      <c r="J500" s="38"/>
      <c r="K500" s="38"/>
      <c r="L500" s="41"/>
      <c r="M500" s="196"/>
      <c r="N500" s="197"/>
      <c r="O500" s="66"/>
      <c r="P500" s="66"/>
      <c r="Q500" s="66"/>
      <c r="R500" s="66"/>
      <c r="S500" s="66"/>
      <c r="T500" s="67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T500" s="19" t="s">
        <v>187</v>
      </c>
      <c r="AU500" s="19" t="s">
        <v>86</v>
      </c>
    </row>
    <row r="501" spans="1:65" s="13" customFormat="1" ht="11.25">
      <c r="B501" s="200"/>
      <c r="C501" s="201"/>
      <c r="D501" s="193" t="s">
        <v>196</v>
      </c>
      <c r="E501" s="202" t="s">
        <v>19</v>
      </c>
      <c r="F501" s="203" t="s">
        <v>1053</v>
      </c>
      <c r="G501" s="201"/>
      <c r="H501" s="204">
        <v>18</v>
      </c>
      <c r="I501" s="205"/>
      <c r="J501" s="201"/>
      <c r="K501" s="201"/>
      <c r="L501" s="206"/>
      <c r="M501" s="207"/>
      <c r="N501" s="208"/>
      <c r="O501" s="208"/>
      <c r="P501" s="208"/>
      <c r="Q501" s="208"/>
      <c r="R501" s="208"/>
      <c r="S501" s="208"/>
      <c r="T501" s="209"/>
      <c r="AT501" s="210" t="s">
        <v>196</v>
      </c>
      <c r="AU501" s="210" t="s">
        <v>86</v>
      </c>
      <c r="AV501" s="13" t="s">
        <v>86</v>
      </c>
      <c r="AW501" s="13" t="s">
        <v>37</v>
      </c>
      <c r="AX501" s="13" t="s">
        <v>84</v>
      </c>
      <c r="AY501" s="210" t="s">
        <v>176</v>
      </c>
    </row>
    <row r="502" spans="1:65" s="2" customFormat="1" ht="16.5" customHeight="1">
      <c r="A502" s="36"/>
      <c r="B502" s="37"/>
      <c r="C502" s="180" t="s">
        <v>1054</v>
      </c>
      <c r="D502" s="180" t="s">
        <v>180</v>
      </c>
      <c r="E502" s="181" t="s">
        <v>1055</v>
      </c>
      <c r="F502" s="182" t="s">
        <v>1056</v>
      </c>
      <c r="G502" s="183" t="s">
        <v>299</v>
      </c>
      <c r="H502" s="184">
        <v>4</v>
      </c>
      <c r="I502" s="185"/>
      <c r="J502" s="186">
        <f>ROUND(I502*H502,2)</f>
        <v>0</v>
      </c>
      <c r="K502" s="182" t="s">
        <v>184</v>
      </c>
      <c r="L502" s="41"/>
      <c r="M502" s="187" t="s">
        <v>19</v>
      </c>
      <c r="N502" s="188" t="s">
        <v>48</v>
      </c>
      <c r="O502" s="66"/>
      <c r="P502" s="189">
        <f>O502*H502</f>
        <v>0</v>
      </c>
      <c r="Q502" s="189">
        <v>0</v>
      </c>
      <c r="R502" s="189">
        <f>Q502*H502</f>
        <v>0</v>
      </c>
      <c r="S502" s="189">
        <v>0</v>
      </c>
      <c r="T502" s="190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91" t="s">
        <v>354</v>
      </c>
      <c r="AT502" s="191" t="s">
        <v>180</v>
      </c>
      <c r="AU502" s="191" t="s">
        <v>86</v>
      </c>
      <c r="AY502" s="19" t="s">
        <v>176</v>
      </c>
      <c r="BE502" s="192">
        <f>IF(N502="základní",J502,0)</f>
        <v>0</v>
      </c>
      <c r="BF502" s="192">
        <f>IF(N502="snížená",J502,0)</f>
        <v>0</v>
      </c>
      <c r="BG502" s="192">
        <f>IF(N502="zákl. přenesená",J502,0)</f>
        <v>0</v>
      </c>
      <c r="BH502" s="192">
        <f>IF(N502="sníž. přenesená",J502,0)</f>
        <v>0</v>
      </c>
      <c r="BI502" s="192">
        <f>IF(N502="nulová",J502,0)</f>
        <v>0</v>
      </c>
      <c r="BJ502" s="19" t="s">
        <v>84</v>
      </c>
      <c r="BK502" s="192">
        <f>ROUND(I502*H502,2)</f>
        <v>0</v>
      </c>
      <c r="BL502" s="19" t="s">
        <v>354</v>
      </c>
      <c r="BM502" s="191" t="s">
        <v>1057</v>
      </c>
    </row>
    <row r="503" spans="1:65" s="2" customFormat="1" ht="11.25">
      <c r="A503" s="36"/>
      <c r="B503" s="37"/>
      <c r="C503" s="38"/>
      <c r="D503" s="193" t="s">
        <v>187</v>
      </c>
      <c r="E503" s="38"/>
      <c r="F503" s="194" t="s">
        <v>1058</v>
      </c>
      <c r="G503" s="38"/>
      <c r="H503" s="38"/>
      <c r="I503" s="195"/>
      <c r="J503" s="38"/>
      <c r="K503" s="38"/>
      <c r="L503" s="41"/>
      <c r="M503" s="196"/>
      <c r="N503" s="197"/>
      <c r="O503" s="66"/>
      <c r="P503" s="66"/>
      <c r="Q503" s="66"/>
      <c r="R503" s="66"/>
      <c r="S503" s="66"/>
      <c r="T503" s="67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T503" s="19" t="s">
        <v>187</v>
      </c>
      <c r="AU503" s="19" t="s">
        <v>86</v>
      </c>
    </row>
    <row r="504" spans="1:65" s="2" customFormat="1" ht="11.25">
      <c r="A504" s="36"/>
      <c r="B504" s="37"/>
      <c r="C504" s="38"/>
      <c r="D504" s="198" t="s">
        <v>189</v>
      </c>
      <c r="E504" s="38"/>
      <c r="F504" s="199" t="s">
        <v>1059</v>
      </c>
      <c r="G504" s="38"/>
      <c r="H504" s="38"/>
      <c r="I504" s="195"/>
      <c r="J504" s="38"/>
      <c r="K504" s="38"/>
      <c r="L504" s="41"/>
      <c r="M504" s="196"/>
      <c r="N504" s="197"/>
      <c r="O504" s="66"/>
      <c r="P504" s="66"/>
      <c r="Q504" s="66"/>
      <c r="R504" s="66"/>
      <c r="S504" s="66"/>
      <c r="T504" s="67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T504" s="19" t="s">
        <v>189</v>
      </c>
      <c r="AU504" s="19" t="s">
        <v>86</v>
      </c>
    </row>
    <row r="505" spans="1:65" s="2" customFormat="1" ht="16.5" customHeight="1">
      <c r="A505" s="36"/>
      <c r="B505" s="37"/>
      <c r="C505" s="227" t="s">
        <v>1060</v>
      </c>
      <c r="D505" s="227" t="s">
        <v>398</v>
      </c>
      <c r="E505" s="228" t="s">
        <v>1034</v>
      </c>
      <c r="F505" s="229" t="s">
        <v>1035</v>
      </c>
      <c r="G505" s="230" t="s">
        <v>407</v>
      </c>
      <c r="H505" s="231">
        <v>8.4</v>
      </c>
      <c r="I505" s="232"/>
      <c r="J505" s="233">
        <f>ROUND(I505*H505,2)</f>
        <v>0</v>
      </c>
      <c r="K505" s="229" t="s">
        <v>184</v>
      </c>
      <c r="L505" s="234"/>
      <c r="M505" s="235" t="s">
        <v>19</v>
      </c>
      <c r="N505" s="236" t="s">
        <v>48</v>
      </c>
      <c r="O505" s="66"/>
      <c r="P505" s="189">
        <f>O505*H505</f>
        <v>0</v>
      </c>
      <c r="Q505" s="189">
        <v>3.0000000000000001E-3</v>
      </c>
      <c r="R505" s="189">
        <f>Q505*H505</f>
        <v>2.52E-2</v>
      </c>
      <c r="S505" s="189">
        <v>0</v>
      </c>
      <c r="T505" s="190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1" t="s">
        <v>401</v>
      </c>
      <c r="AT505" s="191" t="s">
        <v>398</v>
      </c>
      <c r="AU505" s="191" t="s">
        <v>86</v>
      </c>
      <c r="AY505" s="19" t="s">
        <v>176</v>
      </c>
      <c r="BE505" s="192">
        <f>IF(N505="základní",J505,0)</f>
        <v>0</v>
      </c>
      <c r="BF505" s="192">
        <f>IF(N505="snížená",J505,0)</f>
        <v>0</v>
      </c>
      <c r="BG505" s="192">
        <f>IF(N505="zákl. přenesená",J505,0)</f>
        <v>0</v>
      </c>
      <c r="BH505" s="192">
        <f>IF(N505="sníž. přenesená",J505,0)</f>
        <v>0</v>
      </c>
      <c r="BI505" s="192">
        <f>IF(N505="nulová",J505,0)</f>
        <v>0</v>
      </c>
      <c r="BJ505" s="19" t="s">
        <v>84</v>
      </c>
      <c r="BK505" s="192">
        <f>ROUND(I505*H505,2)</f>
        <v>0</v>
      </c>
      <c r="BL505" s="19" t="s">
        <v>354</v>
      </c>
      <c r="BM505" s="191" t="s">
        <v>1061</v>
      </c>
    </row>
    <row r="506" spans="1:65" s="2" customFormat="1" ht="11.25">
      <c r="A506" s="36"/>
      <c r="B506" s="37"/>
      <c r="C506" s="38"/>
      <c r="D506" s="193" t="s">
        <v>187</v>
      </c>
      <c r="E506" s="38"/>
      <c r="F506" s="194" t="s">
        <v>1035</v>
      </c>
      <c r="G506" s="38"/>
      <c r="H506" s="38"/>
      <c r="I506" s="195"/>
      <c r="J506" s="38"/>
      <c r="K506" s="38"/>
      <c r="L506" s="41"/>
      <c r="M506" s="196"/>
      <c r="N506" s="197"/>
      <c r="O506" s="66"/>
      <c r="P506" s="66"/>
      <c r="Q506" s="66"/>
      <c r="R506" s="66"/>
      <c r="S506" s="66"/>
      <c r="T506" s="67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T506" s="19" t="s">
        <v>187</v>
      </c>
      <c r="AU506" s="19" t="s">
        <v>86</v>
      </c>
    </row>
    <row r="507" spans="1:65" s="13" customFormat="1" ht="11.25">
      <c r="B507" s="200"/>
      <c r="C507" s="201"/>
      <c r="D507" s="193" t="s">
        <v>196</v>
      </c>
      <c r="E507" s="201"/>
      <c r="F507" s="203" t="s">
        <v>1062</v>
      </c>
      <c r="G507" s="201"/>
      <c r="H507" s="204">
        <v>8.4</v>
      </c>
      <c r="I507" s="205"/>
      <c r="J507" s="201"/>
      <c r="K507" s="201"/>
      <c r="L507" s="206"/>
      <c r="M507" s="207"/>
      <c r="N507" s="208"/>
      <c r="O507" s="208"/>
      <c r="P507" s="208"/>
      <c r="Q507" s="208"/>
      <c r="R507" s="208"/>
      <c r="S507" s="208"/>
      <c r="T507" s="209"/>
      <c r="AT507" s="210" t="s">
        <v>196</v>
      </c>
      <c r="AU507" s="210" t="s">
        <v>86</v>
      </c>
      <c r="AV507" s="13" t="s">
        <v>86</v>
      </c>
      <c r="AW507" s="13" t="s">
        <v>4</v>
      </c>
      <c r="AX507" s="13" t="s">
        <v>84</v>
      </c>
      <c r="AY507" s="210" t="s">
        <v>176</v>
      </c>
    </row>
    <row r="508" spans="1:65" s="2" customFormat="1" ht="16.5" customHeight="1">
      <c r="A508" s="36"/>
      <c r="B508" s="37"/>
      <c r="C508" s="180" t="s">
        <v>1063</v>
      </c>
      <c r="D508" s="180" t="s">
        <v>180</v>
      </c>
      <c r="E508" s="181" t="s">
        <v>1064</v>
      </c>
      <c r="F508" s="182" t="s">
        <v>1065</v>
      </c>
      <c r="G508" s="183" t="s">
        <v>235</v>
      </c>
      <c r="H508" s="184">
        <v>1</v>
      </c>
      <c r="I508" s="185"/>
      <c r="J508" s="186">
        <f>ROUND(I508*H508,2)</f>
        <v>0</v>
      </c>
      <c r="K508" s="182" t="s">
        <v>19</v>
      </c>
      <c r="L508" s="41"/>
      <c r="M508" s="187" t="s">
        <v>19</v>
      </c>
      <c r="N508" s="188" t="s">
        <v>48</v>
      </c>
      <c r="O508" s="66"/>
      <c r="P508" s="189">
        <f>O508*H508</f>
        <v>0</v>
      </c>
      <c r="Q508" s="189">
        <v>0</v>
      </c>
      <c r="R508" s="189">
        <f>Q508*H508</f>
        <v>0</v>
      </c>
      <c r="S508" s="189">
        <v>0</v>
      </c>
      <c r="T508" s="190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91" t="s">
        <v>354</v>
      </c>
      <c r="AT508" s="191" t="s">
        <v>180</v>
      </c>
      <c r="AU508" s="191" t="s">
        <v>86</v>
      </c>
      <c r="AY508" s="19" t="s">
        <v>176</v>
      </c>
      <c r="BE508" s="192">
        <f>IF(N508="základní",J508,0)</f>
        <v>0</v>
      </c>
      <c r="BF508" s="192">
        <f>IF(N508="snížená",J508,0)</f>
        <v>0</v>
      </c>
      <c r="BG508" s="192">
        <f>IF(N508="zákl. přenesená",J508,0)</f>
        <v>0</v>
      </c>
      <c r="BH508" s="192">
        <f>IF(N508="sníž. přenesená",J508,0)</f>
        <v>0</v>
      </c>
      <c r="BI508" s="192">
        <f>IF(N508="nulová",J508,0)</f>
        <v>0</v>
      </c>
      <c r="BJ508" s="19" t="s">
        <v>84</v>
      </c>
      <c r="BK508" s="192">
        <f>ROUND(I508*H508,2)</f>
        <v>0</v>
      </c>
      <c r="BL508" s="19" t="s">
        <v>354</v>
      </c>
      <c r="BM508" s="191" t="s">
        <v>1066</v>
      </c>
    </row>
    <row r="509" spans="1:65" s="2" customFormat="1" ht="39">
      <c r="A509" s="36"/>
      <c r="B509" s="37"/>
      <c r="C509" s="38"/>
      <c r="D509" s="193" t="s">
        <v>187</v>
      </c>
      <c r="E509" s="38"/>
      <c r="F509" s="194" t="s">
        <v>1067</v>
      </c>
      <c r="G509" s="38"/>
      <c r="H509" s="38"/>
      <c r="I509" s="195"/>
      <c r="J509" s="38"/>
      <c r="K509" s="38"/>
      <c r="L509" s="41"/>
      <c r="M509" s="196"/>
      <c r="N509" s="197"/>
      <c r="O509" s="66"/>
      <c r="P509" s="66"/>
      <c r="Q509" s="66"/>
      <c r="R509" s="66"/>
      <c r="S509" s="66"/>
      <c r="T509" s="67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T509" s="19" t="s">
        <v>187</v>
      </c>
      <c r="AU509" s="19" t="s">
        <v>86</v>
      </c>
    </row>
    <row r="510" spans="1:65" s="2" customFormat="1" ht="16.5" customHeight="1">
      <c r="A510" s="36"/>
      <c r="B510" s="37"/>
      <c r="C510" s="180" t="s">
        <v>1068</v>
      </c>
      <c r="D510" s="180" t="s">
        <v>180</v>
      </c>
      <c r="E510" s="181" t="s">
        <v>1069</v>
      </c>
      <c r="F510" s="182" t="s">
        <v>1070</v>
      </c>
      <c r="G510" s="183" t="s">
        <v>183</v>
      </c>
      <c r="H510" s="184">
        <v>2.2080000000000002</v>
      </c>
      <c r="I510" s="185"/>
      <c r="J510" s="186">
        <f>ROUND(I510*H510,2)</f>
        <v>0</v>
      </c>
      <c r="K510" s="182" t="s">
        <v>184</v>
      </c>
      <c r="L510" s="41"/>
      <c r="M510" s="187" t="s">
        <v>19</v>
      </c>
      <c r="N510" s="188" t="s">
        <v>48</v>
      </c>
      <c r="O510" s="66"/>
      <c r="P510" s="189">
        <f>O510*H510</f>
        <v>0</v>
      </c>
      <c r="Q510" s="189">
        <v>0</v>
      </c>
      <c r="R510" s="189">
        <f>Q510*H510</f>
        <v>0</v>
      </c>
      <c r="S510" s="189">
        <v>0</v>
      </c>
      <c r="T510" s="190">
        <f>S510*H510</f>
        <v>0</v>
      </c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R510" s="191" t="s">
        <v>354</v>
      </c>
      <c r="AT510" s="191" t="s">
        <v>180</v>
      </c>
      <c r="AU510" s="191" t="s">
        <v>86</v>
      </c>
      <c r="AY510" s="19" t="s">
        <v>176</v>
      </c>
      <c r="BE510" s="192">
        <f>IF(N510="základní",J510,0)</f>
        <v>0</v>
      </c>
      <c r="BF510" s="192">
        <f>IF(N510="snížená",J510,0)</f>
        <v>0</v>
      </c>
      <c r="BG510" s="192">
        <f>IF(N510="zákl. přenesená",J510,0)</f>
        <v>0</v>
      </c>
      <c r="BH510" s="192">
        <f>IF(N510="sníž. přenesená",J510,0)</f>
        <v>0</v>
      </c>
      <c r="BI510" s="192">
        <f>IF(N510="nulová",J510,0)</f>
        <v>0</v>
      </c>
      <c r="BJ510" s="19" t="s">
        <v>84</v>
      </c>
      <c r="BK510" s="192">
        <f>ROUND(I510*H510,2)</f>
        <v>0</v>
      </c>
      <c r="BL510" s="19" t="s">
        <v>354</v>
      </c>
      <c r="BM510" s="191" t="s">
        <v>1071</v>
      </c>
    </row>
    <row r="511" spans="1:65" s="2" customFormat="1" ht="19.5">
      <c r="A511" s="36"/>
      <c r="B511" s="37"/>
      <c r="C511" s="38"/>
      <c r="D511" s="193" t="s">
        <v>187</v>
      </c>
      <c r="E511" s="38"/>
      <c r="F511" s="194" t="s">
        <v>1072</v>
      </c>
      <c r="G511" s="38"/>
      <c r="H511" s="38"/>
      <c r="I511" s="195"/>
      <c r="J511" s="38"/>
      <c r="K511" s="38"/>
      <c r="L511" s="41"/>
      <c r="M511" s="196"/>
      <c r="N511" s="197"/>
      <c r="O511" s="66"/>
      <c r="P511" s="66"/>
      <c r="Q511" s="66"/>
      <c r="R511" s="66"/>
      <c r="S511" s="66"/>
      <c r="T511" s="67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T511" s="19" t="s">
        <v>187</v>
      </c>
      <c r="AU511" s="19" t="s">
        <v>86</v>
      </c>
    </row>
    <row r="512" spans="1:65" s="2" customFormat="1" ht="11.25">
      <c r="A512" s="36"/>
      <c r="B512" s="37"/>
      <c r="C512" s="38"/>
      <c r="D512" s="198" t="s">
        <v>189</v>
      </c>
      <c r="E512" s="38"/>
      <c r="F512" s="199" t="s">
        <v>1073</v>
      </c>
      <c r="G512" s="38"/>
      <c r="H512" s="38"/>
      <c r="I512" s="195"/>
      <c r="J512" s="38"/>
      <c r="K512" s="38"/>
      <c r="L512" s="41"/>
      <c r="M512" s="196"/>
      <c r="N512" s="197"/>
      <c r="O512" s="66"/>
      <c r="P512" s="66"/>
      <c r="Q512" s="66"/>
      <c r="R512" s="66"/>
      <c r="S512" s="66"/>
      <c r="T512" s="67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T512" s="19" t="s">
        <v>189</v>
      </c>
      <c r="AU512" s="19" t="s">
        <v>86</v>
      </c>
    </row>
    <row r="513" spans="1:65" s="2" customFormat="1" ht="16.5" customHeight="1">
      <c r="A513" s="36"/>
      <c r="B513" s="37"/>
      <c r="C513" s="180" t="s">
        <v>1074</v>
      </c>
      <c r="D513" s="180" t="s">
        <v>180</v>
      </c>
      <c r="E513" s="181" t="s">
        <v>1075</v>
      </c>
      <c r="F513" s="182" t="s">
        <v>1076</v>
      </c>
      <c r="G513" s="183" t="s">
        <v>183</v>
      </c>
      <c r="H513" s="184">
        <v>2.2080000000000002</v>
      </c>
      <c r="I513" s="185"/>
      <c r="J513" s="186">
        <f>ROUND(I513*H513,2)</f>
        <v>0</v>
      </c>
      <c r="K513" s="182" t="s">
        <v>184</v>
      </c>
      <c r="L513" s="41"/>
      <c r="M513" s="187" t="s">
        <v>19</v>
      </c>
      <c r="N513" s="188" t="s">
        <v>48</v>
      </c>
      <c r="O513" s="66"/>
      <c r="P513" s="189">
        <f>O513*H513</f>
        <v>0</v>
      </c>
      <c r="Q513" s="189">
        <v>0</v>
      </c>
      <c r="R513" s="189">
        <f>Q513*H513</f>
        <v>0</v>
      </c>
      <c r="S513" s="189">
        <v>0</v>
      </c>
      <c r="T513" s="190">
        <f>S513*H513</f>
        <v>0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191" t="s">
        <v>354</v>
      </c>
      <c r="AT513" s="191" t="s">
        <v>180</v>
      </c>
      <c r="AU513" s="191" t="s">
        <v>86</v>
      </c>
      <c r="AY513" s="19" t="s">
        <v>176</v>
      </c>
      <c r="BE513" s="192">
        <f>IF(N513="základní",J513,0)</f>
        <v>0</v>
      </c>
      <c r="BF513" s="192">
        <f>IF(N513="snížená",J513,0)</f>
        <v>0</v>
      </c>
      <c r="BG513" s="192">
        <f>IF(N513="zákl. přenesená",J513,0)</f>
        <v>0</v>
      </c>
      <c r="BH513" s="192">
        <f>IF(N513="sníž. přenesená",J513,0)</f>
        <v>0</v>
      </c>
      <c r="BI513" s="192">
        <f>IF(N513="nulová",J513,0)</f>
        <v>0</v>
      </c>
      <c r="BJ513" s="19" t="s">
        <v>84</v>
      </c>
      <c r="BK513" s="192">
        <f>ROUND(I513*H513,2)</f>
        <v>0</v>
      </c>
      <c r="BL513" s="19" t="s">
        <v>354</v>
      </c>
      <c r="BM513" s="191" t="s">
        <v>1077</v>
      </c>
    </row>
    <row r="514" spans="1:65" s="2" customFormat="1" ht="19.5">
      <c r="A514" s="36"/>
      <c r="B514" s="37"/>
      <c r="C514" s="38"/>
      <c r="D514" s="193" t="s">
        <v>187</v>
      </c>
      <c r="E514" s="38"/>
      <c r="F514" s="194" t="s">
        <v>1078</v>
      </c>
      <c r="G514" s="38"/>
      <c r="H514" s="38"/>
      <c r="I514" s="195"/>
      <c r="J514" s="38"/>
      <c r="K514" s="38"/>
      <c r="L514" s="41"/>
      <c r="M514" s="196"/>
      <c r="N514" s="197"/>
      <c r="O514" s="66"/>
      <c r="P514" s="66"/>
      <c r="Q514" s="66"/>
      <c r="R514" s="66"/>
      <c r="S514" s="66"/>
      <c r="T514" s="67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T514" s="19" t="s">
        <v>187</v>
      </c>
      <c r="AU514" s="19" t="s">
        <v>86</v>
      </c>
    </row>
    <row r="515" spans="1:65" s="2" customFormat="1" ht="11.25">
      <c r="A515" s="36"/>
      <c r="B515" s="37"/>
      <c r="C515" s="38"/>
      <c r="D515" s="198" t="s">
        <v>189</v>
      </c>
      <c r="E515" s="38"/>
      <c r="F515" s="199" t="s">
        <v>1079</v>
      </c>
      <c r="G515" s="38"/>
      <c r="H515" s="38"/>
      <c r="I515" s="195"/>
      <c r="J515" s="38"/>
      <c r="K515" s="38"/>
      <c r="L515" s="41"/>
      <c r="M515" s="196"/>
      <c r="N515" s="197"/>
      <c r="O515" s="66"/>
      <c r="P515" s="66"/>
      <c r="Q515" s="66"/>
      <c r="R515" s="66"/>
      <c r="S515" s="66"/>
      <c r="T515" s="67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T515" s="19" t="s">
        <v>189</v>
      </c>
      <c r="AU515" s="19" t="s">
        <v>86</v>
      </c>
    </row>
    <row r="516" spans="1:65" s="12" customFormat="1" ht="22.9" customHeight="1">
      <c r="B516" s="164"/>
      <c r="C516" s="165"/>
      <c r="D516" s="166" t="s">
        <v>76</v>
      </c>
      <c r="E516" s="178" t="s">
        <v>1080</v>
      </c>
      <c r="F516" s="178" t="s">
        <v>1081</v>
      </c>
      <c r="G516" s="165"/>
      <c r="H516" s="165"/>
      <c r="I516" s="168"/>
      <c r="J516" s="179">
        <f>BK516</f>
        <v>0</v>
      </c>
      <c r="K516" s="165"/>
      <c r="L516" s="170"/>
      <c r="M516" s="171"/>
      <c r="N516" s="172"/>
      <c r="O516" s="172"/>
      <c r="P516" s="173">
        <f>SUM(P517:P534)</f>
        <v>0</v>
      </c>
      <c r="Q516" s="172"/>
      <c r="R516" s="173">
        <f>SUM(R517:R534)</f>
        <v>1.4414399999999999E-2</v>
      </c>
      <c r="S516" s="172"/>
      <c r="T516" s="174">
        <f>SUM(T517:T534)</f>
        <v>0.30143999999999999</v>
      </c>
      <c r="AR516" s="175" t="s">
        <v>86</v>
      </c>
      <c r="AT516" s="176" t="s">
        <v>76</v>
      </c>
      <c r="AU516" s="176" t="s">
        <v>84</v>
      </c>
      <c r="AY516" s="175" t="s">
        <v>176</v>
      </c>
      <c r="BK516" s="177">
        <f>SUM(BK517:BK534)</f>
        <v>0</v>
      </c>
    </row>
    <row r="517" spans="1:65" s="2" customFormat="1" ht="16.5" customHeight="1">
      <c r="A517" s="36"/>
      <c r="B517" s="37"/>
      <c r="C517" s="180" t="s">
        <v>1082</v>
      </c>
      <c r="D517" s="180" t="s">
        <v>180</v>
      </c>
      <c r="E517" s="181" t="s">
        <v>1083</v>
      </c>
      <c r="F517" s="182" t="s">
        <v>1084</v>
      </c>
      <c r="G517" s="183" t="s">
        <v>267</v>
      </c>
      <c r="H517" s="184">
        <v>15.071999999999999</v>
      </c>
      <c r="I517" s="185"/>
      <c r="J517" s="186">
        <f>ROUND(I517*H517,2)</f>
        <v>0</v>
      </c>
      <c r="K517" s="182" t="s">
        <v>184</v>
      </c>
      <c r="L517" s="41"/>
      <c r="M517" s="187" t="s">
        <v>19</v>
      </c>
      <c r="N517" s="188" t="s">
        <v>48</v>
      </c>
      <c r="O517" s="66"/>
      <c r="P517" s="189">
        <f>O517*H517</f>
        <v>0</v>
      </c>
      <c r="Q517" s="189">
        <v>0</v>
      </c>
      <c r="R517" s="189">
        <f>Q517*H517</f>
        <v>0</v>
      </c>
      <c r="S517" s="189">
        <v>0.02</v>
      </c>
      <c r="T517" s="190">
        <f>S517*H517</f>
        <v>0.30143999999999999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191" t="s">
        <v>354</v>
      </c>
      <c r="AT517" s="191" t="s">
        <v>180</v>
      </c>
      <c r="AU517" s="191" t="s">
        <v>86</v>
      </c>
      <c r="AY517" s="19" t="s">
        <v>176</v>
      </c>
      <c r="BE517" s="192">
        <f>IF(N517="základní",J517,0)</f>
        <v>0</v>
      </c>
      <c r="BF517" s="192">
        <f>IF(N517="snížená",J517,0)</f>
        <v>0</v>
      </c>
      <c r="BG517" s="192">
        <f>IF(N517="zákl. přenesená",J517,0)</f>
        <v>0</v>
      </c>
      <c r="BH517" s="192">
        <f>IF(N517="sníž. přenesená",J517,0)</f>
        <v>0</v>
      </c>
      <c r="BI517" s="192">
        <f>IF(N517="nulová",J517,0)</f>
        <v>0</v>
      </c>
      <c r="BJ517" s="19" t="s">
        <v>84</v>
      </c>
      <c r="BK517" s="192">
        <f>ROUND(I517*H517,2)</f>
        <v>0</v>
      </c>
      <c r="BL517" s="19" t="s">
        <v>354</v>
      </c>
      <c r="BM517" s="191" t="s">
        <v>1085</v>
      </c>
    </row>
    <row r="518" spans="1:65" s="2" customFormat="1" ht="11.25">
      <c r="A518" s="36"/>
      <c r="B518" s="37"/>
      <c r="C518" s="38"/>
      <c r="D518" s="193" t="s">
        <v>187</v>
      </c>
      <c r="E518" s="38"/>
      <c r="F518" s="194" t="s">
        <v>1084</v>
      </c>
      <c r="G518" s="38"/>
      <c r="H518" s="38"/>
      <c r="I518" s="195"/>
      <c r="J518" s="38"/>
      <c r="K518" s="38"/>
      <c r="L518" s="41"/>
      <c r="M518" s="196"/>
      <c r="N518" s="197"/>
      <c r="O518" s="66"/>
      <c r="P518" s="66"/>
      <c r="Q518" s="66"/>
      <c r="R518" s="66"/>
      <c r="S518" s="66"/>
      <c r="T518" s="67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T518" s="19" t="s">
        <v>187</v>
      </c>
      <c r="AU518" s="19" t="s">
        <v>86</v>
      </c>
    </row>
    <row r="519" spans="1:65" s="2" customFormat="1" ht="11.25">
      <c r="A519" s="36"/>
      <c r="B519" s="37"/>
      <c r="C519" s="38"/>
      <c r="D519" s="198" t="s">
        <v>189</v>
      </c>
      <c r="E519" s="38"/>
      <c r="F519" s="199" t="s">
        <v>1086</v>
      </c>
      <c r="G519" s="38"/>
      <c r="H519" s="38"/>
      <c r="I519" s="195"/>
      <c r="J519" s="38"/>
      <c r="K519" s="38"/>
      <c r="L519" s="41"/>
      <c r="M519" s="196"/>
      <c r="N519" s="197"/>
      <c r="O519" s="66"/>
      <c r="P519" s="66"/>
      <c r="Q519" s="66"/>
      <c r="R519" s="66"/>
      <c r="S519" s="66"/>
      <c r="T519" s="67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T519" s="19" t="s">
        <v>189</v>
      </c>
      <c r="AU519" s="19" t="s">
        <v>86</v>
      </c>
    </row>
    <row r="520" spans="1:65" s="13" customFormat="1" ht="11.25">
      <c r="B520" s="200"/>
      <c r="C520" s="201"/>
      <c r="D520" s="193" t="s">
        <v>196</v>
      </c>
      <c r="E520" s="202" t="s">
        <v>19</v>
      </c>
      <c r="F520" s="203" t="s">
        <v>1087</v>
      </c>
      <c r="G520" s="201"/>
      <c r="H520" s="204">
        <v>11.25</v>
      </c>
      <c r="I520" s="205"/>
      <c r="J520" s="201"/>
      <c r="K520" s="201"/>
      <c r="L520" s="206"/>
      <c r="M520" s="207"/>
      <c r="N520" s="208"/>
      <c r="O520" s="208"/>
      <c r="P520" s="208"/>
      <c r="Q520" s="208"/>
      <c r="R520" s="208"/>
      <c r="S520" s="208"/>
      <c r="T520" s="209"/>
      <c r="AT520" s="210" t="s">
        <v>196</v>
      </c>
      <c r="AU520" s="210" t="s">
        <v>86</v>
      </c>
      <c r="AV520" s="13" t="s">
        <v>86</v>
      </c>
      <c r="AW520" s="13" t="s">
        <v>37</v>
      </c>
      <c r="AX520" s="13" t="s">
        <v>77</v>
      </c>
      <c r="AY520" s="210" t="s">
        <v>176</v>
      </c>
    </row>
    <row r="521" spans="1:65" s="13" customFormat="1" ht="11.25">
      <c r="B521" s="200"/>
      <c r="C521" s="201"/>
      <c r="D521" s="193" t="s">
        <v>196</v>
      </c>
      <c r="E521" s="202" t="s">
        <v>19</v>
      </c>
      <c r="F521" s="203" t="s">
        <v>826</v>
      </c>
      <c r="G521" s="201"/>
      <c r="H521" s="204">
        <v>3.8220000000000001</v>
      </c>
      <c r="I521" s="205"/>
      <c r="J521" s="201"/>
      <c r="K521" s="201"/>
      <c r="L521" s="206"/>
      <c r="M521" s="207"/>
      <c r="N521" s="208"/>
      <c r="O521" s="208"/>
      <c r="P521" s="208"/>
      <c r="Q521" s="208"/>
      <c r="R521" s="208"/>
      <c r="S521" s="208"/>
      <c r="T521" s="209"/>
      <c r="AT521" s="210" t="s">
        <v>196</v>
      </c>
      <c r="AU521" s="210" t="s">
        <v>86</v>
      </c>
      <c r="AV521" s="13" t="s">
        <v>86</v>
      </c>
      <c r="AW521" s="13" t="s">
        <v>37</v>
      </c>
      <c r="AX521" s="13" t="s">
        <v>77</v>
      </c>
      <c r="AY521" s="210" t="s">
        <v>176</v>
      </c>
    </row>
    <row r="522" spans="1:65" s="14" customFormat="1" ht="11.25">
      <c r="B522" s="211"/>
      <c r="C522" s="212"/>
      <c r="D522" s="193" t="s">
        <v>196</v>
      </c>
      <c r="E522" s="213" t="s">
        <v>19</v>
      </c>
      <c r="F522" s="214" t="s">
        <v>199</v>
      </c>
      <c r="G522" s="212"/>
      <c r="H522" s="215">
        <v>15.071999999999999</v>
      </c>
      <c r="I522" s="216"/>
      <c r="J522" s="212"/>
      <c r="K522" s="212"/>
      <c r="L522" s="217"/>
      <c r="M522" s="218"/>
      <c r="N522" s="219"/>
      <c r="O522" s="219"/>
      <c r="P522" s="219"/>
      <c r="Q522" s="219"/>
      <c r="R522" s="219"/>
      <c r="S522" s="219"/>
      <c r="T522" s="220"/>
      <c r="AT522" s="221" t="s">
        <v>196</v>
      </c>
      <c r="AU522" s="221" t="s">
        <v>86</v>
      </c>
      <c r="AV522" s="14" t="s">
        <v>185</v>
      </c>
      <c r="AW522" s="14" t="s">
        <v>37</v>
      </c>
      <c r="AX522" s="14" t="s">
        <v>84</v>
      </c>
      <c r="AY522" s="221" t="s">
        <v>176</v>
      </c>
    </row>
    <row r="523" spans="1:65" s="2" customFormat="1" ht="16.5" customHeight="1">
      <c r="A523" s="36"/>
      <c r="B523" s="37"/>
      <c r="C523" s="180" t="s">
        <v>1088</v>
      </c>
      <c r="D523" s="180" t="s">
        <v>180</v>
      </c>
      <c r="E523" s="181" t="s">
        <v>1089</v>
      </c>
      <c r="F523" s="182" t="s">
        <v>1090</v>
      </c>
      <c r="G523" s="183" t="s">
        <v>267</v>
      </c>
      <c r="H523" s="184">
        <v>1.44</v>
      </c>
      <c r="I523" s="185"/>
      <c r="J523" s="186">
        <f>ROUND(I523*H523,2)</f>
        <v>0</v>
      </c>
      <c r="K523" s="182" t="s">
        <v>184</v>
      </c>
      <c r="L523" s="41"/>
      <c r="M523" s="187" t="s">
        <v>19</v>
      </c>
      <c r="N523" s="188" t="s">
        <v>48</v>
      </c>
      <c r="O523" s="66"/>
      <c r="P523" s="189">
        <f>O523*H523</f>
        <v>0</v>
      </c>
      <c r="Q523" s="189">
        <v>1.0000000000000001E-5</v>
      </c>
      <c r="R523" s="189">
        <f>Q523*H523</f>
        <v>1.4400000000000001E-5</v>
      </c>
      <c r="S523" s="189">
        <v>0</v>
      </c>
      <c r="T523" s="190">
        <f>S523*H523</f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91" t="s">
        <v>354</v>
      </c>
      <c r="AT523" s="191" t="s">
        <v>180</v>
      </c>
      <c r="AU523" s="191" t="s">
        <v>86</v>
      </c>
      <c r="AY523" s="19" t="s">
        <v>176</v>
      </c>
      <c r="BE523" s="192">
        <f>IF(N523="základní",J523,0)</f>
        <v>0</v>
      </c>
      <c r="BF523" s="192">
        <f>IF(N523="snížená",J523,0)</f>
        <v>0</v>
      </c>
      <c r="BG523" s="192">
        <f>IF(N523="zákl. přenesená",J523,0)</f>
        <v>0</v>
      </c>
      <c r="BH523" s="192">
        <f>IF(N523="sníž. přenesená",J523,0)</f>
        <v>0</v>
      </c>
      <c r="BI523" s="192">
        <f>IF(N523="nulová",J523,0)</f>
        <v>0</v>
      </c>
      <c r="BJ523" s="19" t="s">
        <v>84</v>
      </c>
      <c r="BK523" s="192">
        <f>ROUND(I523*H523,2)</f>
        <v>0</v>
      </c>
      <c r="BL523" s="19" t="s">
        <v>354</v>
      </c>
      <c r="BM523" s="191" t="s">
        <v>1091</v>
      </c>
    </row>
    <row r="524" spans="1:65" s="2" customFormat="1" ht="11.25">
      <c r="A524" s="36"/>
      <c r="B524" s="37"/>
      <c r="C524" s="38"/>
      <c r="D524" s="193" t="s">
        <v>187</v>
      </c>
      <c r="E524" s="38"/>
      <c r="F524" s="194" t="s">
        <v>1092</v>
      </c>
      <c r="G524" s="38"/>
      <c r="H524" s="38"/>
      <c r="I524" s="195"/>
      <c r="J524" s="38"/>
      <c r="K524" s="38"/>
      <c r="L524" s="41"/>
      <c r="M524" s="196"/>
      <c r="N524" s="197"/>
      <c r="O524" s="66"/>
      <c r="P524" s="66"/>
      <c r="Q524" s="66"/>
      <c r="R524" s="66"/>
      <c r="S524" s="66"/>
      <c r="T524" s="67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T524" s="19" t="s">
        <v>187</v>
      </c>
      <c r="AU524" s="19" t="s">
        <v>86</v>
      </c>
    </row>
    <row r="525" spans="1:65" s="2" customFormat="1" ht="11.25">
      <c r="A525" s="36"/>
      <c r="B525" s="37"/>
      <c r="C525" s="38"/>
      <c r="D525" s="198" t="s">
        <v>189</v>
      </c>
      <c r="E525" s="38"/>
      <c r="F525" s="199" t="s">
        <v>1093</v>
      </c>
      <c r="G525" s="38"/>
      <c r="H525" s="38"/>
      <c r="I525" s="195"/>
      <c r="J525" s="38"/>
      <c r="K525" s="38"/>
      <c r="L525" s="41"/>
      <c r="M525" s="196"/>
      <c r="N525" s="197"/>
      <c r="O525" s="66"/>
      <c r="P525" s="66"/>
      <c r="Q525" s="66"/>
      <c r="R525" s="66"/>
      <c r="S525" s="66"/>
      <c r="T525" s="67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T525" s="19" t="s">
        <v>189</v>
      </c>
      <c r="AU525" s="19" t="s">
        <v>86</v>
      </c>
    </row>
    <row r="526" spans="1:65" s="13" customFormat="1" ht="11.25">
      <c r="B526" s="200"/>
      <c r="C526" s="201"/>
      <c r="D526" s="193" t="s">
        <v>196</v>
      </c>
      <c r="E526" s="202" t="s">
        <v>19</v>
      </c>
      <c r="F526" s="203" t="s">
        <v>1094</v>
      </c>
      <c r="G526" s="201"/>
      <c r="H526" s="204">
        <v>1.44</v>
      </c>
      <c r="I526" s="205"/>
      <c r="J526" s="201"/>
      <c r="K526" s="201"/>
      <c r="L526" s="206"/>
      <c r="M526" s="207"/>
      <c r="N526" s="208"/>
      <c r="O526" s="208"/>
      <c r="P526" s="208"/>
      <c r="Q526" s="208"/>
      <c r="R526" s="208"/>
      <c r="S526" s="208"/>
      <c r="T526" s="209"/>
      <c r="AT526" s="210" t="s">
        <v>196</v>
      </c>
      <c r="AU526" s="210" t="s">
        <v>86</v>
      </c>
      <c r="AV526" s="13" t="s">
        <v>86</v>
      </c>
      <c r="AW526" s="13" t="s">
        <v>37</v>
      </c>
      <c r="AX526" s="13" t="s">
        <v>84</v>
      </c>
      <c r="AY526" s="210" t="s">
        <v>176</v>
      </c>
    </row>
    <row r="527" spans="1:65" s="2" customFormat="1" ht="16.5" customHeight="1">
      <c r="A527" s="36"/>
      <c r="B527" s="37"/>
      <c r="C527" s="227" t="s">
        <v>1095</v>
      </c>
      <c r="D527" s="227" t="s">
        <v>398</v>
      </c>
      <c r="E527" s="228" t="s">
        <v>1096</v>
      </c>
      <c r="F527" s="229" t="s">
        <v>1097</v>
      </c>
      <c r="G527" s="230" t="s">
        <v>267</v>
      </c>
      <c r="H527" s="231">
        <v>1.44</v>
      </c>
      <c r="I527" s="232"/>
      <c r="J527" s="233">
        <f>ROUND(I527*H527,2)</f>
        <v>0</v>
      </c>
      <c r="K527" s="229" t="s">
        <v>184</v>
      </c>
      <c r="L527" s="234"/>
      <c r="M527" s="235" t="s">
        <v>19</v>
      </c>
      <c r="N527" s="236" t="s">
        <v>48</v>
      </c>
      <c r="O527" s="66"/>
      <c r="P527" s="189">
        <f>O527*H527</f>
        <v>0</v>
      </c>
      <c r="Q527" s="189">
        <v>0.01</v>
      </c>
      <c r="R527" s="189">
        <f>Q527*H527</f>
        <v>1.44E-2</v>
      </c>
      <c r="S527" s="189">
        <v>0</v>
      </c>
      <c r="T527" s="190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91" t="s">
        <v>401</v>
      </c>
      <c r="AT527" s="191" t="s">
        <v>398</v>
      </c>
      <c r="AU527" s="191" t="s">
        <v>86</v>
      </c>
      <c r="AY527" s="19" t="s">
        <v>176</v>
      </c>
      <c r="BE527" s="192">
        <f>IF(N527="základní",J527,0)</f>
        <v>0</v>
      </c>
      <c r="BF527" s="192">
        <f>IF(N527="snížená",J527,0)</f>
        <v>0</v>
      </c>
      <c r="BG527" s="192">
        <f>IF(N527="zákl. přenesená",J527,0)</f>
        <v>0</v>
      </c>
      <c r="BH527" s="192">
        <f>IF(N527="sníž. přenesená",J527,0)</f>
        <v>0</v>
      </c>
      <c r="BI527" s="192">
        <f>IF(N527="nulová",J527,0)</f>
        <v>0</v>
      </c>
      <c r="BJ527" s="19" t="s">
        <v>84</v>
      </c>
      <c r="BK527" s="192">
        <f>ROUND(I527*H527,2)</f>
        <v>0</v>
      </c>
      <c r="BL527" s="19" t="s">
        <v>354</v>
      </c>
      <c r="BM527" s="191" t="s">
        <v>1098</v>
      </c>
    </row>
    <row r="528" spans="1:65" s="2" customFormat="1" ht="11.25">
      <c r="A528" s="36"/>
      <c r="B528" s="37"/>
      <c r="C528" s="38"/>
      <c r="D528" s="193" t="s">
        <v>187</v>
      </c>
      <c r="E528" s="38"/>
      <c r="F528" s="194" t="s">
        <v>1097</v>
      </c>
      <c r="G528" s="38"/>
      <c r="H528" s="38"/>
      <c r="I528" s="195"/>
      <c r="J528" s="38"/>
      <c r="K528" s="38"/>
      <c r="L528" s="41"/>
      <c r="M528" s="196"/>
      <c r="N528" s="197"/>
      <c r="O528" s="66"/>
      <c r="P528" s="66"/>
      <c r="Q528" s="66"/>
      <c r="R528" s="66"/>
      <c r="S528" s="66"/>
      <c r="T528" s="67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T528" s="19" t="s">
        <v>187</v>
      </c>
      <c r="AU528" s="19" t="s">
        <v>86</v>
      </c>
    </row>
    <row r="529" spans="1:65" s="2" customFormat="1" ht="16.5" customHeight="1">
      <c r="A529" s="36"/>
      <c r="B529" s="37"/>
      <c r="C529" s="180" t="s">
        <v>1099</v>
      </c>
      <c r="D529" s="180" t="s">
        <v>180</v>
      </c>
      <c r="E529" s="181" t="s">
        <v>1100</v>
      </c>
      <c r="F529" s="182" t="s">
        <v>1101</v>
      </c>
      <c r="G529" s="183" t="s">
        <v>183</v>
      </c>
      <c r="H529" s="184">
        <v>1.4E-2</v>
      </c>
      <c r="I529" s="185"/>
      <c r="J529" s="186">
        <f>ROUND(I529*H529,2)</f>
        <v>0</v>
      </c>
      <c r="K529" s="182" t="s">
        <v>184</v>
      </c>
      <c r="L529" s="41"/>
      <c r="M529" s="187" t="s">
        <v>19</v>
      </c>
      <c r="N529" s="188" t="s">
        <v>48</v>
      </c>
      <c r="O529" s="66"/>
      <c r="P529" s="189">
        <f>O529*H529</f>
        <v>0</v>
      </c>
      <c r="Q529" s="189">
        <v>0</v>
      </c>
      <c r="R529" s="189">
        <f>Q529*H529</f>
        <v>0</v>
      </c>
      <c r="S529" s="189">
        <v>0</v>
      </c>
      <c r="T529" s="190">
        <f>S529*H529</f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91" t="s">
        <v>354</v>
      </c>
      <c r="AT529" s="191" t="s">
        <v>180</v>
      </c>
      <c r="AU529" s="191" t="s">
        <v>86</v>
      </c>
      <c r="AY529" s="19" t="s">
        <v>176</v>
      </c>
      <c r="BE529" s="192">
        <f>IF(N529="základní",J529,0)</f>
        <v>0</v>
      </c>
      <c r="BF529" s="192">
        <f>IF(N529="snížená",J529,0)</f>
        <v>0</v>
      </c>
      <c r="BG529" s="192">
        <f>IF(N529="zákl. přenesená",J529,0)</f>
        <v>0</v>
      </c>
      <c r="BH529" s="192">
        <f>IF(N529="sníž. přenesená",J529,0)</f>
        <v>0</v>
      </c>
      <c r="BI529" s="192">
        <f>IF(N529="nulová",J529,0)</f>
        <v>0</v>
      </c>
      <c r="BJ529" s="19" t="s">
        <v>84</v>
      </c>
      <c r="BK529" s="192">
        <f>ROUND(I529*H529,2)</f>
        <v>0</v>
      </c>
      <c r="BL529" s="19" t="s">
        <v>354</v>
      </c>
      <c r="BM529" s="191" t="s">
        <v>1102</v>
      </c>
    </row>
    <row r="530" spans="1:65" s="2" customFormat="1" ht="19.5">
      <c r="A530" s="36"/>
      <c r="B530" s="37"/>
      <c r="C530" s="38"/>
      <c r="D530" s="193" t="s">
        <v>187</v>
      </c>
      <c r="E530" s="38"/>
      <c r="F530" s="194" t="s">
        <v>1103</v>
      </c>
      <c r="G530" s="38"/>
      <c r="H530" s="38"/>
      <c r="I530" s="195"/>
      <c r="J530" s="38"/>
      <c r="K530" s="38"/>
      <c r="L530" s="41"/>
      <c r="M530" s="196"/>
      <c r="N530" s="197"/>
      <c r="O530" s="66"/>
      <c r="P530" s="66"/>
      <c r="Q530" s="66"/>
      <c r="R530" s="66"/>
      <c r="S530" s="66"/>
      <c r="T530" s="67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T530" s="19" t="s">
        <v>187</v>
      </c>
      <c r="AU530" s="19" t="s">
        <v>86</v>
      </c>
    </row>
    <row r="531" spans="1:65" s="2" customFormat="1" ht="11.25">
      <c r="A531" s="36"/>
      <c r="B531" s="37"/>
      <c r="C531" s="38"/>
      <c r="D531" s="198" t="s">
        <v>189</v>
      </c>
      <c r="E531" s="38"/>
      <c r="F531" s="199" t="s">
        <v>1104</v>
      </c>
      <c r="G531" s="38"/>
      <c r="H531" s="38"/>
      <c r="I531" s="195"/>
      <c r="J531" s="38"/>
      <c r="K531" s="38"/>
      <c r="L531" s="41"/>
      <c r="M531" s="196"/>
      <c r="N531" s="197"/>
      <c r="O531" s="66"/>
      <c r="P531" s="66"/>
      <c r="Q531" s="66"/>
      <c r="R531" s="66"/>
      <c r="S531" s="66"/>
      <c r="T531" s="67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T531" s="19" t="s">
        <v>189</v>
      </c>
      <c r="AU531" s="19" t="s">
        <v>86</v>
      </c>
    </row>
    <row r="532" spans="1:65" s="2" customFormat="1" ht="16.5" customHeight="1">
      <c r="A532" s="36"/>
      <c r="B532" s="37"/>
      <c r="C532" s="180" t="s">
        <v>1105</v>
      </c>
      <c r="D532" s="180" t="s">
        <v>180</v>
      </c>
      <c r="E532" s="181" t="s">
        <v>1106</v>
      </c>
      <c r="F532" s="182" t="s">
        <v>1107</v>
      </c>
      <c r="G532" s="183" t="s">
        <v>183</v>
      </c>
      <c r="H532" s="184">
        <v>1.4E-2</v>
      </c>
      <c r="I532" s="185"/>
      <c r="J532" s="186">
        <f>ROUND(I532*H532,2)</f>
        <v>0</v>
      </c>
      <c r="K532" s="182" t="s">
        <v>184</v>
      </c>
      <c r="L532" s="41"/>
      <c r="M532" s="187" t="s">
        <v>19</v>
      </c>
      <c r="N532" s="188" t="s">
        <v>48</v>
      </c>
      <c r="O532" s="66"/>
      <c r="P532" s="189">
        <f>O532*H532</f>
        <v>0</v>
      </c>
      <c r="Q532" s="189">
        <v>0</v>
      </c>
      <c r="R532" s="189">
        <f>Q532*H532</f>
        <v>0</v>
      </c>
      <c r="S532" s="189">
        <v>0</v>
      </c>
      <c r="T532" s="190">
        <f>S532*H532</f>
        <v>0</v>
      </c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R532" s="191" t="s">
        <v>354</v>
      </c>
      <c r="AT532" s="191" t="s">
        <v>180</v>
      </c>
      <c r="AU532" s="191" t="s">
        <v>86</v>
      </c>
      <c r="AY532" s="19" t="s">
        <v>176</v>
      </c>
      <c r="BE532" s="192">
        <f>IF(N532="základní",J532,0)</f>
        <v>0</v>
      </c>
      <c r="BF532" s="192">
        <f>IF(N532="snížená",J532,0)</f>
        <v>0</v>
      </c>
      <c r="BG532" s="192">
        <f>IF(N532="zákl. přenesená",J532,0)</f>
        <v>0</v>
      </c>
      <c r="BH532" s="192">
        <f>IF(N532="sníž. přenesená",J532,0)</f>
        <v>0</v>
      </c>
      <c r="BI532" s="192">
        <f>IF(N532="nulová",J532,0)</f>
        <v>0</v>
      </c>
      <c r="BJ532" s="19" t="s">
        <v>84</v>
      </c>
      <c r="BK532" s="192">
        <f>ROUND(I532*H532,2)</f>
        <v>0</v>
      </c>
      <c r="BL532" s="19" t="s">
        <v>354</v>
      </c>
      <c r="BM532" s="191" t="s">
        <v>1108</v>
      </c>
    </row>
    <row r="533" spans="1:65" s="2" customFormat="1" ht="19.5">
      <c r="A533" s="36"/>
      <c r="B533" s="37"/>
      <c r="C533" s="38"/>
      <c r="D533" s="193" t="s">
        <v>187</v>
      </c>
      <c r="E533" s="38"/>
      <c r="F533" s="194" t="s">
        <v>1109</v>
      </c>
      <c r="G533" s="38"/>
      <c r="H533" s="38"/>
      <c r="I533" s="195"/>
      <c r="J533" s="38"/>
      <c r="K533" s="38"/>
      <c r="L533" s="41"/>
      <c r="M533" s="196"/>
      <c r="N533" s="197"/>
      <c r="O533" s="66"/>
      <c r="P533" s="66"/>
      <c r="Q533" s="66"/>
      <c r="R533" s="66"/>
      <c r="S533" s="66"/>
      <c r="T533" s="67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T533" s="19" t="s">
        <v>187</v>
      </c>
      <c r="AU533" s="19" t="s">
        <v>86</v>
      </c>
    </row>
    <row r="534" spans="1:65" s="2" customFormat="1" ht="11.25">
      <c r="A534" s="36"/>
      <c r="B534" s="37"/>
      <c r="C534" s="38"/>
      <c r="D534" s="198" t="s">
        <v>189</v>
      </c>
      <c r="E534" s="38"/>
      <c r="F534" s="199" t="s">
        <v>1110</v>
      </c>
      <c r="G534" s="38"/>
      <c r="H534" s="38"/>
      <c r="I534" s="195"/>
      <c r="J534" s="38"/>
      <c r="K534" s="38"/>
      <c r="L534" s="41"/>
      <c r="M534" s="196"/>
      <c r="N534" s="197"/>
      <c r="O534" s="66"/>
      <c r="P534" s="66"/>
      <c r="Q534" s="66"/>
      <c r="R534" s="66"/>
      <c r="S534" s="66"/>
      <c r="T534" s="67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T534" s="19" t="s">
        <v>189</v>
      </c>
      <c r="AU534" s="19" t="s">
        <v>86</v>
      </c>
    </row>
    <row r="535" spans="1:65" s="12" customFormat="1" ht="22.9" customHeight="1">
      <c r="B535" s="164"/>
      <c r="C535" s="165"/>
      <c r="D535" s="166" t="s">
        <v>76</v>
      </c>
      <c r="E535" s="178" t="s">
        <v>1111</v>
      </c>
      <c r="F535" s="178" t="s">
        <v>1112</v>
      </c>
      <c r="G535" s="165"/>
      <c r="H535" s="165"/>
      <c r="I535" s="168"/>
      <c r="J535" s="179">
        <f>BK535</f>
        <v>0</v>
      </c>
      <c r="K535" s="165"/>
      <c r="L535" s="170"/>
      <c r="M535" s="171"/>
      <c r="N535" s="172"/>
      <c r="O535" s="172"/>
      <c r="P535" s="173">
        <f>SUM(P536:P559)</f>
        <v>0</v>
      </c>
      <c r="Q535" s="172"/>
      <c r="R535" s="173">
        <f>SUM(R536:R559)</f>
        <v>0.43293670000000001</v>
      </c>
      <c r="S535" s="172"/>
      <c r="T535" s="174">
        <f>SUM(T536:T559)</f>
        <v>0.43293670000000001</v>
      </c>
      <c r="AR535" s="175" t="s">
        <v>86</v>
      </c>
      <c r="AT535" s="176" t="s">
        <v>76</v>
      </c>
      <c r="AU535" s="176" t="s">
        <v>84</v>
      </c>
      <c r="AY535" s="175" t="s">
        <v>176</v>
      </c>
      <c r="BK535" s="177">
        <f>SUM(BK536:BK559)</f>
        <v>0</v>
      </c>
    </row>
    <row r="536" spans="1:65" s="2" customFormat="1" ht="16.5" customHeight="1">
      <c r="A536" s="36"/>
      <c r="B536" s="37"/>
      <c r="C536" s="180" t="s">
        <v>1113</v>
      </c>
      <c r="D536" s="180" t="s">
        <v>180</v>
      </c>
      <c r="E536" s="181" t="s">
        <v>1114</v>
      </c>
      <c r="F536" s="182" t="s">
        <v>1115</v>
      </c>
      <c r="G536" s="183" t="s">
        <v>267</v>
      </c>
      <c r="H536" s="184">
        <v>60.976999999999997</v>
      </c>
      <c r="I536" s="185"/>
      <c r="J536" s="186">
        <f>ROUND(I536*H536,2)</f>
        <v>0</v>
      </c>
      <c r="K536" s="182" t="s">
        <v>184</v>
      </c>
      <c r="L536" s="41"/>
      <c r="M536" s="187" t="s">
        <v>19</v>
      </c>
      <c r="N536" s="188" t="s">
        <v>48</v>
      </c>
      <c r="O536" s="66"/>
      <c r="P536" s="189">
        <f>O536*H536</f>
        <v>0</v>
      </c>
      <c r="Q536" s="189">
        <v>7.1000000000000004E-3</v>
      </c>
      <c r="R536" s="189">
        <f>Q536*H536</f>
        <v>0.43293670000000001</v>
      </c>
      <c r="S536" s="189">
        <v>7.1000000000000004E-3</v>
      </c>
      <c r="T536" s="190">
        <f>S536*H536</f>
        <v>0.43293670000000001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191" t="s">
        <v>354</v>
      </c>
      <c r="AT536" s="191" t="s">
        <v>180</v>
      </c>
      <c r="AU536" s="191" t="s">
        <v>86</v>
      </c>
      <c r="AY536" s="19" t="s">
        <v>176</v>
      </c>
      <c r="BE536" s="192">
        <f>IF(N536="základní",J536,0)</f>
        <v>0</v>
      </c>
      <c r="BF536" s="192">
        <f>IF(N536="snížená",J536,0)</f>
        <v>0</v>
      </c>
      <c r="BG536" s="192">
        <f>IF(N536="zákl. přenesená",J536,0)</f>
        <v>0</v>
      </c>
      <c r="BH536" s="192">
        <f>IF(N536="sníž. přenesená",J536,0)</f>
        <v>0</v>
      </c>
      <c r="BI536" s="192">
        <f>IF(N536="nulová",J536,0)</f>
        <v>0</v>
      </c>
      <c r="BJ536" s="19" t="s">
        <v>84</v>
      </c>
      <c r="BK536" s="192">
        <f>ROUND(I536*H536,2)</f>
        <v>0</v>
      </c>
      <c r="BL536" s="19" t="s">
        <v>354</v>
      </c>
      <c r="BM536" s="191" t="s">
        <v>1116</v>
      </c>
    </row>
    <row r="537" spans="1:65" s="2" customFormat="1" ht="11.25">
      <c r="A537" s="36"/>
      <c r="B537" s="37"/>
      <c r="C537" s="38"/>
      <c r="D537" s="193" t="s">
        <v>187</v>
      </c>
      <c r="E537" s="38"/>
      <c r="F537" s="194" t="s">
        <v>1117</v>
      </c>
      <c r="G537" s="38"/>
      <c r="H537" s="38"/>
      <c r="I537" s="195"/>
      <c r="J537" s="38"/>
      <c r="K537" s="38"/>
      <c r="L537" s="41"/>
      <c r="M537" s="196"/>
      <c r="N537" s="197"/>
      <c r="O537" s="66"/>
      <c r="P537" s="66"/>
      <c r="Q537" s="66"/>
      <c r="R537" s="66"/>
      <c r="S537" s="66"/>
      <c r="T537" s="67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T537" s="19" t="s">
        <v>187</v>
      </c>
      <c r="AU537" s="19" t="s">
        <v>86</v>
      </c>
    </row>
    <row r="538" spans="1:65" s="2" customFormat="1" ht="11.25">
      <c r="A538" s="36"/>
      <c r="B538" s="37"/>
      <c r="C538" s="38"/>
      <c r="D538" s="198" t="s">
        <v>189</v>
      </c>
      <c r="E538" s="38"/>
      <c r="F538" s="199" t="s">
        <v>1118</v>
      </c>
      <c r="G538" s="38"/>
      <c r="H538" s="38"/>
      <c r="I538" s="195"/>
      <c r="J538" s="38"/>
      <c r="K538" s="38"/>
      <c r="L538" s="41"/>
      <c r="M538" s="196"/>
      <c r="N538" s="197"/>
      <c r="O538" s="66"/>
      <c r="P538" s="66"/>
      <c r="Q538" s="66"/>
      <c r="R538" s="66"/>
      <c r="S538" s="66"/>
      <c r="T538" s="67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T538" s="19" t="s">
        <v>189</v>
      </c>
      <c r="AU538" s="19" t="s">
        <v>86</v>
      </c>
    </row>
    <row r="539" spans="1:65" s="15" customFormat="1" ht="11.25">
      <c r="B539" s="237"/>
      <c r="C539" s="238"/>
      <c r="D539" s="193" t="s">
        <v>196</v>
      </c>
      <c r="E539" s="239" t="s">
        <v>19</v>
      </c>
      <c r="F539" s="240" t="s">
        <v>1119</v>
      </c>
      <c r="G539" s="238"/>
      <c r="H539" s="239" t="s">
        <v>19</v>
      </c>
      <c r="I539" s="241"/>
      <c r="J539" s="238"/>
      <c r="K539" s="238"/>
      <c r="L539" s="242"/>
      <c r="M539" s="243"/>
      <c r="N539" s="244"/>
      <c r="O539" s="244"/>
      <c r="P539" s="244"/>
      <c r="Q539" s="244"/>
      <c r="R539" s="244"/>
      <c r="S539" s="244"/>
      <c r="T539" s="245"/>
      <c r="AT539" s="246" t="s">
        <v>196</v>
      </c>
      <c r="AU539" s="246" t="s">
        <v>86</v>
      </c>
      <c r="AV539" s="15" t="s">
        <v>84</v>
      </c>
      <c r="AW539" s="15" t="s">
        <v>37</v>
      </c>
      <c r="AX539" s="15" t="s">
        <v>77</v>
      </c>
      <c r="AY539" s="246" t="s">
        <v>176</v>
      </c>
    </row>
    <row r="540" spans="1:65" s="15" customFormat="1" ht="11.25">
      <c r="B540" s="237"/>
      <c r="C540" s="238"/>
      <c r="D540" s="193" t="s">
        <v>196</v>
      </c>
      <c r="E540" s="239" t="s">
        <v>19</v>
      </c>
      <c r="F540" s="240" t="s">
        <v>1120</v>
      </c>
      <c r="G540" s="238"/>
      <c r="H540" s="239" t="s">
        <v>19</v>
      </c>
      <c r="I540" s="241"/>
      <c r="J540" s="238"/>
      <c r="K540" s="238"/>
      <c r="L540" s="242"/>
      <c r="M540" s="243"/>
      <c r="N540" s="244"/>
      <c r="O540" s="244"/>
      <c r="P540" s="244"/>
      <c r="Q540" s="244"/>
      <c r="R540" s="244"/>
      <c r="S540" s="244"/>
      <c r="T540" s="245"/>
      <c r="AT540" s="246" t="s">
        <v>196</v>
      </c>
      <c r="AU540" s="246" t="s">
        <v>86</v>
      </c>
      <c r="AV540" s="15" t="s">
        <v>84</v>
      </c>
      <c r="AW540" s="15" t="s">
        <v>37</v>
      </c>
      <c r="AX540" s="15" t="s">
        <v>77</v>
      </c>
      <c r="AY540" s="246" t="s">
        <v>176</v>
      </c>
    </row>
    <row r="541" spans="1:65" s="13" customFormat="1" ht="11.25">
      <c r="B541" s="200"/>
      <c r="C541" s="201"/>
      <c r="D541" s="193" t="s">
        <v>196</v>
      </c>
      <c r="E541" s="202" t="s">
        <v>19</v>
      </c>
      <c r="F541" s="203" t="s">
        <v>700</v>
      </c>
      <c r="G541" s="201"/>
      <c r="H541" s="204">
        <v>35.64</v>
      </c>
      <c r="I541" s="205"/>
      <c r="J541" s="201"/>
      <c r="K541" s="201"/>
      <c r="L541" s="206"/>
      <c r="M541" s="207"/>
      <c r="N541" s="208"/>
      <c r="O541" s="208"/>
      <c r="P541" s="208"/>
      <c r="Q541" s="208"/>
      <c r="R541" s="208"/>
      <c r="S541" s="208"/>
      <c r="T541" s="209"/>
      <c r="AT541" s="210" t="s">
        <v>196</v>
      </c>
      <c r="AU541" s="210" t="s">
        <v>86</v>
      </c>
      <c r="AV541" s="13" t="s">
        <v>86</v>
      </c>
      <c r="AW541" s="13" t="s">
        <v>37</v>
      </c>
      <c r="AX541" s="13" t="s">
        <v>77</v>
      </c>
      <c r="AY541" s="210" t="s">
        <v>176</v>
      </c>
    </row>
    <row r="542" spans="1:65" s="13" customFormat="1" ht="11.25">
      <c r="B542" s="200"/>
      <c r="C542" s="201"/>
      <c r="D542" s="193" t="s">
        <v>196</v>
      </c>
      <c r="E542" s="202" t="s">
        <v>19</v>
      </c>
      <c r="F542" s="203" t="s">
        <v>701</v>
      </c>
      <c r="G542" s="201"/>
      <c r="H542" s="204">
        <v>26.84</v>
      </c>
      <c r="I542" s="205"/>
      <c r="J542" s="201"/>
      <c r="K542" s="201"/>
      <c r="L542" s="206"/>
      <c r="M542" s="207"/>
      <c r="N542" s="208"/>
      <c r="O542" s="208"/>
      <c r="P542" s="208"/>
      <c r="Q542" s="208"/>
      <c r="R542" s="208"/>
      <c r="S542" s="208"/>
      <c r="T542" s="209"/>
      <c r="AT542" s="210" t="s">
        <v>196</v>
      </c>
      <c r="AU542" s="210" t="s">
        <v>86</v>
      </c>
      <c r="AV542" s="13" t="s">
        <v>86</v>
      </c>
      <c r="AW542" s="13" t="s">
        <v>37</v>
      </c>
      <c r="AX542" s="13" t="s">
        <v>77</v>
      </c>
      <c r="AY542" s="210" t="s">
        <v>176</v>
      </c>
    </row>
    <row r="543" spans="1:65" s="15" customFormat="1" ht="11.25">
      <c r="B543" s="237"/>
      <c r="C543" s="238"/>
      <c r="D543" s="193" t="s">
        <v>196</v>
      </c>
      <c r="E543" s="239" t="s">
        <v>19</v>
      </c>
      <c r="F543" s="240" t="s">
        <v>673</v>
      </c>
      <c r="G543" s="238"/>
      <c r="H543" s="239" t="s">
        <v>19</v>
      </c>
      <c r="I543" s="241"/>
      <c r="J543" s="238"/>
      <c r="K543" s="238"/>
      <c r="L543" s="242"/>
      <c r="M543" s="243"/>
      <c r="N543" s="244"/>
      <c r="O543" s="244"/>
      <c r="P543" s="244"/>
      <c r="Q543" s="244"/>
      <c r="R543" s="244"/>
      <c r="S543" s="244"/>
      <c r="T543" s="245"/>
      <c r="AT543" s="246" t="s">
        <v>196</v>
      </c>
      <c r="AU543" s="246" t="s">
        <v>86</v>
      </c>
      <c r="AV543" s="15" t="s">
        <v>84</v>
      </c>
      <c r="AW543" s="15" t="s">
        <v>37</v>
      </c>
      <c r="AX543" s="15" t="s">
        <v>77</v>
      </c>
      <c r="AY543" s="246" t="s">
        <v>176</v>
      </c>
    </row>
    <row r="544" spans="1:65" s="13" customFormat="1" ht="11.25">
      <c r="B544" s="200"/>
      <c r="C544" s="201"/>
      <c r="D544" s="193" t="s">
        <v>196</v>
      </c>
      <c r="E544" s="202" t="s">
        <v>19</v>
      </c>
      <c r="F544" s="203" t="s">
        <v>702</v>
      </c>
      <c r="G544" s="201"/>
      <c r="H544" s="204">
        <v>-1.716</v>
      </c>
      <c r="I544" s="205"/>
      <c r="J544" s="201"/>
      <c r="K544" s="201"/>
      <c r="L544" s="206"/>
      <c r="M544" s="207"/>
      <c r="N544" s="208"/>
      <c r="O544" s="208"/>
      <c r="P544" s="208"/>
      <c r="Q544" s="208"/>
      <c r="R544" s="208"/>
      <c r="S544" s="208"/>
      <c r="T544" s="209"/>
      <c r="AT544" s="210" t="s">
        <v>196</v>
      </c>
      <c r="AU544" s="210" t="s">
        <v>86</v>
      </c>
      <c r="AV544" s="13" t="s">
        <v>86</v>
      </c>
      <c r="AW544" s="13" t="s">
        <v>37</v>
      </c>
      <c r="AX544" s="13" t="s">
        <v>77</v>
      </c>
      <c r="AY544" s="210" t="s">
        <v>176</v>
      </c>
    </row>
    <row r="545" spans="1:65" s="13" customFormat="1" ht="11.25">
      <c r="B545" s="200"/>
      <c r="C545" s="201"/>
      <c r="D545" s="193" t="s">
        <v>196</v>
      </c>
      <c r="E545" s="202" t="s">
        <v>19</v>
      </c>
      <c r="F545" s="203" t="s">
        <v>703</v>
      </c>
      <c r="G545" s="201"/>
      <c r="H545" s="204">
        <v>-1.155</v>
      </c>
      <c r="I545" s="205"/>
      <c r="J545" s="201"/>
      <c r="K545" s="201"/>
      <c r="L545" s="206"/>
      <c r="M545" s="207"/>
      <c r="N545" s="208"/>
      <c r="O545" s="208"/>
      <c r="P545" s="208"/>
      <c r="Q545" s="208"/>
      <c r="R545" s="208"/>
      <c r="S545" s="208"/>
      <c r="T545" s="209"/>
      <c r="AT545" s="210" t="s">
        <v>196</v>
      </c>
      <c r="AU545" s="210" t="s">
        <v>86</v>
      </c>
      <c r="AV545" s="13" t="s">
        <v>86</v>
      </c>
      <c r="AW545" s="13" t="s">
        <v>37</v>
      </c>
      <c r="AX545" s="13" t="s">
        <v>77</v>
      </c>
      <c r="AY545" s="210" t="s">
        <v>176</v>
      </c>
    </row>
    <row r="546" spans="1:65" s="13" customFormat="1" ht="11.25">
      <c r="B546" s="200"/>
      <c r="C546" s="201"/>
      <c r="D546" s="193" t="s">
        <v>196</v>
      </c>
      <c r="E546" s="202" t="s">
        <v>19</v>
      </c>
      <c r="F546" s="203" t="s">
        <v>704</v>
      </c>
      <c r="G546" s="201"/>
      <c r="H546" s="204">
        <v>-1.21</v>
      </c>
      <c r="I546" s="205"/>
      <c r="J546" s="201"/>
      <c r="K546" s="201"/>
      <c r="L546" s="206"/>
      <c r="M546" s="207"/>
      <c r="N546" s="208"/>
      <c r="O546" s="208"/>
      <c r="P546" s="208"/>
      <c r="Q546" s="208"/>
      <c r="R546" s="208"/>
      <c r="S546" s="208"/>
      <c r="T546" s="209"/>
      <c r="AT546" s="210" t="s">
        <v>196</v>
      </c>
      <c r="AU546" s="210" t="s">
        <v>86</v>
      </c>
      <c r="AV546" s="13" t="s">
        <v>86</v>
      </c>
      <c r="AW546" s="13" t="s">
        <v>37</v>
      </c>
      <c r="AX546" s="13" t="s">
        <v>77</v>
      </c>
      <c r="AY546" s="210" t="s">
        <v>176</v>
      </c>
    </row>
    <row r="547" spans="1:65" s="15" customFormat="1" ht="11.25">
      <c r="B547" s="237"/>
      <c r="C547" s="238"/>
      <c r="D547" s="193" t="s">
        <v>196</v>
      </c>
      <c r="E547" s="239" t="s">
        <v>19</v>
      </c>
      <c r="F547" s="240" t="s">
        <v>684</v>
      </c>
      <c r="G547" s="238"/>
      <c r="H547" s="239" t="s">
        <v>19</v>
      </c>
      <c r="I547" s="241"/>
      <c r="J547" s="238"/>
      <c r="K547" s="238"/>
      <c r="L547" s="242"/>
      <c r="M547" s="243"/>
      <c r="N547" s="244"/>
      <c r="O547" s="244"/>
      <c r="P547" s="244"/>
      <c r="Q547" s="244"/>
      <c r="R547" s="244"/>
      <c r="S547" s="244"/>
      <c r="T547" s="245"/>
      <c r="AT547" s="246" t="s">
        <v>196</v>
      </c>
      <c r="AU547" s="246" t="s">
        <v>86</v>
      </c>
      <c r="AV547" s="15" t="s">
        <v>84</v>
      </c>
      <c r="AW547" s="15" t="s">
        <v>37</v>
      </c>
      <c r="AX547" s="15" t="s">
        <v>77</v>
      </c>
      <c r="AY547" s="246" t="s">
        <v>176</v>
      </c>
    </row>
    <row r="548" spans="1:65" s="13" customFormat="1" ht="11.25">
      <c r="B548" s="200"/>
      <c r="C548" s="201"/>
      <c r="D548" s="193" t="s">
        <v>196</v>
      </c>
      <c r="E548" s="202" t="s">
        <v>19</v>
      </c>
      <c r="F548" s="203" t="s">
        <v>705</v>
      </c>
      <c r="G548" s="201"/>
      <c r="H548" s="204">
        <v>0.94</v>
      </c>
      <c r="I548" s="205"/>
      <c r="J548" s="201"/>
      <c r="K548" s="201"/>
      <c r="L548" s="206"/>
      <c r="M548" s="207"/>
      <c r="N548" s="208"/>
      <c r="O548" s="208"/>
      <c r="P548" s="208"/>
      <c r="Q548" s="208"/>
      <c r="R548" s="208"/>
      <c r="S548" s="208"/>
      <c r="T548" s="209"/>
      <c r="AT548" s="210" t="s">
        <v>196</v>
      </c>
      <c r="AU548" s="210" t="s">
        <v>86</v>
      </c>
      <c r="AV548" s="13" t="s">
        <v>86</v>
      </c>
      <c r="AW548" s="13" t="s">
        <v>37</v>
      </c>
      <c r="AX548" s="13" t="s">
        <v>77</v>
      </c>
      <c r="AY548" s="210" t="s">
        <v>176</v>
      </c>
    </row>
    <row r="549" spans="1:65" s="13" customFormat="1" ht="11.25">
      <c r="B549" s="200"/>
      <c r="C549" s="201"/>
      <c r="D549" s="193" t="s">
        <v>196</v>
      </c>
      <c r="E549" s="202" t="s">
        <v>19</v>
      </c>
      <c r="F549" s="203" t="s">
        <v>706</v>
      </c>
      <c r="G549" s="201"/>
      <c r="H549" s="204">
        <v>0.81299999999999994</v>
      </c>
      <c r="I549" s="205"/>
      <c r="J549" s="201"/>
      <c r="K549" s="201"/>
      <c r="L549" s="206"/>
      <c r="M549" s="207"/>
      <c r="N549" s="208"/>
      <c r="O549" s="208"/>
      <c r="P549" s="208"/>
      <c r="Q549" s="208"/>
      <c r="R549" s="208"/>
      <c r="S549" s="208"/>
      <c r="T549" s="209"/>
      <c r="AT549" s="210" t="s">
        <v>196</v>
      </c>
      <c r="AU549" s="210" t="s">
        <v>86</v>
      </c>
      <c r="AV549" s="13" t="s">
        <v>86</v>
      </c>
      <c r="AW549" s="13" t="s">
        <v>37</v>
      </c>
      <c r="AX549" s="13" t="s">
        <v>77</v>
      </c>
      <c r="AY549" s="210" t="s">
        <v>176</v>
      </c>
    </row>
    <row r="550" spans="1:65" s="13" customFormat="1" ht="11.25">
      <c r="B550" s="200"/>
      <c r="C550" s="201"/>
      <c r="D550" s="193" t="s">
        <v>196</v>
      </c>
      <c r="E550" s="202" t="s">
        <v>19</v>
      </c>
      <c r="F550" s="203" t="s">
        <v>707</v>
      </c>
      <c r="G550" s="201"/>
      <c r="H550" s="204">
        <v>0.82499999999999996</v>
      </c>
      <c r="I550" s="205"/>
      <c r="J550" s="201"/>
      <c r="K550" s="201"/>
      <c r="L550" s="206"/>
      <c r="M550" s="207"/>
      <c r="N550" s="208"/>
      <c r="O550" s="208"/>
      <c r="P550" s="208"/>
      <c r="Q550" s="208"/>
      <c r="R550" s="208"/>
      <c r="S550" s="208"/>
      <c r="T550" s="209"/>
      <c r="AT550" s="210" t="s">
        <v>196</v>
      </c>
      <c r="AU550" s="210" t="s">
        <v>86</v>
      </c>
      <c r="AV550" s="13" t="s">
        <v>86</v>
      </c>
      <c r="AW550" s="13" t="s">
        <v>37</v>
      </c>
      <c r="AX550" s="13" t="s">
        <v>77</v>
      </c>
      <c r="AY550" s="210" t="s">
        <v>176</v>
      </c>
    </row>
    <row r="551" spans="1:65" s="14" customFormat="1" ht="11.25">
      <c r="B551" s="211"/>
      <c r="C551" s="212"/>
      <c r="D551" s="193" t="s">
        <v>196</v>
      </c>
      <c r="E551" s="213" t="s">
        <v>19</v>
      </c>
      <c r="F551" s="214" t="s">
        <v>199</v>
      </c>
      <c r="G551" s="212"/>
      <c r="H551" s="215">
        <v>60.976999999999997</v>
      </c>
      <c r="I551" s="216"/>
      <c r="J551" s="212"/>
      <c r="K551" s="212"/>
      <c r="L551" s="217"/>
      <c r="M551" s="218"/>
      <c r="N551" s="219"/>
      <c r="O551" s="219"/>
      <c r="P551" s="219"/>
      <c r="Q551" s="219"/>
      <c r="R551" s="219"/>
      <c r="S551" s="219"/>
      <c r="T551" s="220"/>
      <c r="AT551" s="221" t="s">
        <v>196</v>
      </c>
      <c r="AU551" s="221" t="s">
        <v>86</v>
      </c>
      <c r="AV551" s="14" t="s">
        <v>185</v>
      </c>
      <c r="AW551" s="14" t="s">
        <v>37</v>
      </c>
      <c r="AX551" s="14" t="s">
        <v>84</v>
      </c>
      <c r="AY551" s="221" t="s">
        <v>176</v>
      </c>
    </row>
    <row r="552" spans="1:65" s="2" customFormat="1" ht="16.5" customHeight="1">
      <c r="A552" s="36"/>
      <c r="B552" s="37"/>
      <c r="C552" s="180" t="s">
        <v>1121</v>
      </c>
      <c r="D552" s="180" t="s">
        <v>180</v>
      </c>
      <c r="E552" s="181" t="s">
        <v>1122</v>
      </c>
      <c r="F552" s="182" t="s">
        <v>19</v>
      </c>
      <c r="G552" s="183" t="s">
        <v>267</v>
      </c>
      <c r="H552" s="184">
        <v>60.976999999999997</v>
      </c>
      <c r="I552" s="185"/>
      <c r="J552" s="186">
        <f>ROUND(I552*H552,2)</f>
        <v>0</v>
      </c>
      <c r="K552" s="182" t="s">
        <v>19</v>
      </c>
      <c r="L552" s="41"/>
      <c r="M552" s="187" t="s">
        <v>19</v>
      </c>
      <c r="N552" s="188" t="s">
        <v>48</v>
      </c>
      <c r="O552" s="66"/>
      <c r="P552" s="189">
        <f>O552*H552</f>
        <v>0</v>
      </c>
      <c r="Q552" s="189">
        <v>0</v>
      </c>
      <c r="R552" s="189">
        <f>Q552*H552</f>
        <v>0</v>
      </c>
      <c r="S552" s="189">
        <v>0</v>
      </c>
      <c r="T552" s="190">
        <f>S552*H552</f>
        <v>0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191" t="s">
        <v>354</v>
      </c>
      <c r="AT552" s="191" t="s">
        <v>180</v>
      </c>
      <c r="AU552" s="191" t="s">
        <v>86</v>
      </c>
      <c r="AY552" s="19" t="s">
        <v>176</v>
      </c>
      <c r="BE552" s="192">
        <f>IF(N552="základní",J552,0)</f>
        <v>0</v>
      </c>
      <c r="BF552" s="192">
        <f>IF(N552="snížená",J552,0)</f>
        <v>0</v>
      </c>
      <c r="BG552" s="192">
        <f>IF(N552="zákl. přenesená",J552,0)</f>
        <v>0</v>
      </c>
      <c r="BH552" s="192">
        <f>IF(N552="sníž. přenesená",J552,0)</f>
        <v>0</v>
      </c>
      <c r="BI552" s="192">
        <f>IF(N552="nulová",J552,0)</f>
        <v>0</v>
      </c>
      <c r="BJ552" s="19" t="s">
        <v>84</v>
      </c>
      <c r="BK552" s="192">
        <f>ROUND(I552*H552,2)</f>
        <v>0</v>
      </c>
      <c r="BL552" s="19" t="s">
        <v>354</v>
      </c>
      <c r="BM552" s="191" t="s">
        <v>1123</v>
      </c>
    </row>
    <row r="553" spans="1:65" s="2" customFormat="1" ht="11.25">
      <c r="A553" s="36"/>
      <c r="B553" s="37"/>
      <c r="C553" s="38"/>
      <c r="D553" s="193" t="s">
        <v>187</v>
      </c>
      <c r="E553" s="38"/>
      <c r="F553" s="194" t="s">
        <v>1124</v>
      </c>
      <c r="G553" s="38"/>
      <c r="H553" s="38"/>
      <c r="I553" s="195"/>
      <c r="J553" s="38"/>
      <c r="K553" s="38"/>
      <c r="L553" s="41"/>
      <c r="M553" s="196"/>
      <c r="N553" s="197"/>
      <c r="O553" s="66"/>
      <c r="P553" s="66"/>
      <c r="Q553" s="66"/>
      <c r="R553" s="66"/>
      <c r="S553" s="66"/>
      <c r="T553" s="67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T553" s="19" t="s">
        <v>187</v>
      </c>
      <c r="AU553" s="19" t="s">
        <v>86</v>
      </c>
    </row>
    <row r="554" spans="1:65" s="2" customFormat="1" ht="16.5" customHeight="1">
      <c r="A554" s="36"/>
      <c r="B554" s="37"/>
      <c r="C554" s="180" t="s">
        <v>1125</v>
      </c>
      <c r="D554" s="180" t="s">
        <v>180</v>
      </c>
      <c r="E554" s="181" t="s">
        <v>1126</v>
      </c>
      <c r="F554" s="182" t="s">
        <v>1127</v>
      </c>
      <c r="G554" s="183" t="s">
        <v>183</v>
      </c>
      <c r="H554" s="184">
        <v>0.433</v>
      </c>
      <c r="I554" s="185"/>
      <c r="J554" s="186">
        <f>ROUND(I554*H554,2)</f>
        <v>0</v>
      </c>
      <c r="K554" s="182" t="s">
        <v>184</v>
      </c>
      <c r="L554" s="41"/>
      <c r="M554" s="187" t="s">
        <v>19</v>
      </c>
      <c r="N554" s="188" t="s">
        <v>48</v>
      </c>
      <c r="O554" s="66"/>
      <c r="P554" s="189">
        <f>O554*H554</f>
        <v>0</v>
      </c>
      <c r="Q554" s="189">
        <v>0</v>
      </c>
      <c r="R554" s="189">
        <f>Q554*H554</f>
        <v>0</v>
      </c>
      <c r="S554" s="189">
        <v>0</v>
      </c>
      <c r="T554" s="190">
        <f>S554*H554</f>
        <v>0</v>
      </c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R554" s="191" t="s">
        <v>354</v>
      </c>
      <c r="AT554" s="191" t="s">
        <v>180</v>
      </c>
      <c r="AU554" s="191" t="s">
        <v>86</v>
      </c>
      <c r="AY554" s="19" t="s">
        <v>176</v>
      </c>
      <c r="BE554" s="192">
        <f>IF(N554="základní",J554,0)</f>
        <v>0</v>
      </c>
      <c r="BF554" s="192">
        <f>IF(N554="snížená",J554,0)</f>
        <v>0</v>
      </c>
      <c r="BG554" s="192">
        <f>IF(N554="zákl. přenesená",J554,0)</f>
        <v>0</v>
      </c>
      <c r="BH554" s="192">
        <f>IF(N554="sníž. přenesená",J554,0)</f>
        <v>0</v>
      </c>
      <c r="BI554" s="192">
        <f>IF(N554="nulová",J554,0)</f>
        <v>0</v>
      </c>
      <c r="BJ554" s="19" t="s">
        <v>84</v>
      </c>
      <c r="BK554" s="192">
        <f>ROUND(I554*H554,2)</f>
        <v>0</v>
      </c>
      <c r="BL554" s="19" t="s">
        <v>354</v>
      </c>
      <c r="BM554" s="191" t="s">
        <v>1128</v>
      </c>
    </row>
    <row r="555" spans="1:65" s="2" customFormat="1" ht="19.5">
      <c r="A555" s="36"/>
      <c r="B555" s="37"/>
      <c r="C555" s="38"/>
      <c r="D555" s="193" t="s">
        <v>187</v>
      </c>
      <c r="E555" s="38"/>
      <c r="F555" s="194" t="s">
        <v>1129</v>
      </c>
      <c r="G555" s="38"/>
      <c r="H555" s="38"/>
      <c r="I555" s="195"/>
      <c r="J555" s="38"/>
      <c r="K555" s="38"/>
      <c r="L555" s="41"/>
      <c r="M555" s="196"/>
      <c r="N555" s="197"/>
      <c r="O555" s="66"/>
      <c r="P555" s="66"/>
      <c r="Q555" s="66"/>
      <c r="R555" s="66"/>
      <c r="S555" s="66"/>
      <c r="T555" s="67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T555" s="19" t="s">
        <v>187</v>
      </c>
      <c r="AU555" s="19" t="s">
        <v>86</v>
      </c>
    </row>
    <row r="556" spans="1:65" s="2" customFormat="1" ht="11.25">
      <c r="A556" s="36"/>
      <c r="B556" s="37"/>
      <c r="C556" s="38"/>
      <c r="D556" s="198" t="s">
        <v>189</v>
      </c>
      <c r="E556" s="38"/>
      <c r="F556" s="199" t="s">
        <v>1130</v>
      </c>
      <c r="G556" s="38"/>
      <c r="H556" s="38"/>
      <c r="I556" s="195"/>
      <c r="J556" s="38"/>
      <c r="K556" s="38"/>
      <c r="L556" s="41"/>
      <c r="M556" s="196"/>
      <c r="N556" s="197"/>
      <c r="O556" s="66"/>
      <c r="P556" s="66"/>
      <c r="Q556" s="66"/>
      <c r="R556" s="66"/>
      <c r="S556" s="66"/>
      <c r="T556" s="67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T556" s="19" t="s">
        <v>189</v>
      </c>
      <c r="AU556" s="19" t="s">
        <v>86</v>
      </c>
    </row>
    <row r="557" spans="1:65" s="2" customFormat="1" ht="16.5" customHeight="1">
      <c r="A557" s="36"/>
      <c r="B557" s="37"/>
      <c r="C557" s="180" t="s">
        <v>1131</v>
      </c>
      <c r="D557" s="180" t="s">
        <v>180</v>
      </c>
      <c r="E557" s="181" t="s">
        <v>1132</v>
      </c>
      <c r="F557" s="182" t="s">
        <v>1133</v>
      </c>
      <c r="G557" s="183" t="s">
        <v>183</v>
      </c>
      <c r="H557" s="184">
        <v>0.433</v>
      </c>
      <c r="I557" s="185"/>
      <c r="J557" s="186">
        <f>ROUND(I557*H557,2)</f>
        <v>0</v>
      </c>
      <c r="K557" s="182" t="s">
        <v>184</v>
      </c>
      <c r="L557" s="41"/>
      <c r="M557" s="187" t="s">
        <v>19</v>
      </c>
      <c r="N557" s="188" t="s">
        <v>48</v>
      </c>
      <c r="O557" s="66"/>
      <c r="P557" s="189">
        <f>O557*H557</f>
        <v>0</v>
      </c>
      <c r="Q557" s="189">
        <v>0</v>
      </c>
      <c r="R557" s="189">
        <f>Q557*H557</f>
        <v>0</v>
      </c>
      <c r="S557" s="189">
        <v>0</v>
      </c>
      <c r="T557" s="190">
        <f>S557*H557</f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91" t="s">
        <v>354</v>
      </c>
      <c r="AT557" s="191" t="s">
        <v>180</v>
      </c>
      <c r="AU557" s="191" t="s">
        <v>86</v>
      </c>
      <c r="AY557" s="19" t="s">
        <v>176</v>
      </c>
      <c r="BE557" s="192">
        <f>IF(N557="základní",J557,0)</f>
        <v>0</v>
      </c>
      <c r="BF557" s="192">
        <f>IF(N557="snížená",J557,0)</f>
        <v>0</v>
      </c>
      <c r="BG557" s="192">
        <f>IF(N557="zákl. přenesená",J557,0)</f>
        <v>0</v>
      </c>
      <c r="BH557" s="192">
        <f>IF(N557="sníž. přenesená",J557,0)</f>
        <v>0</v>
      </c>
      <c r="BI557" s="192">
        <f>IF(N557="nulová",J557,0)</f>
        <v>0</v>
      </c>
      <c r="BJ557" s="19" t="s">
        <v>84</v>
      </c>
      <c r="BK557" s="192">
        <f>ROUND(I557*H557,2)</f>
        <v>0</v>
      </c>
      <c r="BL557" s="19" t="s">
        <v>354</v>
      </c>
      <c r="BM557" s="191" t="s">
        <v>1134</v>
      </c>
    </row>
    <row r="558" spans="1:65" s="2" customFormat="1" ht="19.5">
      <c r="A558" s="36"/>
      <c r="B558" s="37"/>
      <c r="C558" s="38"/>
      <c r="D558" s="193" t="s">
        <v>187</v>
      </c>
      <c r="E558" s="38"/>
      <c r="F558" s="194" t="s">
        <v>1135</v>
      </c>
      <c r="G558" s="38"/>
      <c r="H558" s="38"/>
      <c r="I558" s="195"/>
      <c r="J558" s="38"/>
      <c r="K558" s="38"/>
      <c r="L558" s="41"/>
      <c r="M558" s="196"/>
      <c r="N558" s="197"/>
      <c r="O558" s="66"/>
      <c r="P558" s="66"/>
      <c r="Q558" s="66"/>
      <c r="R558" s="66"/>
      <c r="S558" s="66"/>
      <c r="T558" s="67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T558" s="19" t="s">
        <v>187</v>
      </c>
      <c r="AU558" s="19" t="s">
        <v>86</v>
      </c>
    </row>
    <row r="559" spans="1:65" s="2" customFormat="1" ht="11.25">
      <c r="A559" s="36"/>
      <c r="B559" s="37"/>
      <c r="C559" s="38"/>
      <c r="D559" s="198" t="s">
        <v>189</v>
      </c>
      <c r="E559" s="38"/>
      <c r="F559" s="199" t="s">
        <v>1136</v>
      </c>
      <c r="G559" s="38"/>
      <c r="H559" s="38"/>
      <c r="I559" s="195"/>
      <c r="J559" s="38"/>
      <c r="K559" s="38"/>
      <c r="L559" s="41"/>
      <c r="M559" s="196"/>
      <c r="N559" s="197"/>
      <c r="O559" s="66"/>
      <c r="P559" s="66"/>
      <c r="Q559" s="66"/>
      <c r="R559" s="66"/>
      <c r="S559" s="66"/>
      <c r="T559" s="67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T559" s="19" t="s">
        <v>189</v>
      </c>
      <c r="AU559" s="19" t="s">
        <v>86</v>
      </c>
    </row>
    <row r="560" spans="1:65" s="12" customFormat="1" ht="22.9" customHeight="1">
      <c r="B560" s="164"/>
      <c r="C560" s="165"/>
      <c r="D560" s="166" t="s">
        <v>76</v>
      </c>
      <c r="E560" s="178" t="s">
        <v>440</v>
      </c>
      <c r="F560" s="178" t="s">
        <v>441</v>
      </c>
      <c r="G560" s="165"/>
      <c r="H560" s="165"/>
      <c r="I560" s="168"/>
      <c r="J560" s="179">
        <f>BK560</f>
        <v>0</v>
      </c>
      <c r="K560" s="165"/>
      <c r="L560" s="170"/>
      <c r="M560" s="171"/>
      <c r="N560" s="172"/>
      <c r="O560" s="172"/>
      <c r="P560" s="173">
        <f>SUM(P561:P579)</f>
        <v>0</v>
      </c>
      <c r="Q560" s="172"/>
      <c r="R560" s="173">
        <f>SUM(R561:R579)</f>
        <v>0.43852220000000008</v>
      </c>
      <c r="S560" s="172"/>
      <c r="T560" s="174">
        <f>SUM(T561:T579)</f>
        <v>0</v>
      </c>
      <c r="AR560" s="175" t="s">
        <v>86</v>
      </c>
      <c r="AT560" s="176" t="s">
        <v>76</v>
      </c>
      <c r="AU560" s="176" t="s">
        <v>84</v>
      </c>
      <c r="AY560" s="175" t="s">
        <v>176</v>
      </c>
      <c r="BK560" s="177">
        <f>SUM(BK561:BK579)</f>
        <v>0</v>
      </c>
    </row>
    <row r="561" spans="1:65" s="2" customFormat="1" ht="16.5" customHeight="1">
      <c r="A561" s="36"/>
      <c r="B561" s="37"/>
      <c r="C561" s="180" t="s">
        <v>1137</v>
      </c>
      <c r="D561" s="180" t="s">
        <v>180</v>
      </c>
      <c r="E561" s="181" t="s">
        <v>1138</v>
      </c>
      <c r="F561" s="182" t="s">
        <v>1139</v>
      </c>
      <c r="G561" s="183" t="s">
        <v>267</v>
      </c>
      <c r="H561" s="184">
        <v>475.54</v>
      </c>
      <c r="I561" s="185"/>
      <c r="J561" s="186">
        <f>ROUND(I561*H561,2)</f>
        <v>0</v>
      </c>
      <c r="K561" s="182" t="s">
        <v>184</v>
      </c>
      <c r="L561" s="41"/>
      <c r="M561" s="187" t="s">
        <v>19</v>
      </c>
      <c r="N561" s="188" t="s">
        <v>48</v>
      </c>
      <c r="O561" s="66"/>
      <c r="P561" s="189">
        <f>O561*H561</f>
        <v>0</v>
      </c>
      <c r="Q561" s="189">
        <v>0</v>
      </c>
      <c r="R561" s="189">
        <f>Q561*H561</f>
        <v>0</v>
      </c>
      <c r="S561" s="189">
        <v>0</v>
      </c>
      <c r="T561" s="190">
        <f>S561*H561</f>
        <v>0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191" t="s">
        <v>354</v>
      </c>
      <c r="AT561" s="191" t="s">
        <v>180</v>
      </c>
      <c r="AU561" s="191" t="s">
        <v>86</v>
      </c>
      <c r="AY561" s="19" t="s">
        <v>176</v>
      </c>
      <c r="BE561" s="192">
        <f>IF(N561="základní",J561,0)</f>
        <v>0</v>
      </c>
      <c r="BF561" s="192">
        <f>IF(N561="snížená",J561,0)</f>
        <v>0</v>
      </c>
      <c r="BG561" s="192">
        <f>IF(N561="zákl. přenesená",J561,0)</f>
        <v>0</v>
      </c>
      <c r="BH561" s="192">
        <f>IF(N561="sníž. přenesená",J561,0)</f>
        <v>0</v>
      </c>
      <c r="BI561" s="192">
        <f>IF(N561="nulová",J561,0)</f>
        <v>0</v>
      </c>
      <c r="BJ561" s="19" t="s">
        <v>84</v>
      </c>
      <c r="BK561" s="192">
        <f>ROUND(I561*H561,2)</f>
        <v>0</v>
      </c>
      <c r="BL561" s="19" t="s">
        <v>354</v>
      </c>
      <c r="BM561" s="191" t="s">
        <v>1140</v>
      </c>
    </row>
    <row r="562" spans="1:65" s="2" customFormat="1" ht="11.25">
      <c r="A562" s="36"/>
      <c r="B562" s="37"/>
      <c r="C562" s="38"/>
      <c r="D562" s="193" t="s">
        <v>187</v>
      </c>
      <c r="E562" s="38"/>
      <c r="F562" s="194" t="s">
        <v>1141</v>
      </c>
      <c r="G562" s="38"/>
      <c r="H562" s="38"/>
      <c r="I562" s="195"/>
      <c r="J562" s="38"/>
      <c r="K562" s="38"/>
      <c r="L562" s="41"/>
      <c r="M562" s="196"/>
      <c r="N562" s="197"/>
      <c r="O562" s="66"/>
      <c r="P562" s="66"/>
      <c r="Q562" s="66"/>
      <c r="R562" s="66"/>
      <c r="S562" s="66"/>
      <c r="T562" s="67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T562" s="19" t="s">
        <v>187</v>
      </c>
      <c r="AU562" s="19" t="s">
        <v>86</v>
      </c>
    </row>
    <row r="563" spans="1:65" s="2" customFormat="1" ht="11.25">
      <c r="A563" s="36"/>
      <c r="B563" s="37"/>
      <c r="C563" s="38"/>
      <c r="D563" s="198" t="s">
        <v>189</v>
      </c>
      <c r="E563" s="38"/>
      <c r="F563" s="199" t="s">
        <v>1142</v>
      </c>
      <c r="G563" s="38"/>
      <c r="H563" s="38"/>
      <c r="I563" s="195"/>
      <c r="J563" s="38"/>
      <c r="K563" s="38"/>
      <c r="L563" s="41"/>
      <c r="M563" s="196"/>
      <c r="N563" s="197"/>
      <c r="O563" s="66"/>
      <c r="P563" s="66"/>
      <c r="Q563" s="66"/>
      <c r="R563" s="66"/>
      <c r="S563" s="66"/>
      <c r="T563" s="67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T563" s="19" t="s">
        <v>189</v>
      </c>
      <c r="AU563" s="19" t="s">
        <v>86</v>
      </c>
    </row>
    <row r="564" spans="1:65" s="13" customFormat="1" ht="11.25">
      <c r="B564" s="200"/>
      <c r="C564" s="201"/>
      <c r="D564" s="193" t="s">
        <v>196</v>
      </c>
      <c r="E564" s="202" t="s">
        <v>19</v>
      </c>
      <c r="F564" s="203" t="s">
        <v>1143</v>
      </c>
      <c r="G564" s="201"/>
      <c r="H564" s="204">
        <v>475.54</v>
      </c>
      <c r="I564" s="205"/>
      <c r="J564" s="201"/>
      <c r="K564" s="201"/>
      <c r="L564" s="206"/>
      <c r="M564" s="207"/>
      <c r="N564" s="208"/>
      <c r="O564" s="208"/>
      <c r="P564" s="208"/>
      <c r="Q564" s="208"/>
      <c r="R564" s="208"/>
      <c r="S564" s="208"/>
      <c r="T564" s="209"/>
      <c r="AT564" s="210" t="s">
        <v>196</v>
      </c>
      <c r="AU564" s="210" t="s">
        <v>86</v>
      </c>
      <c r="AV564" s="13" t="s">
        <v>86</v>
      </c>
      <c r="AW564" s="13" t="s">
        <v>37</v>
      </c>
      <c r="AX564" s="13" t="s">
        <v>84</v>
      </c>
      <c r="AY564" s="210" t="s">
        <v>176</v>
      </c>
    </row>
    <row r="565" spans="1:65" s="2" customFormat="1" ht="16.5" customHeight="1">
      <c r="A565" s="36"/>
      <c r="B565" s="37"/>
      <c r="C565" s="180" t="s">
        <v>1144</v>
      </c>
      <c r="D565" s="180" t="s">
        <v>180</v>
      </c>
      <c r="E565" s="181" t="s">
        <v>1145</v>
      </c>
      <c r="F565" s="182" t="s">
        <v>1146</v>
      </c>
      <c r="G565" s="183" t="s">
        <v>267</v>
      </c>
      <c r="H565" s="184">
        <v>475.54</v>
      </c>
      <c r="I565" s="185"/>
      <c r="J565" s="186">
        <f>ROUND(I565*H565,2)</f>
        <v>0</v>
      </c>
      <c r="K565" s="182" t="s">
        <v>184</v>
      </c>
      <c r="L565" s="41"/>
      <c r="M565" s="187" t="s">
        <v>19</v>
      </c>
      <c r="N565" s="188" t="s">
        <v>48</v>
      </c>
      <c r="O565" s="66"/>
      <c r="P565" s="189">
        <f>O565*H565</f>
        <v>0</v>
      </c>
      <c r="Q565" s="189">
        <v>1.1E-4</v>
      </c>
      <c r="R565" s="189">
        <f>Q565*H565</f>
        <v>5.2309400000000006E-2</v>
      </c>
      <c r="S565" s="189">
        <v>0</v>
      </c>
      <c r="T565" s="190">
        <f>S565*H565</f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91" t="s">
        <v>354</v>
      </c>
      <c r="AT565" s="191" t="s">
        <v>180</v>
      </c>
      <c r="AU565" s="191" t="s">
        <v>86</v>
      </c>
      <c r="AY565" s="19" t="s">
        <v>176</v>
      </c>
      <c r="BE565" s="192">
        <f>IF(N565="základní",J565,0)</f>
        <v>0</v>
      </c>
      <c r="BF565" s="192">
        <f>IF(N565="snížená",J565,0)</f>
        <v>0</v>
      </c>
      <c r="BG565" s="192">
        <f>IF(N565="zákl. přenesená",J565,0)</f>
        <v>0</v>
      </c>
      <c r="BH565" s="192">
        <f>IF(N565="sníž. přenesená",J565,0)</f>
        <v>0</v>
      </c>
      <c r="BI565" s="192">
        <f>IF(N565="nulová",J565,0)</f>
        <v>0</v>
      </c>
      <c r="BJ565" s="19" t="s">
        <v>84</v>
      </c>
      <c r="BK565" s="192">
        <f>ROUND(I565*H565,2)</f>
        <v>0</v>
      </c>
      <c r="BL565" s="19" t="s">
        <v>354</v>
      </c>
      <c r="BM565" s="191" t="s">
        <v>1147</v>
      </c>
    </row>
    <row r="566" spans="1:65" s="2" customFormat="1" ht="11.25">
      <c r="A566" s="36"/>
      <c r="B566" s="37"/>
      <c r="C566" s="38"/>
      <c r="D566" s="193" t="s">
        <v>187</v>
      </c>
      <c r="E566" s="38"/>
      <c r="F566" s="194" t="s">
        <v>1148</v>
      </c>
      <c r="G566" s="38"/>
      <c r="H566" s="38"/>
      <c r="I566" s="195"/>
      <c r="J566" s="38"/>
      <c r="K566" s="38"/>
      <c r="L566" s="41"/>
      <c r="M566" s="196"/>
      <c r="N566" s="197"/>
      <c r="O566" s="66"/>
      <c r="P566" s="66"/>
      <c r="Q566" s="66"/>
      <c r="R566" s="66"/>
      <c r="S566" s="66"/>
      <c r="T566" s="67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T566" s="19" t="s">
        <v>187</v>
      </c>
      <c r="AU566" s="19" t="s">
        <v>86</v>
      </c>
    </row>
    <row r="567" spans="1:65" s="2" customFormat="1" ht="11.25">
      <c r="A567" s="36"/>
      <c r="B567" s="37"/>
      <c r="C567" s="38"/>
      <c r="D567" s="198" t="s">
        <v>189</v>
      </c>
      <c r="E567" s="38"/>
      <c r="F567" s="199" t="s">
        <v>1149</v>
      </c>
      <c r="G567" s="38"/>
      <c r="H567" s="38"/>
      <c r="I567" s="195"/>
      <c r="J567" s="38"/>
      <c r="K567" s="38"/>
      <c r="L567" s="41"/>
      <c r="M567" s="196"/>
      <c r="N567" s="197"/>
      <c r="O567" s="66"/>
      <c r="P567" s="66"/>
      <c r="Q567" s="66"/>
      <c r="R567" s="66"/>
      <c r="S567" s="66"/>
      <c r="T567" s="67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T567" s="19" t="s">
        <v>189</v>
      </c>
      <c r="AU567" s="19" t="s">
        <v>86</v>
      </c>
    </row>
    <row r="568" spans="1:65" s="2" customFormat="1" ht="16.5" customHeight="1">
      <c r="A568" s="36"/>
      <c r="B568" s="37"/>
      <c r="C568" s="180" t="s">
        <v>1150</v>
      </c>
      <c r="D568" s="180" t="s">
        <v>180</v>
      </c>
      <c r="E568" s="181" t="s">
        <v>1151</v>
      </c>
      <c r="F568" s="182" t="s">
        <v>1152</v>
      </c>
      <c r="G568" s="183" t="s">
        <v>267</v>
      </c>
      <c r="H568" s="184">
        <v>475.54</v>
      </c>
      <c r="I568" s="185"/>
      <c r="J568" s="186">
        <f>ROUND(I568*H568,2)</f>
        <v>0</v>
      </c>
      <c r="K568" s="182" t="s">
        <v>184</v>
      </c>
      <c r="L568" s="41"/>
      <c r="M568" s="187" t="s">
        <v>19</v>
      </c>
      <c r="N568" s="188" t="s">
        <v>48</v>
      </c>
      <c r="O568" s="66"/>
      <c r="P568" s="189">
        <f>O568*H568</f>
        <v>0</v>
      </c>
      <c r="Q568" s="189">
        <v>7.2000000000000005E-4</v>
      </c>
      <c r="R568" s="189">
        <f>Q568*H568</f>
        <v>0.34238880000000005</v>
      </c>
      <c r="S568" s="189">
        <v>0</v>
      </c>
      <c r="T568" s="190">
        <f>S568*H568</f>
        <v>0</v>
      </c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R568" s="191" t="s">
        <v>354</v>
      </c>
      <c r="AT568" s="191" t="s">
        <v>180</v>
      </c>
      <c r="AU568" s="191" t="s">
        <v>86</v>
      </c>
      <c r="AY568" s="19" t="s">
        <v>176</v>
      </c>
      <c r="BE568" s="192">
        <f>IF(N568="základní",J568,0)</f>
        <v>0</v>
      </c>
      <c r="BF568" s="192">
        <f>IF(N568="snížená",J568,0)</f>
        <v>0</v>
      </c>
      <c r="BG568" s="192">
        <f>IF(N568="zákl. přenesená",J568,0)</f>
        <v>0</v>
      </c>
      <c r="BH568" s="192">
        <f>IF(N568="sníž. přenesená",J568,0)</f>
        <v>0</v>
      </c>
      <c r="BI568" s="192">
        <f>IF(N568="nulová",J568,0)</f>
        <v>0</v>
      </c>
      <c r="BJ568" s="19" t="s">
        <v>84</v>
      </c>
      <c r="BK568" s="192">
        <f>ROUND(I568*H568,2)</f>
        <v>0</v>
      </c>
      <c r="BL568" s="19" t="s">
        <v>354</v>
      </c>
      <c r="BM568" s="191" t="s">
        <v>1153</v>
      </c>
    </row>
    <row r="569" spans="1:65" s="2" customFormat="1" ht="19.5">
      <c r="A569" s="36"/>
      <c r="B569" s="37"/>
      <c r="C569" s="38"/>
      <c r="D569" s="193" t="s">
        <v>187</v>
      </c>
      <c r="E569" s="38"/>
      <c r="F569" s="194" t="s">
        <v>1154</v>
      </c>
      <c r="G569" s="38"/>
      <c r="H569" s="38"/>
      <c r="I569" s="195"/>
      <c r="J569" s="38"/>
      <c r="K569" s="38"/>
      <c r="L569" s="41"/>
      <c r="M569" s="196"/>
      <c r="N569" s="197"/>
      <c r="O569" s="66"/>
      <c r="P569" s="66"/>
      <c r="Q569" s="66"/>
      <c r="R569" s="66"/>
      <c r="S569" s="66"/>
      <c r="T569" s="67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T569" s="19" t="s">
        <v>187</v>
      </c>
      <c r="AU569" s="19" t="s">
        <v>86</v>
      </c>
    </row>
    <row r="570" spans="1:65" s="2" customFormat="1" ht="11.25">
      <c r="A570" s="36"/>
      <c r="B570" s="37"/>
      <c r="C570" s="38"/>
      <c r="D570" s="198" t="s">
        <v>189</v>
      </c>
      <c r="E570" s="38"/>
      <c r="F570" s="199" t="s">
        <v>1155</v>
      </c>
      <c r="G570" s="38"/>
      <c r="H570" s="38"/>
      <c r="I570" s="195"/>
      <c r="J570" s="38"/>
      <c r="K570" s="38"/>
      <c r="L570" s="41"/>
      <c r="M570" s="196"/>
      <c r="N570" s="197"/>
      <c r="O570" s="66"/>
      <c r="P570" s="66"/>
      <c r="Q570" s="66"/>
      <c r="R570" s="66"/>
      <c r="S570" s="66"/>
      <c r="T570" s="67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T570" s="19" t="s">
        <v>189</v>
      </c>
      <c r="AU570" s="19" t="s">
        <v>86</v>
      </c>
    </row>
    <row r="571" spans="1:65" s="2" customFormat="1" ht="16.5" customHeight="1">
      <c r="A571" s="36"/>
      <c r="B571" s="37"/>
      <c r="C571" s="180" t="s">
        <v>1156</v>
      </c>
      <c r="D571" s="180" t="s">
        <v>180</v>
      </c>
      <c r="E571" s="181" t="s">
        <v>1157</v>
      </c>
      <c r="F571" s="182" t="s">
        <v>1158</v>
      </c>
      <c r="G571" s="183" t="s">
        <v>267</v>
      </c>
      <c r="H571" s="184">
        <v>132.80000000000001</v>
      </c>
      <c r="I571" s="185"/>
      <c r="J571" s="186">
        <f>ROUND(I571*H571,2)</f>
        <v>0</v>
      </c>
      <c r="K571" s="182" t="s">
        <v>184</v>
      </c>
      <c r="L571" s="41"/>
      <c r="M571" s="187" t="s">
        <v>19</v>
      </c>
      <c r="N571" s="188" t="s">
        <v>48</v>
      </c>
      <c r="O571" s="66"/>
      <c r="P571" s="189">
        <f>O571*H571</f>
        <v>0</v>
      </c>
      <c r="Q571" s="189">
        <v>3.3E-4</v>
      </c>
      <c r="R571" s="189">
        <f>Q571*H571</f>
        <v>4.3824000000000002E-2</v>
      </c>
      <c r="S571" s="189">
        <v>0</v>
      </c>
      <c r="T571" s="190">
        <f>S571*H571</f>
        <v>0</v>
      </c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R571" s="191" t="s">
        <v>354</v>
      </c>
      <c r="AT571" s="191" t="s">
        <v>180</v>
      </c>
      <c r="AU571" s="191" t="s">
        <v>86</v>
      </c>
      <c r="AY571" s="19" t="s">
        <v>176</v>
      </c>
      <c r="BE571" s="192">
        <f>IF(N571="základní",J571,0)</f>
        <v>0</v>
      </c>
      <c r="BF571" s="192">
        <f>IF(N571="snížená",J571,0)</f>
        <v>0</v>
      </c>
      <c r="BG571" s="192">
        <f>IF(N571="zákl. přenesená",J571,0)</f>
        <v>0</v>
      </c>
      <c r="BH571" s="192">
        <f>IF(N571="sníž. přenesená",J571,0)</f>
        <v>0</v>
      </c>
      <c r="BI571" s="192">
        <f>IF(N571="nulová",J571,0)</f>
        <v>0</v>
      </c>
      <c r="BJ571" s="19" t="s">
        <v>84</v>
      </c>
      <c r="BK571" s="192">
        <f>ROUND(I571*H571,2)</f>
        <v>0</v>
      </c>
      <c r="BL571" s="19" t="s">
        <v>354</v>
      </c>
      <c r="BM571" s="191" t="s">
        <v>1159</v>
      </c>
    </row>
    <row r="572" spans="1:65" s="2" customFormat="1" ht="19.5">
      <c r="A572" s="36"/>
      <c r="B572" s="37"/>
      <c r="C572" s="38"/>
      <c r="D572" s="193" t="s">
        <v>187</v>
      </c>
      <c r="E572" s="38"/>
      <c r="F572" s="194" t="s">
        <v>1160</v>
      </c>
      <c r="G572" s="38"/>
      <c r="H572" s="38"/>
      <c r="I572" s="195"/>
      <c r="J572" s="38"/>
      <c r="K572" s="38"/>
      <c r="L572" s="41"/>
      <c r="M572" s="196"/>
      <c r="N572" s="197"/>
      <c r="O572" s="66"/>
      <c r="P572" s="66"/>
      <c r="Q572" s="66"/>
      <c r="R572" s="66"/>
      <c r="S572" s="66"/>
      <c r="T572" s="67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T572" s="19" t="s">
        <v>187</v>
      </c>
      <c r="AU572" s="19" t="s">
        <v>86</v>
      </c>
    </row>
    <row r="573" spans="1:65" s="2" customFormat="1" ht="11.25">
      <c r="A573" s="36"/>
      <c r="B573" s="37"/>
      <c r="C573" s="38"/>
      <c r="D573" s="198" t="s">
        <v>189</v>
      </c>
      <c r="E573" s="38"/>
      <c r="F573" s="199" t="s">
        <v>1161</v>
      </c>
      <c r="G573" s="38"/>
      <c r="H573" s="38"/>
      <c r="I573" s="195"/>
      <c r="J573" s="38"/>
      <c r="K573" s="38"/>
      <c r="L573" s="41"/>
      <c r="M573" s="196"/>
      <c r="N573" s="197"/>
      <c r="O573" s="66"/>
      <c r="P573" s="66"/>
      <c r="Q573" s="66"/>
      <c r="R573" s="66"/>
      <c r="S573" s="66"/>
      <c r="T573" s="67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T573" s="19" t="s">
        <v>189</v>
      </c>
      <c r="AU573" s="19" t="s">
        <v>86</v>
      </c>
    </row>
    <row r="574" spans="1:65" s="15" customFormat="1" ht="11.25">
      <c r="B574" s="237"/>
      <c r="C574" s="238"/>
      <c r="D574" s="193" t="s">
        <v>196</v>
      </c>
      <c r="E574" s="239" t="s">
        <v>19</v>
      </c>
      <c r="F574" s="240" t="s">
        <v>1119</v>
      </c>
      <c r="G574" s="238"/>
      <c r="H574" s="239" t="s">
        <v>19</v>
      </c>
      <c r="I574" s="241"/>
      <c r="J574" s="238"/>
      <c r="K574" s="238"/>
      <c r="L574" s="242"/>
      <c r="M574" s="243"/>
      <c r="N574" s="244"/>
      <c r="O574" s="244"/>
      <c r="P574" s="244"/>
      <c r="Q574" s="244"/>
      <c r="R574" s="244"/>
      <c r="S574" s="244"/>
      <c r="T574" s="245"/>
      <c r="AT574" s="246" t="s">
        <v>196</v>
      </c>
      <c r="AU574" s="246" t="s">
        <v>86</v>
      </c>
      <c r="AV574" s="15" t="s">
        <v>84</v>
      </c>
      <c r="AW574" s="15" t="s">
        <v>37</v>
      </c>
      <c r="AX574" s="15" t="s">
        <v>77</v>
      </c>
      <c r="AY574" s="246" t="s">
        <v>176</v>
      </c>
    </row>
    <row r="575" spans="1:65" s="15" customFormat="1" ht="11.25">
      <c r="B575" s="237"/>
      <c r="C575" s="238"/>
      <c r="D575" s="193" t="s">
        <v>196</v>
      </c>
      <c r="E575" s="239" t="s">
        <v>19</v>
      </c>
      <c r="F575" s="240" t="s">
        <v>665</v>
      </c>
      <c r="G575" s="238"/>
      <c r="H575" s="239" t="s">
        <v>19</v>
      </c>
      <c r="I575" s="241"/>
      <c r="J575" s="238"/>
      <c r="K575" s="238"/>
      <c r="L575" s="242"/>
      <c r="M575" s="243"/>
      <c r="N575" s="244"/>
      <c r="O575" s="244"/>
      <c r="P575" s="244"/>
      <c r="Q575" s="244"/>
      <c r="R575" s="244"/>
      <c r="S575" s="244"/>
      <c r="T575" s="245"/>
      <c r="AT575" s="246" t="s">
        <v>196</v>
      </c>
      <c r="AU575" s="246" t="s">
        <v>86</v>
      </c>
      <c r="AV575" s="15" t="s">
        <v>84</v>
      </c>
      <c r="AW575" s="15" t="s">
        <v>37</v>
      </c>
      <c r="AX575" s="15" t="s">
        <v>77</v>
      </c>
      <c r="AY575" s="246" t="s">
        <v>176</v>
      </c>
    </row>
    <row r="576" spans="1:65" s="13" customFormat="1" ht="11.25">
      <c r="B576" s="200"/>
      <c r="C576" s="201"/>
      <c r="D576" s="193" t="s">
        <v>196</v>
      </c>
      <c r="E576" s="202" t="s">
        <v>19</v>
      </c>
      <c r="F576" s="203" t="s">
        <v>1162</v>
      </c>
      <c r="G576" s="201"/>
      <c r="H576" s="204">
        <v>64.8</v>
      </c>
      <c r="I576" s="205"/>
      <c r="J576" s="201"/>
      <c r="K576" s="201"/>
      <c r="L576" s="206"/>
      <c r="M576" s="207"/>
      <c r="N576" s="208"/>
      <c r="O576" s="208"/>
      <c r="P576" s="208"/>
      <c r="Q576" s="208"/>
      <c r="R576" s="208"/>
      <c r="S576" s="208"/>
      <c r="T576" s="209"/>
      <c r="AT576" s="210" t="s">
        <v>196</v>
      </c>
      <c r="AU576" s="210" t="s">
        <v>86</v>
      </c>
      <c r="AV576" s="13" t="s">
        <v>86</v>
      </c>
      <c r="AW576" s="13" t="s">
        <v>37</v>
      </c>
      <c r="AX576" s="13" t="s">
        <v>77</v>
      </c>
      <c r="AY576" s="210" t="s">
        <v>176</v>
      </c>
    </row>
    <row r="577" spans="1:65" s="13" customFormat="1" ht="11.25">
      <c r="B577" s="200"/>
      <c r="C577" s="201"/>
      <c r="D577" s="193" t="s">
        <v>196</v>
      </c>
      <c r="E577" s="202" t="s">
        <v>19</v>
      </c>
      <c r="F577" s="203" t="s">
        <v>1163</v>
      </c>
      <c r="G577" s="201"/>
      <c r="H577" s="204">
        <v>48.8</v>
      </c>
      <c r="I577" s="205"/>
      <c r="J577" s="201"/>
      <c r="K577" s="201"/>
      <c r="L577" s="206"/>
      <c r="M577" s="207"/>
      <c r="N577" s="208"/>
      <c r="O577" s="208"/>
      <c r="P577" s="208"/>
      <c r="Q577" s="208"/>
      <c r="R577" s="208"/>
      <c r="S577" s="208"/>
      <c r="T577" s="209"/>
      <c r="AT577" s="210" t="s">
        <v>196</v>
      </c>
      <c r="AU577" s="210" t="s">
        <v>86</v>
      </c>
      <c r="AV577" s="13" t="s">
        <v>86</v>
      </c>
      <c r="AW577" s="13" t="s">
        <v>37</v>
      </c>
      <c r="AX577" s="13" t="s">
        <v>77</v>
      </c>
      <c r="AY577" s="210" t="s">
        <v>176</v>
      </c>
    </row>
    <row r="578" spans="1:65" s="13" customFormat="1" ht="11.25">
      <c r="B578" s="200"/>
      <c r="C578" s="201"/>
      <c r="D578" s="193" t="s">
        <v>196</v>
      </c>
      <c r="E578" s="202" t="s">
        <v>19</v>
      </c>
      <c r="F578" s="203" t="s">
        <v>1164</v>
      </c>
      <c r="G578" s="201"/>
      <c r="H578" s="204">
        <v>19.2</v>
      </c>
      <c r="I578" s="205"/>
      <c r="J578" s="201"/>
      <c r="K578" s="201"/>
      <c r="L578" s="206"/>
      <c r="M578" s="207"/>
      <c r="N578" s="208"/>
      <c r="O578" s="208"/>
      <c r="P578" s="208"/>
      <c r="Q578" s="208"/>
      <c r="R578" s="208"/>
      <c r="S578" s="208"/>
      <c r="T578" s="209"/>
      <c r="AT578" s="210" t="s">
        <v>196</v>
      </c>
      <c r="AU578" s="210" t="s">
        <v>86</v>
      </c>
      <c r="AV578" s="13" t="s">
        <v>86</v>
      </c>
      <c r="AW578" s="13" t="s">
        <v>37</v>
      </c>
      <c r="AX578" s="13" t="s">
        <v>77</v>
      </c>
      <c r="AY578" s="210" t="s">
        <v>176</v>
      </c>
    </row>
    <row r="579" spans="1:65" s="14" customFormat="1" ht="11.25">
      <c r="B579" s="211"/>
      <c r="C579" s="212"/>
      <c r="D579" s="193" t="s">
        <v>196</v>
      </c>
      <c r="E579" s="213" t="s">
        <v>19</v>
      </c>
      <c r="F579" s="214" t="s">
        <v>199</v>
      </c>
      <c r="G579" s="212"/>
      <c r="H579" s="215">
        <v>132.80000000000001</v>
      </c>
      <c r="I579" s="216"/>
      <c r="J579" s="212"/>
      <c r="K579" s="212"/>
      <c r="L579" s="217"/>
      <c r="M579" s="218"/>
      <c r="N579" s="219"/>
      <c r="O579" s="219"/>
      <c r="P579" s="219"/>
      <c r="Q579" s="219"/>
      <c r="R579" s="219"/>
      <c r="S579" s="219"/>
      <c r="T579" s="220"/>
      <c r="AT579" s="221" t="s">
        <v>196</v>
      </c>
      <c r="AU579" s="221" t="s">
        <v>86</v>
      </c>
      <c r="AV579" s="14" t="s">
        <v>185</v>
      </c>
      <c r="AW579" s="14" t="s">
        <v>37</v>
      </c>
      <c r="AX579" s="14" t="s">
        <v>84</v>
      </c>
      <c r="AY579" s="221" t="s">
        <v>176</v>
      </c>
    </row>
    <row r="580" spans="1:65" s="12" customFormat="1" ht="22.9" customHeight="1">
      <c r="B580" s="164"/>
      <c r="C580" s="165"/>
      <c r="D580" s="166" t="s">
        <v>76</v>
      </c>
      <c r="E580" s="178" t="s">
        <v>508</v>
      </c>
      <c r="F580" s="178" t="s">
        <v>509</v>
      </c>
      <c r="G580" s="165"/>
      <c r="H580" s="165"/>
      <c r="I580" s="168"/>
      <c r="J580" s="179">
        <f>BK580</f>
        <v>0</v>
      </c>
      <c r="K580" s="165"/>
      <c r="L580" s="170"/>
      <c r="M580" s="171"/>
      <c r="N580" s="172"/>
      <c r="O580" s="172"/>
      <c r="P580" s="173">
        <f>SUM(P581:P598)</f>
        <v>0</v>
      </c>
      <c r="Q580" s="172"/>
      <c r="R580" s="173">
        <f>SUM(R581:R598)</f>
        <v>4.8897999999999997E-2</v>
      </c>
      <c r="S580" s="172"/>
      <c r="T580" s="174">
        <f>SUM(T581:T598)</f>
        <v>0</v>
      </c>
      <c r="AR580" s="175" t="s">
        <v>86</v>
      </c>
      <c r="AT580" s="176" t="s">
        <v>76</v>
      </c>
      <c r="AU580" s="176" t="s">
        <v>84</v>
      </c>
      <c r="AY580" s="175" t="s">
        <v>176</v>
      </c>
      <c r="BK580" s="177">
        <f>SUM(BK581:BK598)</f>
        <v>0</v>
      </c>
    </row>
    <row r="581" spans="1:65" s="2" customFormat="1" ht="16.5" customHeight="1">
      <c r="A581" s="36"/>
      <c r="B581" s="37"/>
      <c r="C581" s="180" t="s">
        <v>1165</v>
      </c>
      <c r="D581" s="180" t="s">
        <v>180</v>
      </c>
      <c r="E581" s="181" t="s">
        <v>511</v>
      </c>
      <c r="F581" s="182" t="s">
        <v>512</v>
      </c>
      <c r="G581" s="183" t="s">
        <v>267</v>
      </c>
      <c r="H581" s="184">
        <v>106.3</v>
      </c>
      <c r="I581" s="185"/>
      <c r="J581" s="186">
        <f>ROUND(I581*H581,2)</f>
        <v>0</v>
      </c>
      <c r="K581" s="182" t="s">
        <v>184</v>
      </c>
      <c r="L581" s="41"/>
      <c r="M581" s="187" t="s">
        <v>19</v>
      </c>
      <c r="N581" s="188" t="s">
        <v>48</v>
      </c>
      <c r="O581" s="66"/>
      <c r="P581" s="189">
        <f>O581*H581</f>
        <v>0</v>
      </c>
      <c r="Q581" s="189">
        <v>0</v>
      </c>
      <c r="R581" s="189">
        <f>Q581*H581</f>
        <v>0</v>
      </c>
      <c r="S581" s="189">
        <v>0</v>
      </c>
      <c r="T581" s="190">
        <f>S581*H581</f>
        <v>0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191" t="s">
        <v>354</v>
      </c>
      <c r="AT581" s="191" t="s">
        <v>180</v>
      </c>
      <c r="AU581" s="191" t="s">
        <v>86</v>
      </c>
      <c r="AY581" s="19" t="s">
        <v>176</v>
      </c>
      <c r="BE581" s="192">
        <f>IF(N581="základní",J581,0)</f>
        <v>0</v>
      </c>
      <c r="BF581" s="192">
        <f>IF(N581="snížená",J581,0)</f>
        <v>0</v>
      </c>
      <c r="BG581" s="192">
        <f>IF(N581="zákl. přenesená",J581,0)</f>
        <v>0</v>
      </c>
      <c r="BH581" s="192">
        <f>IF(N581="sníž. přenesená",J581,0)</f>
        <v>0</v>
      </c>
      <c r="BI581" s="192">
        <f>IF(N581="nulová",J581,0)</f>
        <v>0</v>
      </c>
      <c r="BJ581" s="19" t="s">
        <v>84</v>
      </c>
      <c r="BK581" s="192">
        <f>ROUND(I581*H581,2)</f>
        <v>0</v>
      </c>
      <c r="BL581" s="19" t="s">
        <v>354</v>
      </c>
      <c r="BM581" s="191" t="s">
        <v>1166</v>
      </c>
    </row>
    <row r="582" spans="1:65" s="2" customFormat="1" ht="11.25">
      <c r="A582" s="36"/>
      <c r="B582" s="37"/>
      <c r="C582" s="38"/>
      <c r="D582" s="193" t="s">
        <v>187</v>
      </c>
      <c r="E582" s="38"/>
      <c r="F582" s="194" t="s">
        <v>514</v>
      </c>
      <c r="G582" s="38"/>
      <c r="H582" s="38"/>
      <c r="I582" s="195"/>
      <c r="J582" s="38"/>
      <c r="K582" s="38"/>
      <c r="L582" s="41"/>
      <c r="M582" s="196"/>
      <c r="N582" s="197"/>
      <c r="O582" s="66"/>
      <c r="P582" s="66"/>
      <c r="Q582" s="66"/>
      <c r="R582" s="66"/>
      <c r="S582" s="66"/>
      <c r="T582" s="67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T582" s="19" t="s">
        <v>187</v>
      </c>
      <c r="AU582" s="19" t="s">
        <v>86</v>
      </c>
    </row>
    <row r="583" spans="1:65" s="2" customFormat="1" ht="11.25">
      <c r="A583" s="36"/>
      <c r="B583" s="37"/>
      <c r="C583" s="38"/>
      <c r="D583" s="198" t="s">
        <v>189</v>
      </c>
      <c r="E583" s="38"/>
      <c r="F583" s="199" t="s">
        <v>515</v>
      </c>
      <c r="G583" s="38"/>
      <c r="H583" s="38"/>
      <c r="I583" s="195"/>
      <c r="J583" s="38"/>
      <c r="K583" s="38"/>
      <c r="L583" s="41"/>
      <c r="M583" s="196"/>
      <c r="N583" s="197"/>
      <c r="O583" s="66"/>
      <c r="P583" s="66"/>
      <c r="Q583" s="66"/>
      <c r="R583" s="66"/>
      <c r="S583" s="66"/>
      <c r="T583" s="67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T583" s="19" t="s">
        <v>189</v>
      </c>
      <c r="AU583" s="19" t="s">
        <v>86</v>
      </c>
    </row>
    <row r="584" spans="1:65" s="15" customFormat="1" ht="11.25">
      <c r="B584" s="237"/>
      <c r="C584" s="238"/>
      <c r="D584" s="193" t="s">
        <v>196</v>
      </c>
      <c r="E584" s="239" t="s">
        <v>19</v>
      </c>
      <c r="F584" s="240" t="s">
        <v>1167</v>
      </c>
      <c r="G584" s="238"/>
      <c r="H584" s="239" t="s">
        <v>19</v>
      </c>
      <c r="I584" s="241"/>
      <c r="J584" s="238"/>
      <c r="K584" s="238"/>
      <c r="L584" s="242"/>
      <c r="M584" s="243"/>
      <c r="N584" s="244"/>
      <c r="O584" s="244"/>
      <c r="P584" s="244"/>
      <c r="Q584" s="244"/>
      <c r="R584" s="244"/>
      <c r="S584" s="244"/>
      <c r="T584" s="245"/>
      <c r="AT584" s="246" t="s">
        <v>196</v>
      </c>
      <c r="AU584" s="246" t="s">
        <v>86</v>
      </c>
      <c r="AV584" s="15" t="s">
        <v>84</v>
      </c>
      <c r="AW584" s="15" t="s">
        <v>37</v>
      </c>
      <c r="AX584" s="15" t="s">
        <v>77</v>
      </c>
      <c r="AY584" s="246" t="s">
        <v>176</v>
      </c>
    </row>
    <row r="585" spans="1:65" s="13" customFormat="1" ht="11.25">
      <c r="B585" s="200"/>
      <c r="C585" s="201"/>
      <c r="D585" s="193" t="s">
        <v>196</v>
      </c>
      <c r="E585" s="202" t="s">
        <v>19</v>
      </c>
      <c r="F585" s="203" t="s">
        <v>623</v>
      </c>
      <c r="G585" s="201"/>
      <c r="H585" s="204">
        <v>4.2</v>
      </c>
      <c r="I585" s="205"/>
      <c r="J585" s="201"/>
      <c r="K585" s="201"/>
      <c r="L585" s="206"/>
      <c r="M585" s="207"/>
      <c r="N585" s="208"/>
      <c r="O585" s="208"/>
      <c r="P585" s="208"/>
      <c r="Q585" s="208"/>
      <c r="R585" s="208"/>
      <c r="S585" s="208"/>
      <c r="T585" s="209"/>
      <c r="AT585" s="210" t="s">
        <v>196</v>
      </c>
      <c r="AU585" s="210" t="s">
        <v>86</v>
      </c>
      <c r="AV585" s="13" t="s">
        <v>86</v>
      </c>
      <c r="AW585" s="13" t="s">
        <v>37</v>
      </c>
      <c r="AX585" s="13" t="s">
        <v>77</v>
      </c>
      <c r="AY585" s="210" t="s">
        <v>176</v>
      </c>
    </row>
    <row r="586" spans="1:65" s="13" customFormat="1" ht="11.25">
      <c r="B586" s="200"/>
      <c r="C586" s="201"/>
      <c r="D586" s="193" t="s">
        <v>196</v>
      </c>
      <c r="E586" s="202" t="s">
        <v>19</v>
      </c>
      <c r="F586" s="203" t="s">
        <v>624</v>
      </c>
      <c r="G586" s="201"/>
      <c r="H586" s="204">
        <v>3.2</v>
      </c>
      <c r="I586" s="205"/>
      <c r="J586" s="201"/>
      <c r="K586" s="201"/>
      <c r="L586" s="206"/>
      <c r="M586" s="207"/>
      <c r="N586" s="208"/>
      <c r="O586" s="208"/>
      <c r="P586" s="208"/>
      <c r="Q586" s="208"/>
      <c r="R586" s="208"/>
      <c r="S586" s="208"/>
      <c r="T586" s="209"/>
      <c r="AT586" s="210" t="s">
        <v>196</v>
      </c>
      <c r="AU586" s="210" t="s">
        <v>86</v>
      </c>
      <c r="AV586" s="13" t="s">
        <v>86</v>
      </c>
      <c r="AW586" s="13" t="s">
        <v>37</v>
      </c>
      <c r="AX586" s="13" t="s">
        <v>77</v>
      </c>
      <c r="AY586" s="210" t="s">
        <v>176</v>
      </c>
    </row>
    <row r="587" spans="1:65" s="13" customFormat="1" ht="11.25">
      <c r="B587" s="200"/>
      <c r="C587" s="201"/>
      <c r="D587" s="193" t="s">
        <v>196</v>
      </c>
      <c r="E587" s="202" t="s">
        <v>19</v>
      </c>
      <c r="F587" s="203" t="s">
        <v>625</v>
      </c>
      <c r="G587" s="201"/>
      <c r="H587" s="204">
        <v>4.5</v>
      </c>
      <c r="I587" s="205"/>
      <c r="J587" s="201"/>
      <c r="K587" s="201"/>
      <c r="L587" s="206"/>
      <c r="M587" s="207"/>
      <c r="N587" s="208"/>
      <c r="O587" s="208"/>
      <c r="P587" s="208"/>
      <c r="Q587" s="208"/>
      <c r="R587" s="208"/>
      <c r="S587" s="208"/>
      <c r="T587" s="209"/>
      <c r="AT587" s="210" t="s">
        <v>196</v>
      </c>
      <c r="AU587" s="210" t="s">
        <v>86</v>
      </c>
      <c r="AV587" s="13" t="s">
        <v>86</v>
      </c>
      <c r="AW587" s="13" t="s">
        <v>37</v>
      </c>
      <c r="AX587" s="13" t="s">
        <v>77</v>
      </c>
      <c r="AY587" s="210" t="s">
        <v>176</v>
      </c>
    </row>
    <row r="588" spans="1:65" s="13" customFormat="1" ht="11.25">
      <c r="B588" s="200"/>
      <c r="C588" s="201"/>
      <c r="D588" s="193" t="s">
        <v>196</v>
      </c>
      <c r="E588" s="202" t="s">
        <v>19</v>
      </c>
      <c r="F588" s="203" t="s">
        <v>626</v>
      </c>
      <c r="G588" s="201"/>
      <c r="H588" s="204">
        <v>54</v>
      </c>
      <c r="I588" s="205"/>
      <c r="J588" s="201"/>
      <c r="K588" s="201"/>
      <c r="L588" s="206"/>
      <c r="M588" s="207"/>
      <c r="N588" s="208"/>
      <c r="O588" s="208"/>
      <c r="P588" s="208"/>
      <c r="Q588" s="208"/>
      <c r="R588" s="208"/>
      <c r="S588" s="208"/>
      <c r="T588" s="209"/>
      <c r="AT588" s="210" t="s">
        <v>196</v>
      </c>
      <c r="AU588" s="210" t="s">
        <v>86</v>
      </c>
      <c r="AV588" s="13" t="s">
        <v>86</v>
      </c>
      <c r="AW588" s="13" t="s">
        <v>37</v>
      </c>
      <c r="AX588" s="13" t="s">
        <v>77</v>
      </c>
      <c r="AY588" s="210" t="s">
        <v>176</v>
      </c>
    </row>
    <row r="589" spans="1:65" s="13" customFormat="1" ht="11.25">
      <c r="B589" s="200"/>
      <c r="C589" s="201"/>
      <c r="D589" s="193" t="s">
        <v>196</v>
      </c>
      <c r="E589" s="202" t="s">
        <v>19</v>
      </c>
      <c r="F589" s="203" t="s">
        <v>627</v>
      </c>
      <c r="G589" s="201"/>
      <c r="H589" s="204">
        <v>11.6</v>
      </c>
      <c r="I589" s="205"/>
      <c r="J589" s="201"/>
      <c r="K589" s="201"/>
      <c r="L589" s="206"/>
      <c r="M589" s="207"/>
      <c r="N589" s="208"/>
      <c r="O589" s="208"/>
      <c r="P589" s="208"/>
      <c r="Q589" s="208"/>
      <c r="R589" s="208"/>
      <c r="S589" s="208"/>
      <c r="T589" s="209"/>
      <c r="AT589" s="210" t="s">
        <v>196</v>
      </c>
      <c r="AU589" s="210" t="s">
        <v>86</v>
      </c>
      <c r="AV589" s="13" t="s">
        <v>86</v>
      </c>
      <c r="AW589" s="13" t="s">
        <v>37</v>
      </c>
      <c r="AX589" s="13" t="s">
        <v>77</v>
      </c>
      <c r="AY589" s="210" t="s">
        <v>176</v>
      </c>
    </row>
    <row r="590" spans="1:65" s="13" customFormat="1" ht="11.25">
      <c r="B590" s="200"/>
      <c r="C590" s="201"/>
      <c r="D590" s="193" t="s">
        <v>196</v>
      </c>
      <c r="E590" s="202" t="s">
        <v>19</v>
      </c>
      <c r="F590" s="203" t="s">
        <v>628</v>
      </c>
      <c r="G590" s="201"/>
      <c r="H590" s="204">
        <v>28.8</v>
      </c>
      <c r="I590" s="205"/>
      <c r="J590" s="201"/>
      <c r="K590" s="201"/>
      <c r="L590" s="206"/>
      <c r="M590" s="207"/>
      <c r="N590" s="208"/>
      <c r="O590" s="208"/>
      <c r="P590" s="208"/>
      <c r="Q590" s="208"/>
      <c r="R590" s="208"/>
      <c r="S590" s="208"/>
      <c r="T590" s="209"/>
      <c r="AT590" s="210" t="s">
        <v>196</v>
      </c>
      <c r="AU590" s="210" t="s">
        <v>86</v>
      </c>
      <c r="AV590" s="13" t="s">
        <v>86</v>
      </c>
      <c r="AW590" s="13" t="s">
        <v>37</v>
      </c>
      <c r="AX590" s="13" t="s">
        <v>77</v>
      </c>
      <c r="AY590" s="210" t="s">
        <v>176</v>
      </c>
    </row>
    <row r="591" spans="1:65" s="16" customFormat="1" ht="11.25">
      <c r="B591" s="247"/>
      <c r="C591" s="248"/>
      <c r="D591" s="193" t="s">
        <v>196</v>
      </c>
      <c r="E591" s="249" t="s">
        <v>19</v>
      </c>
      <c r="F591" s="250" t="s">
        <v>1168</v>
      </c>
      <c r="G591" s="248"/>
      <c r="H591" s="251">
        <v>106.3</v>
      </c>
      <c r="I591" s="252"/>
      <c r="J591" s="248"/>
      <c r="K591" s="248"/>
      <c r="L591" s="253"/>
      <c r="M591" s="254"/>
      <c r="N591" s="255"/>
      <c r="O591" s="255"/>
      <c r="P591" s="255"/>
      <c r="Q591" s="255"/>
      <c r="R591" s="255"/>
      <c r="S591" s="255"/>
      <c r="T591" s="256"/>
      <c r="AT591" s="257" t="s">
        <v>196</v>
      </c>
      <c r="AU591" s="257" t="s">
        <v>86</v>
      </c>
      <c r="AV591" s="16" t="s">
        <v>103</v>
      </c>
      <c r="AW591" s="16" t="s">
        <v>37</v>
      </c>
      <c r="AX591" s="16" t="s">
        <v>77</v>
      </c>
      <c r="AY591" s="257" t="s">
        <v>176</v>
      </c>
    </row>
    <row r="592" spans="1:65" s="13" customFormat="1" ht="11.25">
      <c r="B592" s="200"/>
      <c r="C592" s="201"/>
      <c r="D592" s="193" t="s">
        <v>196</v>
      </c>
      <c r="E592" s="202" t="s">
        <v>19</v>
      </c>
      <c r="F592" s="203" t="s">
        <v>1169</v>
      </c>
      <c r="G592" s="201"/>
      <c r="H592" s="204">
        <v>106.3</v>
      </c>
      <c r="I592" s="205"/>
      <c r="J592" s="201"/>
      <c r="K592" s="201"/>
      <c r="L592" s="206"/>
      <c r="M592" s="207"/>
      <c r="N592" s="208"/>
      <c r="O592" s="208"/>
      <c r="P592" s="208"/>
      <c r="Q592" s="208"/>
      <c r="R592" s="208"/>
      <c r="S592" s="208"/>
      <c r="T592" s="209"/>
      <c r="AT592" s="210" t="s">
        <v>196</v>
      </c>
      <c r="AU592" s="210" t="s">
        <v>86</v>
      </c>
      <c r="AV592" s="13" t="s">
        <v>86</v>
      </c>
      <c r="AW592" s="13" t="s">
        <v>37</v>
      </c>
      <c r="AX592" s="13" t="s">
        <v>84</v>
      </c>
      <c r="AY592" s="210" t="s">
        <v>176</v>
      </c>
    </row>
    <row r="593" spans="1:65" s="2" customFormat="1" ht="16.5" customHeight="1">
      <c r="A593" s="36"/>
      <c r="B593" s="37"/>
      <c r="C593" s="180" t="s">
        <v>1170</v>
      </c>
      <c r="D593" s="180" t="s">
        <v>180</v>
      </c>
      <c r="E593" s="181" t="s">
        <v>546</v>
      </c>
      <c r="F593" s="182" t="s">
        <v>547</v>
      </c>
      <c r="G593" s="183" t="s">
        <v>267</v>
      </c>
      <c r="H593" s="184">
        <v>106.3</v>
      </c>
      <c r="I593" s="185"/>
      <c r="J593" s="186">
        <f>ROUND(I593*H593,2)</f>
        <v>0</v>
      </c>
      <c r="K593" s="182" t="s">
        <v>184</v>
      </c>
      <c r="L593" s="41"/>
      <c r="M593" s="187" t="s">
        <v>19</v>
      </c>
      <c r="N593" s="188" t="s">
        <v>48</v>
      </c>
      <c r="O593" s="66"/>
      <c r="P593" s="189">
        <f>O593*H593</f>
        <v>0</v>
      </c>
      <c r="Q593" s="189">
        <v>2.0000000000000001E-4</v>
      </c>
      <c r="R593" s="189">
        <f>Q593*H593</f>
        <v>2.1260000000000001E-2</v>
      </c>
      <c r="S593" s="189">
        <v>0</v>
      </c>
      <c r="T593" s="190">
        <f>S593*H593</f>
        <v>0</v>
      </c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R593" s="191" t="s">
        <v>354</v>
      </c>
      <c r="AT593" s="191" t="s">
        <v>180</v>
      </c>
      <c r="AU593" s="191" t="s">
        <v>86</v>
      </c>
      <c r="AY593" s="19" t="s">
        <v>176</v>
      </c>
      <c r="BE593" s="192">
        <f>IF(N593="základní",J593,0)</f>
        <v>0</v>
      </c>
      <c r="BF593" s="192">
        <f>IF(N593="snížená",J593,0)</f>
        <v>0</v>
      </c>
      <c r="BG593" s="192">
        <f>IF(N593="zákl. přenesená",J593,0)</f>
        <v>0</v>
      </c>
      <c r="BH593" s="192">
        <f>IF(N593="sníž. přenesená",J593,0)</f>
        <v>0</v>
      </c>
      <c r="BI593" s="192">
        <f>IF(N593="nulová",J593,0)</f>
        <v>0</v>
      </c>
      <c r="BJ593" s="19" t="s">
        <v>84</v>
      </c>
      <c r="BK593" s="192">
        <f>ROUND(I593*H593,2)</f>
        <v>0</v>
      </c>
      <c r="BL593" s="19" t="s">
        <v>354</v>
      </c>
      <c r="BM593" s="191" t="s">
        <v>1171</v>
      </c>
    </row>
    <row r="594" spans="1:65" s="2" customFormat="1" ht="11.25">
      <c r="A594" s="36"/>
      <c r="B594" s="37"/>
      <c r="C594" s="38"/>
      <c r="D594" s="193" t="s">
        <v>187</v>
      </c>
      <c r="E594" s="38"/>
      <c r="F594" s="194" t="s">
        <v>549</v>
      </c>
      <c r="G594" s="38"/>
      <c r="H594" s="38"/>
      <c r="I594" s="195"/>
      <c r="J594" s="38"/>
      <c r="K594" s="38"/>
      <c r="L594" s="41"/>
      <c r="M594" s="196"/>
      <c r="N594" s="197"/>
      <c r="O594" s="66"/>
      <c r="P594" s="66"/>
      <c r="Q594" s="66"/>
      <c r="R594" s="66"/>
      <c r="S594" s="66"/>
      <c r="T594" s="67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T594" s="19" t="s">
        <v>187</v>
      </c>
      <c r="AU594" s="19" t="s">
        <v>86</v>
      </c>
    </row>
    <row r="595" spans="1:65" s="2" customFormat="1" ht="11.25">
      <c r="A595" s="36"/>
      <c r="B595" s="37"/>
      <c r="C595" s="38"/>
      <c r="D595" s="198" t="s">
        <v>189</v>
      </c>
      <c r="E595" s="38"/>
      <c r="F595" s="199" t="s">
        <v>550</v>
      </c>
      <c r="G595" s="38"/>
      <c r="H595" s="38"/>
      <c r="I595" s="195"/>
      <c r="J595" s="38"/>
      <c r="K595" s="38"/>
      <c r="L595" s="41"/>
      <c r="M595" s="196"/>
      <c r="N595" s="197"/>
      <c r="O595" s="66"/>
      <c r="P595" s="66"/>
      <c r="Q595" s="66"/>
      <c r="R595" s="66"/>
      <c r="S595" s="66"/>
      <c r="T595" s="67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T595" s="19" t="s">
        <v>189</v>
      </c>
      <c r="AU595" s="19" t="s">
        <v>86</v>
      </c>
    </row>
    <row r="596" spans="1:65" s="2" customFormat="1" ht="16.5" customHeight="1">
      <c r="A596" s="36"/>
      <c r="B596" s="37"/>
      <c r="C596" s="180" t="s">
        <v>1172</v>
      </c>
      <c r="D596" s="180" t="s">
        <v>180</v>
      </c>
      <c r="E596" s="181" t="s">
        <v>552</v>
      </c>
      <c r="F596" s="182" t="s">
        <v>553</v>
      </c>
      <c r="G596" s="183" t="s">
        <v>267</v>
      </c>
      <c r="H596" s="184">
        <v>106.3</v>
      </c>
      <c r="I596" s="185"/>
      <c r="J596" s="186">
        <f>ROUND(I596*H596,2)</f>
        <v>0</v>
      </c>
      <c r="K596" s="182" t="s">
        <v>184</v>
      </c>
      <c r="L596" s="41"/>
      <c r="M596" s="187" t="s">
        <v>19</v>
      </c>
      <c r="N596" s="188" t="s">
        <v>48</v>
      </c>
      <c r="O596" s="66"/>
      <c r="P596" s="189">
        <f>O596*H596</f>
        <v>0</v>
      </c>
      <c r="Q596" s="189">
        <v>2.5999999999999998E-4</v>
      </c>
      <c r="R596" s="189">
        <f>Q596*H596</f>
        <v>2.7637999999999996E-2</v>
      </c>
      <c r="S596" s="189">
        <v>0</v>
      </c>
      <c r="T596" s="190">
        <f>S596*H596</f>
        <v>0</v>
      </c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R596" s="191" t="s">
        <v>354</v>
      </c>
      <c r="AT596" s="191" t="s">
        <v>180</v>
      </c>
      <c r="AU596" s="191" t="s">
        <v>86</v>
      </c>
      <c r="AY596" s="19" t="s">
        <v>176</v>
      </c>
      <c r="BE596" s="192">
        <f>IF(N596="základní",J596,0)</f>
        <v>0</v>
      </c>
      <c r="BF596" s="192">
        <f>IF(N596="snížená",J596,0)</f>
        <v>0</v>
      </c>
      <c r="BG596" s="192">
        <f>IF(N596="zákl. přenesená",J596,0)</f>
        <v>0</v>
      </c>
      <c r="BH596" s="192">
        <f>IF(N596="sníž. přenesená",J596,0)</f>
        <v>0</v>
      </c>
      <c r="BI596" s="192">
        <f>IF(N596="nulová",J596,0)</f>
        <v>0</v>
      </c>
      <c r="BJ596" s="19" t="s">
        <v>84</v>
      </c>
      <c r="BK596" s="192">
        <f>ROUND(I596*H596,2)</f>
        <v>0</v>
      </c>
      <c r="BL596" s="19" t="s">
        <v>354</v>
      </c>
      <c r="BM596" s="191" t="s">
        <v>1173</v>
      </c>
    </row>
    <row r="597" spans="1:65" s="2" customFormat="1" ht="11.25">
      <c r="A597" s="36"/>
      <c r="B597" s="37"/>
      <c r="C597" s="38"/>
      <c r="D597" s="193" t="s">
        <v>187</v>
      </c>
      <c r="E597" s="38"/>
      <c r="F597" s="194" t="s">
        <v>555</v>
      </c>
      <c r="G597" s="38"/>
      <c r="H597" s="38"/>
      <c r="I597" s="195"/>
      <c r="J597" s="38"/>
      <c r="K597" s="38"/>
      <c r="L597" s="41"/>
      <c r="M597" s="196"/>
      <c r="N597" s="197"/>
      <c r="O597" s="66"/>
      <c r="P597" s="66"/>
      <c r="Q597" s="66"/>
      <c r="R597" s="66"/>
      <c r="S597" s="66"/>
      <c r="T597" s="67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T597" s="19" t="s">
        <v>187</v>
      </c>
      <c r="AU597" s="19" t="s">
        <v>86</v>
      </c>
    </row>
    <row r="598" spans="1:65" s="2" customFormat="1" ht="11.25">
      <c r="A598" s="36"/>
      <c r="B598" s="37"/>
      <c r="C598" s="38"/>
      <c r="D598" s="198" t="s">
        <v>189</v>
      </c>
      <c r="E598" s="38"/>
      <c r="F598" s="199" t="s">
        <v>556</v>
      </c>
      <c r="G598" s="38"/>
      <c r="H598" s="38"/>
      <c r="I598" s="195"/>
      <c r="J598" s="38"/>
      <c r="K598" s="38"/>
      <c r="L598" s="41"/>
      <c r="M598" s="196"/>
      <c r="N598" s="197"/>
      <c r="O598" s="66"/>
      <c r="P598" s="66"/>
      <c r="Q598" s="66"/>
      <c r="R598" s="66"/>
      <c r="S598" s="66"/>
      <c r="T598" s="67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T598" s="19" t="s">
        <v>189</v>
      </c>
      <c r="AU598" s="19" t="s">
        <v>86</v>
      </c>
    </row>
    <row r="599" spans="1:65" s="12" customFormat="1" ht="22.9" customHeight="1">
      <c r="B599" s="164"/>
      <c r="C599" s="165"/>
      <c r="D599" s="166" t="s">
        <v>76</v>
      </c>
      <c r="E599" s="178" t="s">
        <v>1174</v>
      </c>
      <c r="F599" s="178" t="s">
        <v>1175</v>
      </c>
      <c r="G599" s="165"/>
      <c r="H599" s="165"/>
      <c r="I599" s="168"/>
      <c r="J599" s="179">
        <f>BK599</f>
        <v>0</v>
      </c>
      <c r="K599" s="165"/>
      <c r="L599" s="170"/>
      <c r="M599" s="171"/>
      <c r="N599" s="172"/>
      <c r="O599" s="172"/>
      <c r="P599" s="173">
        <f>SUM(P600:P622)</f>
        <v>0</v>
      </c>
      <c r="Q599" s="172"/>
      <c r="R599" s="173">
        <f>SUM(R600:R622)</f>
        <v>7.5060000000000005E-3</v>
      </c>
      <c r="S599" s="172"/>
      <c r="T599" s="174">
        <f>SUM(T600:T622)</f>
        <v>0</v>
      </c>
      <c r="AR599" s="175" t="s">
        <v>86</v>
      </c>
      <c r="AT599" s="176" t="s">
        <v>76</v>
      </c>
      <c r="AU599" s="176" t="s">
        <v>84</v>
      </c>
      <c r="AY599" s="175" t="s">
        <v>176</v>
      </c>
      <c r="BK599" s="177">
        <f>SUM(BK600:BK622)</f>
        <v>0</v>
      </c>
    </row>
    <row r="600" spans="1:65" s="2" customFormat="1" ht="16.5" customHeight="1">
      <c r="A600" s="36"/>
      <c r="B600" s="37"/>
      <c r="C600" s="180" t="s">
        <v>732</v>
      </c>
      <c r="D600" s="180" t="s">
        <v>180</v>
      </c>
      <c r="E600" s="181" t="s">
        <v>1176</v>
      </c>
      <c r="F600" s="182" t="s">
        <v>1177</v>
      </c>
      <c r="G600" s="183" t="s">
        <v>267</v>
      </c>
      <c r="H600" s="184">
        <v>36.436999999999998</v>
      </c>
      <c r="I600" s="185"/>
      <c r="J600" s="186">
        <f>ROUND(I600*H600,2)</f>
        <v>0</v>
      </c>
      <c r="K600" s="182" t="s">
        <v>184</v>
      </c>
      <c r="L600" s="41"/>
      <c r="M600" s="187" t="s">
        <v>19</v>
      </c>
      <c r="N600" s="188" t="s">
        <v>48</v>
      </c>
      <c r="O600" s="66"/>
      <c r="P600" s="189">
        <f>O600*H600</f>
        <v>0</v>
      </c>
      <c r="Q600" s="189">
        <v>0</v>
      </c>
      <c r="R600" s="189">
        <f>Q600*H600</f>
        <v>0</v>
      </c>
      <c r="S600" s="189">
        <v>0</v>
      </c>
      <c r="T600" s="190">
        <f>S600*H600</f>
        <v>0</v>
      </c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R600" s="191" t="s">
        <v>354</v>
      </c>
      <c r="AT600" s="191" t="s">
        <v>180</v>
      </c>
      <c r="AU600" s="191" t="s">
        <v>86</v>
      </c>
      <c r="AY600" s="19" t="s">
        <v>176</v>
      </c>
      <c r="BE600" s="192">
        <f>IF(N600="základní",J600,0)</f>
        <v>0</v>
      </c>
      <c r="BF600" s="192">
        <f>IF(N600="snížená",J600,0)</f>
        <v>0</v>
      </c>
      <c r="BG600" s="192">
        <f>IF(N600="zákl. přenesená",J600,0)</f>
        <v>0</v>
      </c>
      <c r="BH600" s="192">
        <f>IF(N600="sníž. přenesená",J600,0)</f>
        <v>0</v>
      </c>
      <c r="BI600" s="192">
        <f>IF(N600="nulová",J600,0)</f>
        <v>0</v>
      </c>
      <c r="BJ600" s="19" t="s">
        <v>84</v>
      </c>
      <c r="BK600" s="192">
        <f>ROUND(I600*H600,2)</f>
        <v>0</v>
      </c>
      <c r="BL600" s="19" t="s">
        <v>354</v>
      </c>
      <c r="BM600" s="191" t="s">
        <v>1178</v>
      </c>
    </row>
    <row r="601" spans="1:65" s="2" customFormat="1" ht="11.25">
      <c r="A601" s="36"/>
      <c r="B601" s="37"/>
      <c r="C601" s="38"/>
      <c r="D601" s="193" t="s">
        <v>187</v>
      </c>
      <c r="E601" s="38"/>
      <c r="F601" s="194" t="s">
        <v>1179</v>
      </c>
      <c r="G601" s="38"/>
      <c r="H601" s="38"/>
      <c r="I601" s="195"/>
      <c r="J601" s="38"/>
      <c r="K601" s="38"/>
      <c r="L601" s="41"/>
      <c r="M601" s="196"/>
      <c r="N601" s="197"/>
      <c r="O601" s="66"/>
      <c r="P601" s="66"/>
      <c r="Q601" s="66"/>
      <c r="R601" s="66"/>
      <c r="S601" s="66"/>
      <c r="T601" s="67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T601" s="19" t="s">
        <v>187</v>
      </c>
      <c r="AU601" s="19" t="s">
        <v>86</v>
      </c>
    </row>
    <row r="602" spans="1:65" s="2" customFormat="1" ht="11.25">
      <c r="A602" s="36"/>
      <c r="B602" s="37"/>
      <c r="C602" s="38"/>
      <c r="D602" s="198" t="s">
        <v>189</v>
      </c>
      <c r="E602" s="38"/>
      <c r="F602" s="199" t="s">
        <v>1180</v>
      </c>
      <c r="G602" s="38"/>
      <c r="H602" s="38"/>
      <c r="I602" s="195"/>
      <c r="J602" s="38"/>
      <c r="K602" s="38"/>
      <c r="L602" s="41"/>
      <c r="M602" s="196"/>
      <c r="N602" s="197"/>
      <c r="O602" s="66"/>
      <c r="P602" s="66"/>
      <c r="Q602" s="66"/>
      <c r="R602" s="66"/>
      <c r="S602" s="66"/>
      <c r="T602" s="67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T602" s="19" t="s">
        <v>189</v>
      </c>
      <c r="AU602" s="19" t="s">
        <v>86</v>
      </c>
    </row>
    <row r="603" spans="1:65" s="13" customFormat="1" ht="11.25">
      <c r="B603" s="200"/>
      <c r="C603" s="201"/>
      <c r="D603" s="193" t="s">
        <v>196</v>
      </c>
      <c r="E603" s="202" t="s">
        <v>19</v>
      </c>
      <c r="F603" s="203" t="s">
        <v>1181</v>
      </c>
      <c r="G603" s="201"/>
      <c r="H603" s="204">
        <v>3.15</v>
      </c>
      <c r="I603" s="205"/>
      <c r="J603" s="201"/>
      <c r="K603" s="201"/>
      <c r="L603" s="206"/>
      <c r="M603" s="207"/>
      <c r="N603" s="208"/>
      <c r="O603" s="208"/>
      <c r="P603" s="208"/>
      <c r="Q603" s="208"/>
      <c r="R603" s="208"/>
      <c r="S603" s="208"/>
      <c r="T603" s="209"/>
      <c r="AT603" s="210" t="s">
        <v>196</v>
      </c>
      <c r="AU603" s="210" t="s">
        <v>86</v>
      </c>
      <c r="AV603" s="13" t="s">
        <v>86</v>
      </c>
      <c r="AW603" s="13" t="s">
        <v>37</v>
      </c>
      <c r="AX603" s="13" t="s">
        <v>77</v>
      </c>
      <c r="AY603" s="210" t="s">
        <v>176</v>
      </c>
    </row>
    <row r="604" spans="1:65" s="13" customFormat="1" ht="11.25">
      <c r="B604" s="200"/>
      <c r="C604" s="201"/>
      <c r="D604" s="193" t="s">
        <v>196</v>
      </c>
      <c r="E604" s="202" t="s">
        <v>19</v>
      </c>
      <c r="F604" s="203" t="s">
        <v>1182</v>
      </c>
      <c r="G604" s="201"/>
      <c r="H604" s="204">
        <v>9.4499999999999993</v>
      </c>
      <c r="I604" s="205"/>
      <c r="J604" s="201"/>
      <c r="K604" s="201"/>
      <c r="L604" s="206"/>
      <c r="M604" s="207"/>
      <c r="N604" s="208"/>
      <c r="O604" s="208"/>
      <c r="P604" s="208"/>
      <c r="Q604" s="208"/>
      <c r="R604" s="208"/>
      <c r="S604" s="208"/>
      <c r="T604" s="209"/>
      <c r="AT604" s="210" t="s">
        <v>196</v>
      </c>
      <c r="AU604" s="210" t="s">
        <v>86</v>
      </c>
      <c r="AV604" s="13" t="s">
        <v>86</v>
      </c>
      <c r="AW604" s="13" t="s">
        <v>37</v>
      </c>
      <c r="AX604" s="13" t="s">
        <v>77</v>
      </c>
      <c r="AY604" s="210" t="s">
        <v>176</v>
      </c>
    </row>
    <row r="605" spans="1:65" s="13" customFormat="1" ht="11.25">
      <c r="B605" s="200"/>
      <c r="C605" s="201"/>
      <c r="D605" s="193" t="s">
        <v>196</v>
      </c>
      <c r="E605" s="202" t="s">
        <v>19</v>
      </c>
      <c r="F605" s="203" t="s">
        <v>1183</v>
      </c>
      <c r="G605" s="201"/>
      <c r="H605" s="204">
        <v>3.3319999999999999</v>
      </c>
      <c r="I605" s="205"/>
      <c r="J605" s="201"/>
      <c r="K605" s="201"/>
      <c r="L605" s="206"/>
      <c r="M605" s="207"/>
      <c r="N605" s="208"/>
      <c r="O605" s="208"/>
      <c r="P605" s="208"/>
      <c r="Q605" s="208"/>
      <c r="R605" s="208"/>
      <c r="S605" s="208"/>
      <c r="T605" s="209"/>
      <c r="AT605" s="210" t="s">
        <v>196</v>
      </c>
      <c r="AU605" s="210" t="s">
        <v>86</v>
      </c>
      <c r="AV605" s="13" t="s">
        <v>86</v>
      </c>
      <c r="AW605" s="13" t="s">
        <v>37</v>
      </c>
      <c r="AX605" s="13" t="s">
        <v>77</v>
      </c>
      <c r="AY605" s="210" t="s">
        <v>176</v>
      </c>
    </row>
    <row r="606" spans="1:65" s="13" customFormat="1" ht="11.25">
      <c r="B606" s="200"/>
      <c r="C606" s="201"/>
      <c r="D606" s="193" t="s">
        <v>196</v>
      </c>
      <c r="E606" s="202" t="s">
        <v>19</v>
      </c>
      <c r="F606" s="203" t="s">
        <v>1184</v>
      </c>
      <c r="G606" s="201"/>
      <c r="H606" s="204">
        <v>2.573</v>
      </c>
      <c r="I606" s="205"/>
      <c r="J606" s="201"/>
      <c r="K606" s="201"/>
      <c r="L606" s="206"/>
      <c r="M606" s="207"/>
      <c r="N606" s="208"/>
      <c r="O606" s="208"/>
      <c r="P606" s="208"/>
      <c r="Q606" s="208"/>
      <c r="R606" s="208"/>
      <c r="S606" s="208"/>
      <c r="T606" s="209"/>
      <c r="AT606" s="210" t="s">
        <v>196</v>
      </c>
      <c r="AU606" s="210" t="s">
        <v>86</v>
      </c>
      <c r="AV606" s="13" t="s">
        <v>86</v>
      </c>
      <c r="AW606" s="13" t="s">
        <v>37</v>
      </c>
      <c r="AX606" s="13" t="s">
        <v>77</v>
      </c>
      <c r="AY606" s="210" t="s">
        <v>176</v>
      </c>
    </row>
    <row r="607" spans="1:65" s="13" customFormat="1" ht="11.25">
      <c r="B607" s="200"/>
      <c r="C607" s="201"/>
      <c r="D607" s="193" t="s">
        <v>196</v>
      </c>
      <c r="E607" s="202" t="s">
        <v>19</v>
      </c>
      <c r="F607" s="203" t="s">
        <v>1185</v>
      </c>
      <c r="G607" s="201"/>
      <c r="H607" s="204">
        <v>4.5</v>
      </c>
      <c r="I607" s="205"/>
      <c r="J607" s="201"/>
      <c r="K607" s="201"/>
      <c r="L607" s="206"/>
      <c r="M607" s="207"/>
      <c r="N607" s="208"/>
      <c r="O607" s="208"/>
      <c r="P607" s="208"/>
      <c r="Q607" s="208"/>
      <c r="R607" s="208"/>
      <c r="S607" s="208"/>
      <c r="T607" s="209"/>
      <c r="AT607" s="210" t="s">
        <v>196</v>
      </c>
      <c r="AU607" s="210" t="s">
        <v>86</v>
      </c>
      <c r="AV607" s="13" t="s">
        <v>86</v>
      </c>
      <c r="AW607" s="13" t="s">
        <v>37</v>
      </c>
      <c r="AX607" s="13" t="s">
        <v>77</v>
      </c>
      <c r="AY607" s="210" t="s">
        <v>176</v>
      </c>
    </row>
    <row r="608" spans="1:65" s="13" customFormat="1" ht="11.25">
      <c r="B608" s="200"/>
      <c r="C608" s="201"/>
      <c r="D608" s="193" t="s">
        <v>196</v>
      </c>
      <c r="E608" s="202" t="s">
        <v>19</v>
      </c>
      <c r="F608" s="203" t="s">
        <v>1186</v>
      </c>
      <c r="G608" s="201"/>
      <c r="H608" s="204">
        <v>3.8220000000000001</v>
      </c>
      <c r="I608" s="205"/>
      <c r="J608" s="201"/>
      <c r="K608" s="201"/>
      <c r="L608" s="206"/>
      <c r="M608" s="207"/>
      <c r="N608" s="208"/>
      <c r="O608" s="208"/>
      <c r="P608" s="208"/>
      <c r="Q608" s="208"/>
      <c r="R608" s="208"/>
      <c r="S608" s="208"/>
      <c r="T608" s="209"/>
      <c r="AT608" s="210" t="s">
        <v>196</v>
      </c>
      <c r="AU608" s="210" t="s">
        <v>86</v>
      </c>
      <c r="AV608" s="13" t="s">
        <v>86</v>
      </c>
      <c r="AW608" s="13" t="s">
        <v>37</v>
      </c>
      <c r="AX608" s="13" t="s">
        <v>77</v>
      </c>
      <c r="AY608" s="210" t="s">
        <v>176</v>
      </c>
    </row>
    <row r="609" spans="1:65" s="13" customFormat="1" ht="11.25">
      <c r="B609" s="200"/>
      <c r="C609" s="201"/>
      <c r="D609" s="193" t="s">
        <v>196</v>
      </c>
      <c r="E609" s="202" t="s">
        <v>19</v>
      </c>
      <c r="F609" s="203" t="s">
        <v>1187</v>
      </c>
      <c r="G609" s="201"/>
      <c r="H609" s="204">
        <v>4.5</v>
      </c>
      <c r="I609" s="205"/>
      <c r="J609" s="201"/>
      <c r="K609" s="201"/>
      <c r="L609" s="206"/>
      <c r="M609" s="207"/>
      <c r="N609" s="208"/>
      <c r="O609" s="208"/>
      <c r="P609" s="208"/>
      <c r="Q609" s="208"/>
      <c r="R609" s="208"/>
      <c r="S609" s="208"/>
      <c r="T609" s="209"/>
      <c r="AT609" s="210" t="s">
        <v>196</v>
      </c>
      <c r="AU609" s="210" t="s">
        <v>86</v>
      </c>
      <c r="AV609" s="13" t="s">
        <v>86</v>
      </c>
      <c r="AW609" s="13" t="s">
        <v>37</v>
      </c>
      <c r="AX609" s="13" t="s">
        <v>77</v>
      </c>
      <c r="AY609" s="210" t="s">
        <v>176</v>
      </c>
    </row>
    <row r="610" spans="1:65" s="13" customFormat="1" ht="11.25">
      <c r="B610" s="200"/>
      <c r="C610" s="201"/>
      <c r="D610" s="193" t="s">
        <v>196</v>
      </c>
      <c r="E610" s="202" t="s">
        <v>19</v>
      </c>
      <c r="F610" s="203" t="s">
        <v>1188</v>
      </c>
      <c r="G610" s="201"/>
      <c r="H610" s="204">
        <v>2.25</v>
      </c>
      <c r="I610" s="205"/>
      <c r="J610" s="201"/>
      <c r="K610" s="201"/>
      <c r="L610" s="206"/>
      <c r="M610" s="207"/>
      <c r="N610" s="208"/>
      <c r="O610" s="208"/>
      <c r="P610" s="208"/>
      <c r="Q610" s="208"/>
      <c r="R610" s="208"/>
      <c r="S610" s="208"/>
      <c r="T610" s="209"/>
      <c r="AT610" s="210" t="s">
        <v>196</v>
      </c>
      <c r="AU610" s="210" t="s">
        <v>86</v>
      </c>
      <c r="AV610" s="13" t="s">
        <v>86</v>
      </c>
      <c r="AW610" s="13" t="s">
        <v>37</v>
      </c>
      <c r="AX610" s="13" t="s">
        <v>77</v>
      </c>
      <c r="AY610" s="210" t="s">
        <v>176</v>
      </c>
    </row>
    <row r="611" spans="1:65" s="13" customFormat="1" ht="11.25">
      <c r="B611" s="200"/>
      <c r="C611" s="201"/>
      <c r="D611" s="193" t="s">
        <v>196</v>
      </c>
      <c r="E611" s="202" t="s">
        <v>19</v>
      </c>
      <c r="F611" s="203" t="s">
        <v>1189</v>
      </c>
      <c r="G611" s="201"/>
      <c r="H611" s="204">
        <v>1.96</v>
      </c>
      <c r="I611" s="205"/>
      <c r="J611" s="201"/>
      <c r="K611" s="201"/>
      <c r="L611" s="206"/>
      <c r="M611" s="207"/>
      <c r="N611" s="208"/>
      <c r="O611" s="208"/>
      <c r="P611" s="208"/>
      <c r="Q611" s="208"/>
      <c r="R611" s="208"/>
      <c r="S611" s="208"/>
      <c r="T611" s="209"/>
      <c r="AT611" s="210" t="s">
        <v>196</v>
      </c>
      <c r="AU611" s="210" t="s">
        <v>86</v>
      </c>
      <c r="AV611" s="13" t="s">
        <v>86</v>
      </c>
      <c r="AW611" s="13" t="s">
        <v>37</v>
      </c>
      <c r="AX611" s="13" t="s">
        <v>77</v>
      </c>
      <c r="AY611" s="210" t="s">
        <v>176</v>
      </c>
    </row>
    <row r="612" spans="1:65" s="13" customFormat="1" ht="11.25">
      <c r="B612" s="200"/>
      <c r="C612" s="201"/>
      <c r="D612" s="193" t="s">
        <v>196</v>
      </c>
      <c r="E612" s="202" t="s">
        <v>19</v>
      </c>
      <c r="F612" s="203" t="s">
        <v>803</v>
      </c>
      <c r="G612" s="201"/>
      <c r="H612" s="204">
        <v>0.9</v>
      </c>
      <c r="I612" s="205"/>
      <c r="J612" s="201"/>
      <c r="K612" s="201"/>
      <c r="L612" s="206"/>
      <c r="M612" s="207"/>
      <c r="N612" s="208"/>
      <c r="O612" s="208"/>
      <c r="P612" s="208"/>
      <c r="Q612" s="208"/>
      <c r="R612" s="208"/>
      <c r="S612" s="208"/>
      <c r="T612" s="209"/>
      <c r="AT612" s="210" t="s">
        <v>196</v>
      </c>
      <c r="AU612" s="210" t="s">
        <v>86</v>
      </c>
      <c r="AV612" s="13" t="s">
        <v>86</v>
      </c>
      <c r="AW612" s="13" t="s">
        <v>37</v>
      </c>
      <c r="AX612" s="13" t="s">
        <v>77</v>
      </c>
      <c r="AY612" s="210" t="s">
        <v>176</v>
      </c>
    </row>
    <row r="613" spans="1:65" s="14" customFormat="1" ht="11.25">
      <c r="B613" s="211"/>
      <c r="C613" s="212"/>
      <c r="D613" s="193" t="s">
        <v>196</v>
      </c>
      <c r="E613" s="213" t="s">
        <v>19</v>
      </c>
      <c r="F613" s="214" t="s">
        <v>199</v>
      </c>
      <c r="G613" s="212"/>
      <c r="H613" s="215">
        <v>36.436999999999998</v>
      </c>
      <c r="I613" s="216"/>
      <c r="J613" s="212"/>
      <c r="K613" s="212"/>
      <c r="L613" s="217"/>
      <c r="M613" s="218"/>
      <c r="N613" s="219"/>
      <c r="O613" s="219"/>
      <c r="P613" s="219"/>
      <c r="Q613" s="219"/>
      <c r="R613" s="219"/>
      <c r="S613" s="219"/>
      <c r="T613" s="220"/>
      <c r="AT613" s="221" t="s">
        <v>196</v>
      </c>
      <c r="AU613" s="221" t="s">
        <v>86</v>
      </c>
      <c r="AV613" s="14" t="s">
        <v>185</v>
      </c>
      <c r="AW613" s="14" t="s">
        <v>37</v>
      </c>
      <c r="AX613" s="14" t="s">
        <v>84</v>
      </c>
      <c r="AY613" s="221" t="s">
        <v>176</v>
      </c>
    </row>
    <row r="614" spans="1:65" s="2" customFormat="1" ht="16.5" customHeight="1">
      <c r="A614" s="36"/>
      <c r="B614" s="37"/>
      <c r="C614" s="227" t="s">
        <v>708</v>
      </c>
      <c r="D614" s="227" t="s">
        <v>398</v>
      </c>
      <c r="E614" s="228" t="s">
        <v>1190</v>
      </c>
      <c r="F614" s="229" t="s">
        <v>1191</v>
      </c>
      <c r="G614" s="230" t="s">
        <v>267</v>
      </c>
      <c r="H614" s="231">
        <v>37.53</v>
      </c>
      <c r="I614" s="232"/>
      <c r="J614" s="233">
        <f>ROUND(I614*H614,2)</f>
        <v>0</v>
      </c>
      <c r="K614" s="229" t="s">
        <v>184</v>
      </c>
      <c r="L614" s="234"/>
      <c r="M614" s="235" t="s">
        <v>19</v>
      </c>
      <c r="N614" s="236" t="s">
        <v>48</v>
      </c>
      <c r="O614" s="66"/>
      <c r="P614" s="189">
        <f>O614*H614</f>
        <v>0</v>
      </c>
      <c r="Q614" s="189">
        <v>2.0000000000000001E-4</v>
      </c>
      <c r="R614" s="189">
        <f>Q614*H614</f>
        <v>7.5060000000000005E-3</v>
      </c>
      <c r="S614" s="189">
        <v>0</v>
      </c>
      <c r="T614" s="190">
        <f>S614*H614</f>
        <v>0</v>
      </c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R614" s="191" t="s">
        <v>401</v>
      </c>
      <c r="AT614" s="191" t="s">
        <v>398</v>
      </c>
      <c r="AU614" s="191" t="s">
        <v>86</v>
      </c>
      <c r="AY614" s="19" t="s">
        <v>176</v>
      </c>
      <c r="BE614" s="192">
        <f>IF(N614="základní",J614,0)</f>
        <v>0</v>
      </c>
      <c r="BF614" s="192">
        <f>IF(N614="snížená",J614,0)</f>
        <v>0</v>
      </c>
      <c r="BG614" s="192">
        <f>IF(N614="zákl. přenesená",J614,0)</f>
        <v>0</v>
      </c>
      <c r="BH614" s="192">
        <f>IF(N614="sníž. přenesená",J614,0)</f>
        <v>0</v>
      </c>
      <c r="BI614" s="192">
        <f>IF(N614="nulová",J614,0)</f>
        <v>0</v>
      </c>
      <c r="BJ614" s="19" t="s">
        <v>84</v>
      </c>
      <c r="BK614" s="192">
        <f>ROUND(I614*H614,2)</f>
        <v>0</v>
      </c>
      <c r="BL614" s="19" t="s">
        <v>354</v>
      </c>
      <c r="BM614" s="191" t="s">
        <v>1192</v>
      </c>
    </row>
    <row r="615" spans="1:65" s="2" customFormat="1" ht="11.25">
      <c r="A615" s="36"/>
      <c r="B615" s="37"/>
      <c r="C615" s="38"/>
      <c r="D615" s="193" t="s">
        <v>187</v>
      </c>
      <c r="E615" s="38"/>
      <c r="F615" s="194" t="s">
        <v>1191</v>
      </c>
      <c r="G615" s="38"/>
      <c r="H615" s="38"/>
      <c r="I615" s="195"/>
      <c r="J615" s="38"/>
      <c r="K615" s="38"/>
      <c r="L615" s="41"/>
      <c r="M615" s="196"/>
      <c r="N615" s="197"/>
      <c r="O615" s="66"/>
      <c r="P615" s="66"/>
      <c r="Q615" s="66"/>
      <c r="R615" s="66"/>
      <c r="S615" s="66"/>
      <c r="T615" s="67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T615" s="19" t="s">
        <v>187</v>
      </c>
      <c r="AU615" s="19" t="s">
        <v>86</v>
      </c>
    </row>
    <row r="616" spans="1:65" s="13" customFormat="1" ht="11.25">
      <c r="B616" s="200"/>
      <c r="C616" s="201"/>
      <c r="D616" s="193" t="s">
        <v>196</v>
      </c>
      <c r="E616" s="201"/>
      <c r="F616" s="203" t="s">
        <v>1193</v>
      </c>
      <c r="G616" s="201"/>
      <c r="H616" s="204">
        <v>37.53</v>
      </c>
      <c r="I616" s="205"/>
      <c r="J616" s="201"/>
      <c r="K616" s="201"/>
      <c r="L616" s="206"/>
      <c r="M616" s="207"/>
      <c r="N616" s="208"/>
      <c r="O616" s="208"/>
      <c r="P616" s="208"/>
      <c r="Q616" s="208"/>
      <c r="R616" s="208"/>
      <c r="S616" s="208"/>
      <c r="T616" s="209"/>
      <c r="AT616" s="210" t="s">
        <v>196</v>
      </c>
      <c r="AU616" s="210" t="s">
        <v>86</v>
      </c>
      <c r="AV616" s="13" t="s">
        <v>86</v>
      </c>
      <c r="AW616" s="13" t="s">
        <v>4</v>
      </c>
      <c r="AX616" s="13" t="s">
        <v>84</v>
      </c>
      <c r="AY616" s="210" t="s">
        <v>176</v>
      </c>
    </row>
    <row r="617" spans="1:65" s="2" customFormat="1" ht="16.5" customHeight="1">
      <c r="A617" s="36"/>
      <c r="B617" s="37"/>
      <c r="C617" s="180" t="s">
        <v>315</v>
      </c>
      <c r="D617" s="180" t="s">
        <v>180</v>
      </c>
      <c r="E617" s="181" t="s">
        <v>1194</v>
      </c>
      <c r="F617" s="182" t="s">
        <v>1195</v>
      </c>
      <c r="G617" s="183" t="s">
        <v>183</v>
      </c>
      <c r="H617" s="184">
        <v>8.0000000000000002E-3</v>
      </c>
      <c r="I617" s="185"/>
      <c r="J617" s="186">
        <f>ROUND(I617*H617,2)</f>
        <v>0</v>
      </c>
      <c r="K617" s="182" t="s">
        <v>184</v>
      </c>
      <c r="L617" s="41"/>
      <c r="M617" s="187" t="s">
        <v>19</v>
      </c>
      <c r="N617" s="188" t="s">
        <v>48</v>
      </c>
      <c r="O617" s="66"/>
      <c r="P617" s="189">
        <f>O617*H617</f>
        <v>0</v>
      </c>
      <c r="Q617" s="189">
        <v>0</v>
      </c>
      <c r="R617" s="189">
        <f>Q617*H617</f>
        <v>0</v>
      </c>
      <c r="S617" s="189">
        <v>0</v>
      </c>
      <c r="T617" s="190">
        <f>S617*H617</f>
        <v>0</v>
      </c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R617" s="191" t="s">
        <v>354</v>
      </c>
      <c r="AT617" s="191" t="s">
        <v>180</v>
      </c>
      <c r="AU617" s="191" t="s">
        <v>86</v>
      </c>
      <c r="AY617" s="19" t="s">
        <v>176</v>
      </c>
      <c r="BE617" s="192">
        <f>IF(N617="základní",J617,0)</f>
        <v>0</v>
      </c>
      <c r="BF617" s="192">
        <f>IF(N617="snížená",J617,0)</f>
        <v>0</v>
      </c>
      <c r="BG617" s="192">
        <f>IF(N617="zákl. přenesená",J617,0)</f>
        <v>0</v>
      </c>
      <c r="BH617" s="192">
        <f>IF(N617="sníž. přenesená",J617,0)</f>
        <v>0</v>
      </c>
      <c r="BI617" s="192">
        <f>IF(N617="nulová",J617,0)</f>
        <v>0</v>
      </c>
      <c r="BJ617" s="19" t="s">
        <v>84</v>
      </c>
      <c r="BK617" s="192">
        <f>ROUND(I617*H617,2)</f>
        <v>0</v>
      </c>
      <c r="BL617" s="19" t="s">
        <v>354</v>
      </c>
      <c r="BM617" s="191" t="s">
        <v>1196</v>
      </c>
    </row>
    <row r="618" spans="1:65" s="2" customFormat="1" ht="19.5">
      <c r="A618" s="36"/>
      <c r="B618" s="37"/>
      <c r="C618" s="38"/>
      <c r="D618" s="193" t="s">
        <v>187</v>
      </c>
      <c r="E618" s="38"/>
      <c r="F618" s="194" t="s">
        <v>1197</v>
      </c>
      <c r="G618" s="38"/>
      <c r="H618" s="38"/>
      <c r="I618" s="195"/>
      <c r="J618" s="38"/>
      <c r="K618" s="38"/>
      <c r="L618" s="41"/>
      <c r="M618" s="196"/>
      <c r="N618" s="197"/>
      <c r="O618" s="66"/>
      <c r="P618" s="66"/>
      <c r="Q618" s="66"/>
      <c r="R618" s="66"/>
      <c r="S618" s="66"/>
      <c r="T618" s="67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T618" s="19" t="s">
        <v>187</v>
      </c>
      <c r="AU618" s="19" t="s">
        <v>86</v>
      </c>
    </row>
    <row r="619" spans="1:65" s="2" customFormat="1" ht="11.25">
      <c r="A619" s="36"/>
      <c r="B619" s="37"/>
      <c r="C619" s="38"/>
      <c r="D619" s="198" t="s">
        <v>189</v>
      </c>
      <c r="E619" s="38"/>
      <c r="F619" s="199" t="s">
        <v>1198</v>
      </c>
      <c r="G619" s="38"/>
      <c r="H619" s="38"/>
      <c r="I619" s="195"/>
      <c r="J619" s="38"/>
      <c r="K619" s="38"/>
      <c r="L619" s="41"/>
      <c r="M619" s="196"/>
      <c r="N619" s="197"/>
      <c r="O619" s="66"/>
      <c r="P619" s="66"/>
      <c r="Q619" s="66"/>
      <c r="R619" s="66"/>
      <c r="S619" s="66"/>
      <c r="T619" s="67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T619" s="19" t="s">
        <v>189</v>
      </c>
      <c r="AU619" s="19" t="s">
        <v>86</v>
      </c>
    </row>
    <row r="620" spans="1:65" s="2" customFormat="1" ht="16.5" customHeight="1">
      <c r="A620" s="36"/>
      <c r="B620" s="37"/>
      <c r="C620" s="180" t="s">
        <v>1199</v>
      </c>
      <c r="D620" s="180" t="s">
        <v>180</v>
      </c>
      <c r="E620" s="181" t="s">
        <v>1200</v>
      </c>
      <c r="F620" s="182" t="s">
        <v>1201</v>
      </c>
      <c r="G620" s="183" t="s">
        <v>183</v>
      </c>
      <c r="H620" s="184">
        <v>8.0000000000000002E-3</v>
      </c>
      <c r="I620" s="185"/>
      <c r="J620" s="186">
        <f>ROUND(I620*H620,2)</f>
        <v>0</v>
      </c>
      <c r="K620" s="182" t="s">
        <v>184</v>
      </c>
      <c r="L620" s="41"/>
      <c r="M620" s="187" t="s">
        <v>19</v>
      </c>
      <c r="N620" s="188" t="s">
        <v>48</v>
      </c>
      <c r="O620" s="66"/>
      <c r="P620" s="189">
        <f>O620*H620</f>
        <v>0</v>
      </c>
      <c r="Q620" s="189">
        <v>0</v>
      </c>
      <c r="R620" s="189">
        <f>Q620*H620</f>
        <v>0</v>
      </c>
      <c r="S620" s="189">
        <v>0</v>
      </c>
      <c r="T620" s="190">
        <f>S620*H620</f>
        <v>0</v>
      </c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R620" s="191" t="s">
        <v>354</v>
      </c>
      <c r="AT620" s="191" t="s">
        <v>180</v>
      </c>
      <c r="AU620" s="191" t="s">
        <v>86</v>
      </c>
      <c r="AY620" s="19" t="s">
        <v>176</v>
      </c>
      <c r="BE620" s="192">
        <f>IF(N620="základní",J620,0)</f>
        <v>0</v>
      </c>
      <c r="BF620" s="192">
        <f>IF(N620="snížená",J620,0)</f>
        <v>0</v>
      </c>
      <c r="BG620" s="192">
        <f>IF(N620="zákl. přenesená",J620,0)</f>
        <v>0</v>
      </c>
      <c r="BH620" s="192">
        <f>IF(N620="sníž. přenesená",J620,0)</f>
        <v>0</v>
      </c>
      <c r="BI620" s="192">
        <f>IF(N620="nulová",J620,0)</f>
        <v>0</v>
      </c>
      <c r="BJ620" s="19" t="s">
        <v>84</v>
      </c>
      <c r="BK620" s="192">
        <f>ROUND(I620*H620,2)</f>
        <v>0</v>
      </c>
      <c r="BL620" s="19" t="s">
        <v>354</v>
      </c>
      <c r="BM620" s="191" t="s">
        <v>1202</v>
      </c>
    </row>
    <row r="621" spans="1:65" s="2" customFormat="1" ht="19.5">
      <c r="A621" s="36"/>
      <c r="B621" s="37"/>
      <c r="C621" s="38"/>
      <c r="D621" s="193" t="s">
        <v>187</v>
      </c>
      <c r="E621" s="38"/>
      <c r="F621" s="194" t="s">
        <v>1203</v>
      </c>
      <c r="G621" s="38"/>
      <c r="H621" s="38"/>
      <c r="I621" s="195"/>
      <c r="J621" s="38"/>
      <c r="K621" s="38"/>
      <c r="L621" s="41"/>
      <c r="M621" s="196"/>
      <c r="N621" s="197"/>
      <c r="O621" s="66"/>
      <c r="P621" s="66"/>
      <c r="Q621" s="66"/>
      <c r="R621" s="66"/>
      <c r="S621" s="66"/>
      <c r="T621" s="67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T621" s="19" t="s">
        <v>187</v>
      </c>
      <c r="AU621" s="19" t="s">
        <v>86</v>
      </c>
    </row>
    <row r="622" spans="1:65" s="2" customFormat="1" ht="11.25">
      <c r="A622" s="36"/>
      <c r="B622" s="37"/>
      <c r="C622" s="38"/>
      <c r="D622" s="198" t="s">
        <v>189</v>
      </c>
      <c r="E622" s="38"/>
      <c r="F622" s="199" t="s">
        <v>1204</v>
      </c>
      <c r="G622" s="38"/>
      <c r="H622" s="38"/>
      <c r="I622" s="195"/>
      <c r="J622" s="38"/>
      <c r="K622" s="38"/>
      <c r="L622" s="41"/>
      <c r="M622" s="222"/>
      <c r="N622" s="223"/>
      <c r="O622" s="224"/>
      <c r="P622" s="224"/>
      <c r="Q622" s="224"/>
      <c r="R622" s="224"/>
      <c r="S622" s="224"/>
      <c r="T622" s="225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T622" s="19" t="s">
        <v>189</v>
      </c>
      <c r="AU622" s="19" t="s">
        <v>86</v>
      </c>
    </row>
    <row r="623" spans="1:65" s="2" customFormat="1" ht="6.95" customHeight="1">
      <c r="A623" s="36"/>
      <c r="B623" s="49"/>
      <c r="C623" s="50"/>
      <c r="D623" s="50"/>
      <c r="E623" s="50"/>
      <c r="F623" s="50"/>
      <c r="G623" s="50"/>
      <c r="H623" s="50"/>
      <c r="I623" s="50"/>
      <c r="J623" s="50"/>
      <c r="K623" s="50"/>
      <c r="L623" s="41"/>
      <c r="M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</row>
  </sheetData>
  <sheetProtection algorithmName="SHA-512" hashValue="1ZKFLDXCYm5gTNgMq2q/2uhcmPn+luO5ISppv5yYm+iED1YrIp/8l2PtstJIyh0t8td0EgvsrTBFcfGJf98ZUw==" saltValue="NQ+bPZ8bm0K5aex60bvIrZsvzcYsb7GheIUdQFnWPdK+l+JJw9pM25tW3almKVRUjswBIfPqxDfzYhIqnYplhw==" spinCount="100000" sheet="1" objects="1" scenarios="1" formatColumns="0" formatRows="0" autoFilter="0"/>
  <autoFilter ref="C109:K622"/>
  <mergeCells count="15">
    <mergeCell ref="E96:H96"/>
    <mergeCell ref="E100:H100"/>
    <mergeCell ref="E98:H98"/>
    <mergeCell ref="E102:H10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15" r:id="rId1"/>
    <hyperlink ref="F120" r:id="rId2"/>
    <hyperlink ref="F127" r:id="rId3"/>
    <hyperlink ref="F138" r:id="rId4"/>
    <hyperlink ref="F143" r:id="rId5"/>
    <hyperlink ref="F146" r:id="rId6"/>
    <hyperlink ref="F151" r:id="rId7"/>
    <hyperlink ref="F154" r:id="rId8"/>
    <hyperlink ref="F157" r:id="rId9"/>
    <hyperlink ref="F191" r:id="rId10"/>
    <hyperlink ref="F222" r:id="rId11"/>
    <hyperlink ref="F232" r:id="rId12"/>
    <hyperlink ref="F236" r:id="rId13"/>
    <hyperlink ref="F239" r:id="rId14"/>
    <hyperlink ref="F243" r:id="rId15"/>
    <hyperlink ref="F247" r:id="rId16"/>
    <hyperlink ref="F250" r:id="rId17"/>
    <hyperlink ref="F253" r:id="rId18"/>
    <hyperlink ref="F257" r:id="rId19"/>
    <hyperlink ref="F261" r:id="rId20"/>
    <hyperlink ref="F265" r:id="rId21"/>
    <hyperlink ref="F269" r:id="rId22"/>
    <hyperlink ref="F273" r:id="rId23"/>
    <hyperlink ref="F281" r:id="rId24"/>
    <hyperlink ref="F285" r:id="rId25"/>
    <hyperlink ref="F289" r:id="rId26"/>
    <hyperlink ref="F297" r:id="rId27"/>
    <hyperlink ref="F301" r:id="rId28"/>
    <hyperlink ref="F335" r:id="rId29"/>
    <hyperlink ref="F340" r:id="rId30"/>
    <hyperlink ref="F344" r:id="rId31"/>
    <hyperlink ref="F349" r:id="rId32"/>
    <hyperlink ref="F353" r:id="rId33"/>
    <hyperlink ref="F363" r:id="rId34"/>
    <hyperlink ref="F381" r:id="rId35"/>
    <hyperlink ref="F385" r:id="rId36"/>
    <hyperlink ref="F395" r:id="rId37"/>
    <hyperlink ref="F405" r:id="rId38"/>
    <hyperlink ref="F409" r:id="rId39"/>
    <hyperlink ref="F415" r:id="rId40"/>
    <hyperlink ref="F418" r:id="rId41"/>
    <hyperlink ref="F422" r:id="rId42"/>
    <hyperlink ref="F425" r:id="rId43"/>
    <hyperlink ref="F428" r:id="rId44"/>
    <hyperlink ref="F431" r:id="rId45"/>
    <hyperlink ref="F440" r:id="rId46"/>
    <hyperlink ref="F453" r:id="rId47"/>
    <hyperlink ref="F460" r:id="rId48"/>
    <hyperlink ref="F467" r:id="rId49"/>
    <hyperlink ref="F474" r:id="rId50"/>
    <hyperlink ref="F481" r:id="rId51"/>
    <hyperlink ref="F488" r:id="rId52"/>
    <hyperlink ref="F494" r:id="rId53"/>
    <hyperlink ref="F504" r:id="rId54"/>
    <hyperlink ref="F512" r:id="rId55"/>
    <hyperlink ref="F515" r:id="rId56"/>
    <hyperlink ref="F519" r:id="rId57"/>
    <hyperlink ref="F525" r:id="rId58"/>
    <hyperlink ref="F531" r:id="rId59"/>
    <hyperlink ref="F534" r:id="rId60"/>
    <hyperlink ref="F538" r:id="rId61"/>
    <hyperlink ref="F556" r:id="rId62"/>
    <hyperlink ref="F559" r:id="rId63"/>
    <hyperlink ref="F563" r:id="rId64"/>
    <hyperlink ref="F567" r:id="rId65"/>
    <hyperlink ref="F570" r:id="rId66"/>
    <hyperlink ref="F573" r:id="rId67"/>
    <hyperlink ref="F583" r:id="rId68"/>
    <hyperlink ref="F595" r:id="rId69"/>
    <hyperlink ref="F598" r:id="rId70"/>
    <hyperlink ref="F602" r:id="rId71"/>
    <hyperlink ref="F619" r:id="rId72"/>
    <hyperlink ref="F622" r:id="rId7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8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19" t="s">
        <v>110</v>
      </c>
      <c r="AZ2" s="226" t="s">
        <v>1205</v>
      </c>
      <c r="BA2" s="226" t="s">
        <v>1206</v>
      </c>
      <c r="BB2" s="226" t="s">
        <v>267</v>
      </c>
      <c r="BC2" s="226" t="s">
        <v>1207</v>
      </c>
      <c r="BD2" s="226" t="s">
        <v>103</v>
      </c>
    </row>
    <row r="3" spans="1:5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86</v>
      </c>
    </row>
    <row r="4" spans="1:56" s="1" customFormat="1" ht="24.95" customHeight="1">
      <c r="B4" s="22"/>
      <c r="D4" s="112" t="s">
        <v>150</v>
      </c>
      <c r="L4" s="22"/>
      <c r="M4" s="113" t="s">
        <v>10</v>
      </c>
      <c r="AT4" s="19" t="s">
        <v>4</v>
      </c>
    </row>
    <row r="5" spans="1:56" s="1" customFormat="1" ht="6.95" customHeight="1">
      <c r="B5" s="22"/>
      <c r="L5" s="22"/>
    </row>
    <row r="6" spans="1:56" s="1" customFormat="1" ht="12" customHeight="1">
      <c r="B6" s="22"/>
      <c r="D6" s="114" t="s">
        <v>16</v>
      </c>
      <c r="L6" s="22"/>
    </row>
    <row r="7" spans="1:56" s="1" customFormat="1" ht="16.5" customHeight="1">
      <c r="B7" s="22"/>
      <c r="E7" s="401" t="str">
        <f>'Rekapitulace stavby'!K6</f>
        <v>Jablonné nad Orlicí - oprava</v>
      </c>
      <c r="F7" s="402"/>
      <c r="G7" s="402"/>
      <c r="H7" s="402"/>
      <c r="L7" s="22"/>
    </row>
    <row r="8" spans="1:56">
      <c r="B8" s="22"/>
      <c r="D8" s="114" t="s">
        <v>151</v>
      </c>
      <c r="L8" s="22"/>
    </row>
    <row r="9" spans="1:56" s="1" customFormat="1" ht="16.5" customHeight="1">
      <c r="B9" s="22"/>
      <c r="E9" s="401" t="s">
        <v>272</v>
      </c>
      <c r="F9" s="400"/>
      <c r="G9" s="400"/>
      <c r="H9" s="400"/>
      <c r="L9" s="22"/>
    </row>
    <row r="10" spans="1:56" s="1" customFormat="1" ht="12" customHeight="1">
      <c r="B10" s="22"/>
      <c r="D10" s="114" t="s">
        <v>153</v>
      </c>
      <c r="L10" s="22"/>
    </row>
    <row r="11" spans="1:56" s="2" customFormat="1" ht="16.5" customHeight="1">
      <c r="A11" s="36"/>
      <c r="B11" s="41"/>
      <c r="C11" s="36"/>
      <c r="D11" s="36"/>
      <c r="E11" s="411" t="s">
        <v>273</v>
      </c>
      <c r="F11" s="403"/>
      <c r="G11" s="403"/>
      <c r="H11" s="40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2" customHeight="1">
      <c r="A12" s="36"/>
      <c r="B12" s="41"/>
      <c r="C12" s="36"/>
      <c r="D12" s="114" t="s">
        <v>274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6.5" customHeight="1">
      <c r="A13" s="36"/>
      <c r="B13" s="41"/>
      <c r="C13" s="36"/>
      <c r="D13" s="36"/>
      <c r="E13" s="404" t="s">
        <v>1208</v>
      </c>
      <c r="F13" s="403"/>
      <c r="G13" s="403"/>
      <c r="H13" s="403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2" customHeight="1">
      <c r="A15" s="36"/>
      <c r="B15" s="41"/>
      <c r="C15" s="36"/>
      <c r="D15" s="114" t="s">
        <v>18</v>
      </c>
      <c r="E15" s="36"/>
      <c r="F15" s="105" t="s">
        <v>19</v>
      </c>
      <c r="G15" s="36"/>
      <c r="H15" s="36"/>
      <c r="I15" s="114" t="s">
        <v>20</v>
      </c>
      <c r="J15" s="105" t="s">
        <v>19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4" t="s">
        <v>21</v>
      </c>
      <c r="E16" s="36"/>
      <c r="F16" s="105" t="s">
        <v>22</v>
      </c>
      <c r="G16" s="36"/>
      <c r="H16" s="36"/>
      <c r="I16" s="114" t="s">
        <v>23</v>
      </c>
      <c r="J16" s="116" t="str">
        <f>'Rekapitulace stavby'!AN8</f>
        <v>25. 7. 2022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5" t="s">
        <v>27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28</v>
      </c>
      <c r="F19" s="36"/>
      <c r="G19" s="36"/>
      <c r="H19" s="36"/>
      <c r="I19" s="114" t="s">
        <v>29</v>
      </c>
      <c r="J19" s="105" t="s">
        <v>30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31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05" t="str">
        <f>'Rekapitulace stavby'!E14</f>
        <v>Vyplň údaj</v>
      </c>
      <c r="F22" s="406"/>
      <c r="G22" s="406"/>
      <c r="H22" s="406"/>
      <c r="I22" s="114" t="s">
        <v>29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33</v>
      </c>
      <c r="E24" s="36"/>
      <c r="F24" s="36"/>
      <c r="G24" s="36"/>
      <c r="H24" s="36"/>
      <c r="I24" s="114" t="s">
        <v>26</v>
      </c>
      <c r="J24" s="105" t="s">
        <v>34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35</v>
      </c>
      <c r="F25" s="36"/>
      <c r="G25" s="36"/>
      <c r="H25" s="36"/>
      <c r="I25" s="114" t="s">
        <v>29</v>
      </c>
      <c r="J25" s="105" t="s">
        <v>36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38</v>
      </c>
      <c r="E27" s="36"/>
      <c r="F27" s="36"/>
      <c r="G27" s="36"/>
      <c r="H27" s="36"/>
      <c r="I27" s="114" t="s">
        <v>26</v>
      </c>
      <c r="J27" s="105" t="s">
        <v>39</v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">
        <v>40</v>
      </c>
      <c r="F28" s="36"/>
      <c r="G28" s="36"/>
      <c r="H28" s="36"/>
      <c r="I28" s="114" t="s">
        <v>29</v>
      </c>
      <c r="J28" s="105" t="s">
        <v>19</v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41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7"/>
      <c r="B31" s="118"/>
      <c r="C31" s="117"/>
      <c r="D31" s="117"/>
      <c r="E31" s="407" t="s">
        <v>19</v>
      </c>
      <c r="F31" s="407"/>
      <c r="G31" s="407"/>
      <c r="H31" s="407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43</v>
      </c>
      <c r="E34" s="36"/>
      <c r="F34" s="36"/>
      <c r="G34" s="36"/>
      <c r="H34" s="36"/>
      <c r="I34" s="36"/>
      <c r="J34" s="122">
        <f>ROUND(J103,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45</v>
      </c>
      <c r="G36" s="36"/>
      <c r="H36" s="36"/>
      <c r="I36" s="123" t="s">
        <v>44</v>
      </c>
      <c r="J36" s="123" t="s">
        <v>46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47</v>
      </c>
      <c r="E37" s="114" t="s">
        <v>48</v>
      </c>
      <c r="F37" s="125">
        <f>ROUND((SUM(BE103:BE357)),  2)</f>
        <v>0</v>
      </c>
      <c r="G37" s="36"/>
      <c r="H37" s="36"/>
      <c r="I37" s="126">
        <v>0.21</v>
      </c>
      <c r="J37" s="125">
        <f>ROUND(((SUM(BE103:BE357))*I37),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49</v>
      </c>
      <c r="F38" s="125">
        <f>ROUND((SUM(BF103:BF357)),  2)</f>
        <v>0</v>
      </c>
      <c r="G38" s="36"/>
      <c r="H38" s="36"/>
      <c r="I38" s="126">
        <v>0.15</v>
      </c>
      <c r="J38" s="125">
        <f>ROUND(((SUM(BF103:BF357))*I38),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50</v>
      </c>
      <c r="F39" s="125">
        <f>ROUND((SUM(BG103:BG357)),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51</v>
      </c>
      <c r="F40" s="125">
        <f>ROUND((SUM(BH103:BH357)),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52</v>
      </c>
      <c r="F41" s="125">
        <f>ROUND((SUM(BI103:BI357)),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53</v>
      </c>
      <c r="E43" s="129"/>
      <c r="F43" s="129"/>
      <c r="G43" s="130" t="s">
        <v>54</v>
      </c>
      <c r="H43" s="131" t="s">
        <v>55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155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08" t="str">
        <f>E7</f>
        <v>Jablonné nad Orlicí - oprava</v>
      </c>
      <c r="F52" s="409"/>
      <c r="G52" s="409"/>
      <c r="H52" s="409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151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08" t="s">
        <v>272</v>
      </c>
      <c r="F54" s="385"/>
      <c r="G54" s="385"/>
      <c r="H54" s="385"/>
      <c r="I54" s="24"/>
      <c r="J54" s="24"/>
      <c r="K54" s="24"/>
      <c r="L54" s="22"/>
    </row>
    <row r="55" spans="1:31" s="1" customFormat="1" ht="12" customHeight="1">
      <c r="B55" s="23"/>
      <c r="C55" s="31" t="s">
        <v>153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2" t="s">
        <v>273</v>
      </c>
      <c r="F56" s="410"/>
      <c r="G56" s="410"/>
      <c r="H56" s="410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274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56" t="str">
        <f>E13</f>
        <v>03 - Střecha a krov</v>
      </c>
      <c r="F58" s="410"/>
      <c r="G58" s="410"/>
      <c r="H58" s="410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>Nádražní 128, Jablonné nad Orlicí</v>
      </c>
      <c r="G60" s="38"/>
      <c r="H60" s="38"/>
      <c r="I60" s="31" t="s">
        <v>23</v>
      </c>
      <c r="J60" s="61" t="str">
        <f>IF(J16="","",J16)</f>
        <v>25. 7. 2022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Správa železniční dopravní cesty</v>
      </c>
      <c r="G62" s="38"/>
      <c r="H62" s="38"/>
      <c r="I62" s="31" t="s">
        <v>33</v>
      </c>
      <c r="J62" s="34" t="str">
        <f>E25</f>
        <v>Aprea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31</v>
      </c>
      <c r="D63" s="38"/>
      <c r="E63" s="38"/>
      <c r="F63" s="29" t="str">
        <f>IF(E22="","",E22)</f>
        <v>Vyplň údaj</v>
      </c>
      <c r="G63" s="38"/>
      <c r="H63" s="38"/>
      <c r="I63" s="31" t="s">
        <v>38</v>
      </c>
      <c r="J63" s="34" t="str">
        <f>E28</f>
        <v>Kateřina Bačová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156</v>
      </c>
      <c r="D65" s="139"/>
      <c r="E65" s="139"/>
      <c r="F65" s="139"/>
      <c r="G65" s="139"/>
      <c r="H65" s="139"/>
      <c r="I65" s="139"/>
      <c r="J65" s="140" t="s">
        <v>157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75</v>
      </c>
      <c r="D67" s="38"/>
      <c r="E67" s="38"/>
      <c r="F67" s="38"/>
      <c r="G67" s="38"/>
      <c r="H67" s="38"/>
      <c r="I67" s="38"/>
      <c r="J67" s="79">
        <f>J103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158</v>
      </c>
    </row>
    <row r="68" spans="1:47" s="9" customFormat="1" ht="24.95" customHeight="1">
      <c r="B68" s="142"/>
      <c r="C68" s="143"/>
      <c r="D68" s="144" t="s">
        <v>159</v>
      </c>
      <c r="E68" s="145"/>
      <c r="F68" s="145"/>
      <c r="G68" s="145"/>
      <c r="H68" s="145"/>
      <c r="I68" s="145"/>
      <c r="J68" s="146">
        <f>J104</f>
        <v>0</v>
      </c>
      <c r="K68" s="143"/>
      <c r="L68" s="147"/>
    </row>
    <row r="69" spans="1:47" s="10" customFormat="1" ht="19.899999999999999" customHeight="1">
      <c r="B69" s="148"/>
      <c r="C69" s="99"/>
      <c r="D69" s="149" t="s">
        <v>597</v>
      </c>
      <c r="E69" s="150"/>
      <c r="F69" s="150"/>
      <c r="G69" s="150"/>
      <c r="H69" s="150"/>
      <c r="I69" s="150"/>
      <c r="J69" s="151">
        <f>J105</f>
        <v>0</v>
      </c>
      <c r="K69" s="99"/>
      <c r="L69" s="152"/>
    </row>
    <row r="70" spans="1:47" s="10" customFormat="1" ht="19.899999999999999" customHeight="1">
      <c r="B70" s="148"/>
      <c r="C70" s="99"/>
      <c r="D70" s="149" t="s">
        <v>598</v>
      </c>
      <c r="E70" s="150"/>
      <c r="F70" s="150"/>
      <c r="G70" s="150"/>
      <c r="H70" s="150"/>
      <c r="I70" s="150"/>
      <c r="J70" s="151">
        <f>J112</f>
        <v>0</v>
      </c>
      <c r="K70" s="99"/>
      <c r="L70" s="152"/>
    </row>
    <row r="71" spans="1:47" s="10" customFormat="1" ht="19.899999999999999" customHeight="1">
      <c r="B71" s="148"/>
      <c r="C71" s="99"/>
      <c r="D71" s="149" t="s">
        <v>160</v>
      </c>
      <c r="E71" s="150"/>
      <c r="F71" s="150"/>
      <c r="G71" s="150"/>
      <c r="H71" s="150"/>
      <c r="I71" s="150"/>
      <c r="J71" s="151">
        <f>J115</f>
        <v>0</v>
      </c>
      <c r="K71" s="99"/>
      <c r="L71" s="152"/>
    </row>
    <row r="72" spans="1:47" s="10" customFormat="1" ht="19.899999999999999" customHeight="1">
      <c r="B72" s="148"/>
      <c r="C72" s="99"/>
      <c r="D72" s="149" t="s">
        <v>279</v>
      </c>
      <c r="E72" s="150"/>
      <c r="F72" s="150"/>
      <c r="G72" s="150"/>
      <c r="H72" s="150"/>
      <c r="I72" s="150"/>
      <c r="J72" s="151">
        <f>J119</f>
        <v>0</v>
      </c>
      <c r="K72" s="99"/>
      <c r="L72" s="152"/>
    </row>
    <row r="73" spans="1:47" s="9" customFormat="1" ht="24.95" customHeight="1">
      <c r="B73" s="142"/>
      <c r="C73" s="143"/>
      <c r="D73" s="144" t="s">
        <v>280</v>
      </c>
      <c r="E73" s="145"/>
      <c r="F73" s="145"/>
      <c r="G73" s="145"/>
      <c r="H73" s="145"/>
      <c r="I73" s="145"/>
      <c r="J73" s="146">
        <f>J123</f>
        <v>0</v>
      </c>
      <c r="K73" s="143"/>
      <c r="L73" s="147"/>
    </row>
    <row r="74" spans="1:47" s="10" customFormat="1" ht="19.899999999999999" customHeight="1">
      <c r="B74" s="148"/>
      <c r="C74" s="99"/>
      <c r="D74" s="149" t="s">
        <v>1209</v>
      </c>
      <c r="E74" s="150"/>
      <c r="F74" s="150"/>
      <c r="G74" s="150"/>
      <c r="H74" s="150"/>
      <c r="I74" s="150"/>
      <c r="J74" s="151">
        <f>J124</f>
        <v>0</v>
      </c>
      <c r="K74" s="99"/>
      <c r="L74" s="152"/>
    </row>
    <row r="75" spans="1:47" s="10" customFormat="1" ht="19.899999999999999" customHeight="1">
      <c r="B75" s="148"/>
      <c r="C75" s="99"/>
      <c r="D75" s="149" t="s">
        <v>1210</v>
      </c>
      <c r="E75" s="150"/>
      <c r="F75" s="150"/>
      <c r="G75" s="150"/>
      <c r="H75" s="150"/>
      <c r="I75" s="150"/>
      <c r="J75" s="151">
        <f>J165</f>
        <v>0</v>
      </c>
      <c r="K75" s="99"/>
      <c r="L75" s="152"/>
    </row>
    <row r="76" spans="1:47" s="10" customFormat="1" ht="19.899999999999999" customHeight="1">
      <c r="B76" s="148"/>
      <c r="C76" s="99"/>
      <c r="D76" s="149" t="s">
        <v>601</v>
      </c>
      <c r="E76" s="150"/>
      <c r="F76" s="150"/>
      <c r="G76" s="150"/>
      <c r="H76" s="150"/>
      <c r="I76" s="150"/>
      <c r="J76" s="151">
        <f>J236</f>
        <v>0</v>
      </c>
      <c r="K76" s="99"/>
      <c r="L76" s="152"/>
    </row>
    <row r="77" spans="1:47" s="10" customFormat="1" ht="19.899999999999999" customHeight="1">
      <c r="B77" s="148"/>
      <c r="C77" s="99"/>
      <c r="D77" s="149" t="s">
        <v>1211</v>
      </c>
      <c r="E77" s="150"/>
      <c r="F77" s="150"/>
      <c r="G77" s="150"/>
      <c r="H77" s="150"/>
      <c r="I77" s="150"/>
      <c r="J77" s="151">
        <f>J289</f>
        <v>0</v>
      </c>
      <c r="K77" s="99"/>
      <c r="L77" s="152"/>
    </row>
    <row r="78" spans="1:47" s="10" customFormat="1" ht="19.899999999999999" customHeight="1">
      <c r="B78" s="148"/>
      <c r="C78" s="99"/>
      <c r="D78" s="149" t="s">
        <v>602</v>
      </c>
      <c r="E78" s="150"/>
      <c r="F78" s="150"/>
      <c r="G78" s="150"/>
      <c r="H78" s="150"/>
      <c r="I78" s="150"/>
      <c r="J78" s="151">
        <f>J317</f>
        <v>0</v>
      </c>
      <c r="K78" s="99"/>
      <c r="L78" s="152"/>
    </row>
    <row r="79" spans="1:47" s="10" customFormat="1" ht="19.899999999999999" customHeight="1">
      <c r="B79" s="148"/>
      <c r="C79" s="99"/>
      <c r="D79" s="149" t="s">
        <v>283</v>
      </c>
      <c r="E79" s="150"/>
      <c r="F79" s="150"/>
      <c r="G79" s="150"/>
      <c r="H79" s="150"/>
      <c r="I79" s="150"/>
      <c r="J79" s="151">
        <f>J342</f>
        <v>0</v>
      </c>
      <c r="K79" s="99"/>
      <c r="L79" s="152"/>
    </row>
    <row r="80" spans="1:47" s="2" customFormat="1" ht="21.7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5" customHeight="1">
      <c r="A81" s="36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5" spans="1:31" s="2" customFormat="1" ht="6.95" customHeight="1">
      <c r="A85" s="36"/>
      <c r="B85" s="51"/>
      <c r="C85" s="52"/>
      <c r="D85" s="52"/>
      <c r="E85" s="52"/>
      <c r="F85" s="52"/>
      <c r="G85" s="52"/>
      <c r="H85" s="52"/>
      <c r="I85" s="52"/>
      <c r="J85" s="52"/>
      <c r="K85" s="52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24.95" customHeight="1">
      <c r="A86" s="36"/>
      <c r="B86" s="37"/>
      <c r="C86" s="25" t="s">
        <v>161</v>
      </c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16</v>
      </c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408" t="str">
        <f>E7</f>
        <v>Jablonné nad Orlicí - oprava</v>
      </c>
      <c r="F89" s="409"/>
      <c r="G89" s="409"/>
      <c r="H89" s="409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1" customFormat="1" ht="12" customHeight="1">
      <c r="B90" s="23"/>
      <c r="C90" s="31" t="s">
        <v>151</v>
      </c>
      <c r="D90" s="24"/>
      <c r="E90" s="24"/>
      <c r="F90" s="24"/>
      <c r="G90" s="24"/>
      <c r="H90" s="24"/>
      <c r="I90" s="24"/>
      <c r="J90" s="24"/>
      <c r="K90" s="24"/>
      <c r="L90" s="22"/>
    </row>
    <row r="91" spans="1:31" s="1" customFormat="1" ht="16.5" customHeight="1">
      <c r="B91" s="23"/>
      <c r="C91" s="24"/>
      <c r="D91" s="24"/>
      <c r="E91" s="408" t="s">
        <v>272</v>
      </c>
      <c r="F91" s="385"/>
      <c r="G91" s="385"/>
      <c r="H91" s="385"/>
      <c r="I91" s="24"/>
      <c r="J91" s="24"/>
      <c r="K91" s="24"/>
      <c r="L91" s="22"/>
    </row>
    <row r="92" spans="1:31" s="1" customFormat="1" ht="12" customHeight="1">
      <c r="B92" s="23"/>
      <c r="C92" s="31" t="s">
        <v>153</v>
      </c>
      <c r="D92" s="24"/>
      <c r="E92" s="24"/>
      <c r="F92" s="24"/>
      <c r="G92" s="24"/>
      <c r="H92" s="24"/>
      <c r="I92" s="24"/>
      <c r="J92" s="24"/>
      <c r="K92" s="24"/>
      <c r="L92" s="22"/>
    </row>
    <row r="93" spans="1:31" s="2" customFormat="1" ht="16.5" customHeight="1">
      <c r="A93" s="36"/>
      <c r="B93" s="37"/>
      <c r="C93" s="38"/>
      <c r="D93" s="38"/>
      <c r="E93" s="412" t="s">
        <v>273</v>
      </c>
      <c r="F93" s="410"/>
      <c r="G93" s="410"/>
      <c r="H93" s="410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>
      <c r="A94" s="36"/>
      <c r="B94" s="37"/>
      <c r="C94" s="31" t="s">
        <v>274</v>
      </c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6.5" customHeight="1">
      <c r="A95" s="36"/>
      <c r="B95" s="37"/>
      <c r="C95" s="38"/>
      <c r="D95" s="38"/>
      <c r="E95" s="356" t="str">
        <f>E13</f>
        <v>03 - Střecha a krov</v>
      </c>
      <c r="F95" s="410"/>
      <c r="G95" s="410"/>
      <c r="H95" s="410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6.9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2" customHeight="1">
      <c r="A97" s="36"/>
      <c r="B97" s="37"/>
      <c r="C97" s="31" t="s">
        <v>21</v>
      </c>
      <c r="D97" s="38"/>
      <c r="E97" s="38"/>
      <c r="F97" s="29" t="str">
        <f>F16</f>
        <v>Nádražní 128, Jablonné nad Orlicí</v>
      </c>
      <c r="G97" s="38"/>
      <c r="H97" s="38"/>
      <c r="I97" s="31" t="s">
        <v>23</v>
      </c>
      <c r="J97" s="61" t="str">
        <f>IF(J16="","",J16)</f>
        <v>25. 7. 2022</v>
      </c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6.95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1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5.2" customHeight="1">
      <c r="A99" s="36"/>
      <c r="B99" s="37"/>
      <c r="C99" s="31" t="s">
        <v>25</v>
      </c>
      <c r="D99" s="38"/>
      <c r="E99" s="38"/>
      <c r="F99" s="29" t="str">
        <f>E19</f>
        <v>Správa železniční dopravní cesty</v>
      </c>
      <c r="G99" s="38"/>
      <c r="H99" s="38"/>
      <c r="I99" s="31" t="s">
        <v>33</v>
      </c>
      <c r="J99" s="34" t="str">
        <f>E25</f>
        <v>Aprea s.r.o.</v>
      </c>
      <c r="K99" s="38"/>
      <c r="L99" s="115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5.2" customHeight="1">
      <c r="A100" s="36"/>
      <c r="B100" s="37"/>
      <c r="C100" s="31" t="s">
        <v>31</v>
      </c>
      <c r="D100" s="38"/>
      <c r="E100" s="38"/>
      <c r="F100" s="29" t="str">
        <f>IF(E22="","",E22)</f>
        <v>Vyplň údaj</v>
      </c>
      <c r="G100" s="38"/>
      <c r="H100" s="38"/>
      <c r="I100" s="31" t="s">
        <v>38</v>
      </c>
      <c r="J100" s="34" t="str">
        <f>E28</f>
        <v>Kateřina Bačová</v>
      </c>
      <c r="K100" s="38"/>
      <c r="L100" s="115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10.35" customHeight="1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115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11" customFormat="1" ht="29.25" customHeight="1">
      <c r="A102" s="153"/>
      <c r="B102" s="154"/>
      <c r="C102" s="155" t="s">
        <v>162</v>
      </c>
      <c r="D102" s="156" t="s">
        <v>62</v>
      </c>
      <c r="E102" s="156" t="s">
        <v>58</v>
      </c>
      <c r="F102" s="156" t="s">
        <v>59</v>
      </c>
      <c r="G102" s="156" t="s">
        <v>163</v>
      </c>
      <c r="H102" s="156" t="s">
        <v>164</v>
      </c>
      <c r="I102" s="156" t="s">
        <v>165</v>
      </c>
      <c r="J102" s="156" t="s">
        <v>157</v>
      </c>
      <c r="K102" s="157" t="s">
        <v>166</v>
      </c>
      <c r="L102" s="158"/>
      <c r="M102" s="70" t="s">
        <v>19</v>
      </c>
      <c r="N102" s="71" t="s">
        <v>47</v>
      </c>
      <c r="O102" s="71" t="s">
        <v>167</v>
      </c>
      <c r="P102" s="71" t="s">
        <v>168</v>
      </c>
      <c r="Q102" s="71" t="s">
        <v>169</v>
      </c>
      <c r="R102" s="71" t="s">
        <v>170</v>
      </c>
      <c r="S102" s="71" t="s">
        <v>171</v>
      </c>
      <c r="T102" s="72" t="s">
        <v>172</v>
      </c>
      <c r="U102" s="153"/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/>
    </row>
    <row r="103" spans="1:65" s="2" customFormat="1" ht="22.9" customHeight="1">
      <c r="A103" s="36"/>
      <c r="B103" s="37"/>
      <c r="C103" s="77" t="s">
        <v>173</v>
      </c>
      <c r="D103" s="38"/>
      <c r="E103" s="38"/>
      <c r="F103" s="38"/>
      <c r="G103" s="38"/>
      <c r="H103" s="38"/>
      <c r="I103" s="38"/>
      <c r="J103" s="159">
        <f>BK103</f>
        <v>0</v>
      </c>
      <c r="K103" s="38"/>
      <c r="L103" s="41"/>
      <c r="M103" s="73"/>
      <c r="N103" s="160"/>
      <c r="O103" s="74"/>
      <c r="P103" s="161">
        <f>P104+P123</f>
        <v>0</v>
      </c>
      <c r="Q103" s="74"/>
      <c r="R103" s="161">
        <f>R104+R123</f>
        <v>6.8153646700000001</v>
      </c>
      <c r="S103" s="74"/>
      <c r="T103" s="162">
        <f>T104+T123</f>
        <v>6.2389847600000001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76</v>
      </c>
      <c r="AU103" s="19" t="s">
        <v>158</v>
      </c>
      <c r="BK103" s="163">
        <f>BK104+BK123</f>
        <v>0</v>
      </c>
    </row>
    <row r="104" spans="1:65" s="12" customFormat="1" ht="25.9" customHeight="1">
      <c r="B104" s="164"/>
      <c r="C104" s="165"/>
      <c r="D104" s="166" t="s">
        <v>76</v>
      </c>
      <c r="E104" s="167" t="s">
        <v>174</v>
      </c>
      <c r="F104" s="167" t="s">
        <v>175</v>
      </c>
      <c r="G104" s="165"/>
      <c r="H104" s="165"/>
      <c r="I104" s="168"/>
      <c r="J104" s="169">
        <f>BK104</f>
        <v>0</v>
      </c>
      <c r="K104" s="165"/>
      <c r="L104" s="170"/>
      <c r="M104" s="171"/>
      <c r="N104" s="172"/>
      <c r="O104" s="172"/>
      <c r="P104" s="173">
        <f>P105+P112+P115+P119</f>
        <v>0</v>
      </c>
      <c r="Q104" s="172"/>
      <c r="R104" s="173">
        <f>R105+R112+R115+R119</f>
        <v>3.1376100000000004E-2</v>
      </c>
      <c r="S104" s="172"/>
      <c r="T104" s="174">
        <f>T105+T112+T115+T119</f>
        <v>0</v>
      </c>
      <c r="AR104" s="175" t="s">
        <v>84</v>
      </c>
      <c r="AT104" s="176" t="s">
        <v>76</v>
      </c>
      <c r="AU104" s="176" t="s">
        <v>77</v>
      </c>
      <c r="AY104" s="175" t="s">
        <v>176</v>
      </c>
      <c r="BK104" s="177">
        <f>BK105+BK112+BK115+BK119</f>
        <v>0</v>
      </c>
    </row>
    <row r="105" spans="1:65" s="12" customFormat="1" ht="22.9" customHeight="1">
      <c r="B105" s="164"/>
      <c r="C105" s="165"/>
      <c r="D105" s="166" t="s">
        <v>76</v>
      </c>
      <c r="E105" s="178" t="s">
        <v>636</v>
      </c>
      <c r="F105" s="178" t="s">
        <v>637</v>
      </c>
      <c r="G105" s="165"/>
      <c r="H105" s="165"/>
      <c r="I105" s="168"/>
      <c r="J105" s="179">
        <f>BK105</f>
        <v>0</v>
      </c>
      <c r="K105" s="165"/>
      <c r="L105" s="170"/>
      <c r="M105" s="171"/>
      <c r="N105" s="172"/>
      <c r="O105" s="172"/>
      <c r="P105" s="173">
        <f>SUM(P106:P111)</f>
        <v>0</v>
      </c>
      <c r="Q105" s="172"/>
      <c r="R105" s="173">
        <f>SUM(R106:R111)</f>
        <v>3.1376100000000004E-2</v>
      </c>
      <c r="S105" s="172"/>
      <c r="T105" s="174">
        <f>SUM(T106:T111)</f>
        <v>0</v>
      </c>
      <c r="AR105" s="175" t="s">
        <v>84</v>
      </c>
      <c r="AT105" s="176" t="s">
        <v>76</v>
      </c>
      <c r="AU105" s="176" t="s">
        <v>84</v>
      </c>
      <c r="AY105" s="175" t="s">
        <v>176</v>
      </c>
      <c r="BK105" s="177">
        <f>SUM(BK106:BK111)</f>
        <v>0</v>
      </c>
    </row>
    <row r="106" spans="1:65" s="2" customFormat="1" ht="16.5" customHeight="1">
      <c r="A106" s="36"/>
      <c r="B106" s="37"/>
      <c r="C106" s="180" t="s">
        <v>84</v>
      </c>
      <c r="D106" s="180" t="s">
        <v>180</v>
      </c>
      <c r="E106" s="181" t="s">
        <v>1212</v>
      </c>
      <c r="F106" s="182" t="s">
        <v>1213</v>
      </c>
      <c r="G106" s="183" t="s">
        <v>267</v>
      </c>
      <c r="H106" s="184">
        <v>7.0350000000000001</v>
      </c>
      <c r="I106" s="185"/>
      <c r="J106" s="186">
        <f>ROUND(I106*H106,2)</f>
        <v>0</v>
      </c>
      <c r="K106" s="182" t="s">
        <v>184</v>
      </c>
      <c r="L106" s="41"/>
      <c r="M106" s="187" t="s">
        <v>19</v>
      </c>
      <c r="N106" s="188" t="s">
        <v>48</v>
      </c>
      <c r="O106" s="66"/>
      <c r="P106" s="189">
        <f>O106*H106</f>
        <v>0</v>
      </c>
      <c r="Q106" s="189">
        <v>4.4600000000000004E-3</v>
      </c>
      <c r="R106" s="189">
        <f>Q106*H106</f>
        <v>3.1376100000000004E-2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185</v>
      </c>
      <c r="AT106" s="191" t="s">
        <v>180</v>
      </c>
      <c r="AU106" s="191" t="s">
        <v>86</v>
      </c>
      <c r="AY106" s="19" t="s">
        <v>176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84</v>
      </c>
      <c r="BK106" s="192">
        <f>ROUND(I106*H106,2)</f>
        <v>0</v>
      </c>
      <c r="BL106" s="19" t="s">
        <v>185</v>
      </c>
      <c r="BM106" s="191" t="s">
        <v>1214</v>
      </c>
    </row>
    <row r="107" spans="1:65" s="2" customFormat="1" ht="19.5">
      <c r="A107" s="36"/>
      <c r="B107" s="37"/>
      <c r="C107" s="38"/>
      <c r="D107" s="193" t="s">
        <v>187</v>
      </c>
      <c r="E107" s="38"/>
      <c r="F107" s="194" t="s">
        <v>1215</v>
      </c>
      <c r="G107" s="38"/>
      <c r="H107" s="38"/>
      <c r="I107" s="195"/>
      <c r="J107" s="38"/>
      <c r="K107" s="38"/>
      <c r="L107" s="41"/>
      <c r="M107" s="196"/>
      <c r="N107" s="197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187</v>
      </c>
      <c r="AU107" s="19" t="s">
        <v>86</v>
      </c>
    </row>
    <row r="108" spans="1:65" s="2" customFormat="1" ht="11.25">
      <c r="A108" s="36"/>
      <c r="B108" s="37"/>
      <c r="C108" s="38"/>
      <c r="D108" s="198" t="s">
        <v>189</v>
      </c>
      <c r="E108" s="38"/>
      <c r="F108" s="199" t="s">
        <v>1216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189</v>
      </c>
      <c r="AU108" s="19" t="s">
        <v>86</v>
      </c>
    </row>
    <row r="109" spans="1:65" s="13" customFormat="1" ht="11.25">
      <c r="B109" s="200"/>
      <c r="C109" s="201"/>
      <c r="D109" s="193" t="s">
        <v>196</v>
      </c>
      <c r="E109" s="202" t="s">
        <v>19</v>
      </c>
      <c r="F109" s="203" t="s">
        <v>1217</v>
      </c>
      <c r="G109" s="201"/>
      <c r="H109" s="204">
        <v>3.7349999999999999</v>
      </c>
      <c r="I109" s="205"/>
      <c r="J109" s="201"/>
      <c r="K109" s="201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196</v>
      </c>
      <c r="AU109" s="210" t="s">
        <v>86</v>
      </c>
      <c r="AV109" s="13" t="s">
        <v>86</v>
      </c>
      <c r="AW109" s="13" t="s">
        <v>37</v>
      </c>
      <c r="AX109" s="13" t="s">
        <v>77</v>
      </c>
      <c r="AY109" s="210" t="s">
        <v>176</v>
      </c>
    </row>
    <row r="110" spans="1:65" s="13" customFormat="1" ht="11.25">
      <c r="B110" s="200"/>
      <c r="C110" s="201"/>
      <c r="D110" s="193" t="s">
        <v>196</v>
      </c>
      <c r="E110" s="202" t="s">
        <v>19</v>
      </c>
      <c r="F110" s="203" t="s">
        <v>1218</v>
      </c>
      <c r="G110" s="201"/>
      <c r="H110" s="204">
        <v>3.3</v>
      </c>
      <c r="I110" s="205"/>
      <c r="J110" s="201"/>
      <c r="K110" s="201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196</v>
      </c>
      <c r="AU110" s="210" t="s">
        <v>86</v>
      </c>
      <c r="AV110" s="13" t="s">
        <v>86</v>
      </c>
      <c r="AW110" s="13" t="s">
        <v>37</v>
      </c>
      <c r="AX110" s="13" t="s">
        <v>77</v>
      </c>
      <c r="AY110" s="210" t="s">
        <v>176</v>
      </c>
    </row>
    <row r="111" spans="1:65" s="14" customFormat="1" ht="11.25">
      <c r="B111" s="211"/>
      <c r="C111" s="212"/>
      <c r="D111" s="193" t="s">
        <v>196</v>
      </c>
      <c r="E111" s="213" t="s">
        <v>19</v>
      </c>
      <c r="F111" s="214" t="s">
        <v>199</v>
      </c>
      <c r="G111" s="212"/>
      <c r="H111" s="215">
        <v>7.0350000000000001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196</v>
      </c>
      <c r="AU111" s="221" t="s">
        <v>86</v>
      </c>
      <c r="AV111" s="14" t="s">
        <v>185</v>
      </c>
      <c r="AW111" s="14" t="s">
        <v>37</v>
      </c>
      <c r="AX111" s="14" t="s">
        <v>84</v>
      </c>
      <c r="AY111" s="221" t="s">
        <v>176</v>
      </c>
    </row>
    <row r="112" spans="1:65" s="12" customFormat="1" ht="22.9" customHeight="1">
      <c r="B112" s="164"/>
      <c r="C112" s="165"/>
      <c r="D112" s="166" t="s">
        <v>76</v>
      </c>
      <c r="E112" s="178" t="s">
        <v>708</v>
      </c>
      <c r="F112" s="178" t="s">
        <v>709</v>
      </c>
      <c r="G112" s="165"/>
      <c r="H112" s="165"/>
      <c r="I112" s="168"/>
      <c r="J112" s="179">
        <f>BK112</f>
        <v>0</v>
      </c>
      <c r="K112" s="165"/>
      <c r="L112" s="170"/>
      <c r="M112" s="171"/>
      <c r="N112" s="172"/>
      <c r="O112" s="172"/>
      <c r="P112" s="173">
        <f>SUM(P113:P114)</f>
        <v>0</v>
      </c>
      <c r="Q112" s="172"/>
      <c r="R112" s="173">
        <f>SUM(R113:R114)</f>
        <v>0</v>
      </c>
      <c r="S112" s="172"/>
      <c r="T112" s="174">
        <f>SUM(T113:T114)</f>
        <v>0</v>
      </c>
      <c r="AR112" s="175" t="s">
        <v>84</v>
      </c>
      <c r="AT112" s="176" t="s">
        <v>76</v>
      </c>
      <c r="AU112" s="176" t="s">
        <v>84</v>
      </c>
      <c r="AY112" s="175" t="s">
        <v>176</v>
      </c>
      <c r="BK112" s="177">
        <f>SUM(BK113:BK114)</f>
        <v>0</v>
      </c>
    </row>
    <row r="113" spans="1:65" s="2" customFormat="1" ht="16.5" customHeight="1">
      <c r="A113" s="36"/>
      <c r="B113" s="37"/>
      <c r="C113" s="180" t="s">
        <v>86</v>
      </c>
      <c r="D113" s="180" t="s">
        <v>180</v>
      </c>
      <c r="E113" s="181" t="s">
        <v>1219</v>
      </c>
      <c r="F113" s="182" t="s">
        <v>1220</v>
      </c>
      <c r="G113" s="183" t="s">
        <v>299</v>
      </c>
      <c r="H113" s="184">
        <v>1</v>
      </c>
      <c r="I113" s="185"/>
      <c r="J113" s="186">
        <f>ROUND(I113*H113,2)</f>
        <v>0</v>
      </c>
      <c r="K113" s="182" t="s">
        <v>19</v>
      </c>
      <c r="L113" s="41"/>
      <c r="M113" s="187" t="s">
        <v>19</v>
      </c>
      <c r="N113" s="188" t="s">
        <v>48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185</v>
      </c>
      <c r="AT113" s="191" t="s">
        <v>180</v>
      </c>
      <c r="AU113" s="191" t="s">
        <v>86</v>
      </c>
      <c r="AY113" s="19" t="s">
        <v>176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84</v>
      </c>
      <c r="BK113" s="192">
        <f>ROUND(I113*H113,2)</f>
        <v>0</v>
      </c>
      <c r="BL113" s="19" t="s">
        <v>185</v>
      </c>
      <c r="BM113" s="191" t="s">
        <v>1221</v>
      </c>
    </row>
    <row r="114" spans="1:65" s="2" customFormat="1" ht="11.25">
      <c r="A114" s="36"/>
      <c r="B114" s="37"/>
      <c r="C114" s="38"/>
      <c r="D114" s="193" t="s">
        <v>187</v>
      </c>
      <c r="E114" s="38"/>
      <c r="F114" s="194" t="s">
        <v>1220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187</v>
      </c>
      <c r="AU114" s="19" t="s">
        <v>86</v>
      </c>
    </row>
    <row r="115" spans="1:65" s="12" customFormat="1" ht="22.9" customHeight="1">
      <c r="B115" s="164"/>
      <c r="C115" s="165"/>
      <c r="D115" s="166" t="s">
        <v>76</v>
      </c>
      <c r="E115" s="178" t="s">
        <v>177</v>
      </c>
      <c r="F115" s="178" t="s">
        <v>178</v>
      </c>
      <c r="G115" s="165"/>
      <c r="H115" s="165"/>
      <c r="I115" s="168"/>
      <c r="J115" s="179">
        <f>BK115</f>
        <v>0</v>
      </c>
      <c r="K115" s="165"/>
      <c r="L115" s="170"/>
      <c r="M115" s="171"/>
      <c r="N115" s="172"/>
      <c r="O115" s="172"/>
      <c r="P115" s="173">
        <f>SUM(P116:P118)</f>
        <v>0</v>
      </c>
      <c r="Q115" s="172"/>
      <c r="R115" s="173">
        <f>SUM(R116:R118)</f>
        <v>0</v>
      </c>
      <c r="S115" s="172"/>
      <c r="T115" s="174">
        <f>SUM(T116:T118)</f>
        <v>0</v>
      </c>
      <c r="AR115" s="175" t="s">
        <v>84</v>
      </c>
      <c r="AT115" s="176" t="s">
        <v>76</v>
      </c>
      <c r="AU115" s="176" t="s">
        <v>84</v>
      </c>
      <c r="AY115" s="175" t="s">
        <v>176</v>
      </c>
      <c r="BK115" s="177">
        <f>SUM(BK116:BK118)</f>
        <v>0</v>
      </c>
    </row>
    <row r="116" spans="1:65" s="2" customFormat="1" ht="16.5" customHeight="1">
      <c r="A116" s="36"/>
      <c r="B116" s="37"/>
      <c r="C116" s="180" t="s">
        <v>103</v>
      </c>
      <c r="D116" s="180" t="s">
        <v>180</v>
      </c>
      <c r="E116" s="181" t="s">
        <v>334</v>
      </c>
      <c r="F116" s="182" t="s">
        <v>335</v>
      </c>
      <c r="G116" s="183" t="s">
        <v>183</v>
      </c>
      <c r="H116" s="184">
        <v>6.2389999999999999</v>
      </c>
      <c r="I116" s="185"/>
      <c r="J116" s="186">
        <f>ROUND(I116*H116,2)</f>
        <v>0</v>
      </c>
      <c r="K116" s="182" t="s">
        <v>184</v>
      </c>
      <c r="L116" s="41"/>
      <c r="M116" s="187" t="s">
        <v>19</v>
      </c>
      <c r="N116" s="188" t="s">
        <v>48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185</v>
      </c>
      <c r="AT116" s="191" t="s">
        <v>180</v>
      </c>
      <c r="AU116" s="191" t="s">
        <v>86</v>
      </c>
      <c r="AY116" s="19" t="s">
        <v>176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84</v>
      </c>
      <c r="BK116" s="192">
        <f>ROUND(I116*H116,2)</f>
        <v>0</v>
      </c>
      <c r="BL116" s="19" t="s">
        <v>185</v>
      </c>
      <c r="BM116" s="191" t="s">
        <v>1222</v>
      </c>
    </row>
    <row r="117" spans="1:65" s="2" customFormat="1" ht="11.25">
      <c r="A117" s="36"/>
      <c r="B117" s="37"/>
      <c r="C117" s="38"/>
      <c r="D117" s="193" t="s">
        <v>187</v>
      </c>
      <c r="E117" s="38"/>
      <c r="F117" s="194" t="s">
        <v>337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187</v>
      </c>
      <c r="AU117" s="19" t="s">
        <v>86</v>
      </c>
    </row>
    <row r="118" spans="1:65" s="2" customFormat="1" ht="11.25">
      <c r="A118" s="36"/>
      <c r="B118" s="37"/>
      <c r="C118" s="38"/>
      <c r="D118" s="198" t="s">
        <v>189</v>
      </c>
      <c r="E118" s="38"/>
      <c r="F118" s="199" t="s">
        <v>338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189</v>
      </c>
      <c r="AU118" s="19" t="s">
        <v>86</v>
      </c>
    </row>
    <row r="119" spans="1:65" s="12" customFormat="1" ht="22.9" customHeight="1">
      <c r="B119" s="164"/>
      <c r="C119" s="165"/>
      <c r="D119" s="166" t="s">
        <v>76</v>
      </c>
      <c r="E119" s="178" t="s">
        <v>339</v>
      </c>
      <c r="F119" s="178" t="s">
        <v>340</v>
      </c>
      <c r="G119" s="165"/>
      <c r="H119" s="165"/>
      <c r="I119" s="168"/>
      <c r="J119" s="179">
        <f>BK119</f>
        <v>0</v>
      </c>
      <c r="K119" s="165"/>
      <c r="L119" s="170"/>
      <c r="M119" s="171"/>
      <c r="N119" s="172"/>
      <c r="O119" s="172"/>
      <c r="P119" s="173">
        <f>SUM(P120:P122)</f>
        <v>0</v>
      </c>
      <c r="Q119" s="172"/>
      <c r="R119" s="173">
        <f>SUM(R120:R122)</f>
        <v>0</v>
      </c>
      <c r="S119" s="172"/>
      <c r="T119" s="174">
        <f>SUM(T120:T122)</f>
        <v>0</v>
      </c>
      <c r="AR119" s="175" t="s">
        <v>84</v>
      </c>
      <c r="AT119" s="176" t="s">
        <v>76</v>
      </c>
      <c r="AU119" s="176" t="s">
        <v>84</v>
      </c>
      <c r="AY119" s="175" t="s">
        <v>176</v>
      </c>
      <c r="BK119" s="177">
        <f>SUM(BK120:BK122)</f>
        <v>0</v>
      </c>
    </row>
    <row r="120" spans="1:65" s="2" customFormat="1" ht="16.5" customHeight="1">
      <c r="A120" s="36"/>
      <c r="B120" s="37"/>
      <c r="C120" s="180" t="s">
        <v>185</v>
      </c>
      <c r="D120" s="180" t="s">
        <v>180</v>
      </c>
      <c r="E120" s="181" t="s">
        <v>342</v>
      </c>
      <c r="F120" s="182" t="s">
        <v>343</v>
      </c>
      <c r="G120" s="183" t="s">
        <v>183</v>
      </c>
      <c r="H120" s="184">
        <v>3.1E-2</v>
      </c>
      <c r="I120" s="185"/>
      <c r="J120" s="186">
        <f>ROUND(I120*H120,2)</f>
        <v>0</v>
      </c>
      <c r="K120" s="182" t="s">
        <v>184</v>
      </c>
      <c r="L120" s="41"/>
      <c r="M120" s="187" t="s">
        <v>19</v>
      </c>
      <c r="N120" s="188" t="s">
        <v>48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185</v>
      </c>
      <c r="AT120" s="191" t="s">
        <v>180</v>
      </c>
      <c r="AU120" s="191" t="s">
        <v>86</v>
      </c>
      <c r="AY120" s="19" t="s">
        <v>176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84</v>
      </c>
      <c r="BK120" s="192">
        <f>ROUND(I120*H120,2)</f>
        <v>0</v>
      </c>
      <c r="BL120" s="19" t="s">
        <v>185</v>
      </c>
      <c r="BM120" s="191" t="s">
        <v>1223</v>
      </c>
    </row>
    <row r="121" spans="1:65" s="2" customFormat="1" ht="19.5">
      <c r="A121" s="36"/>
      <c r="B121" s="37"/>
      <c r="C121" s="38"/>
      <c r="D121" s="193" t="s">
        <v>187</v>
      </c>
      <c r="E121" s="38"/>
      <c r="F121" s="194" t="s">
        <v>345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187</v>
      </c>
      <c r="AU121" s="19" t="s">
        <v>86</v>
      </c>
    </row>
    <row r="122" spans="1:65" s="2" customFormat="1" ht="11.25">
      <c r="A122" s="36"/>
      <c r="B122" s="37"/>
      <c r="C122" s="38"/>
      <c r="D122" s="198" t="s">
        <v>189</v>
      </c>
      <c r="E122" s="38"/>
      <c r="F122" s="199" t="s">
        <v>346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189</v>
      </c>
      <c r="AU122" s="19" t="s">
        <v>86</v>
      </c>
    </row>
    <row r="123" spans="1:65" s="12" customFormat="1" ht="25.9" customHeight="1">
      <c r="B123" s="164"/>
      <c r="C123" s="165"/>
      <c r="D123" s="166" t="s">
        <v>76</v>
      </c>
      <c r="E123" s="167" t="s">
        <v>347</v>
      </c>
      <c r="F123" s="167" t="s">
        <v>348</v>
      </c>
      <c r="G123" s="165"/>
      <c r="H123" s="165"/>
      <c r="I123" s="168"/>
      <c r="J123" s="169">
        <f>BK123</f>
        <v>0</v>
      </c>
      <c r="K123" s="165"/>
      <c r="L123" s="170"/>
      <c r="M123" s="171"/>
      <c r="N123" s="172"/>
      <c r="O123" s="172"/>
      <c r="P123" s="173">
        <f>P124+P165+P236+P289+P317+P342</f>
        <v>0</v>
      </c>
      <c r="Q123" s="172"/>
      <c r="R123" s="173">
        <f>R124+R165+R236+R289+R317+R342</f>
        <v>6.78398857</v>
      </c>
      <c r="S123" s="172"/>
      <c r="T123" s="174">
        <f>T124+T165+T236+T289+T317+T342</f>
        <v>6.2389847600000001</v>
      </c>
      <c r="AR123" s="175" t="s">
        <v>86</v>
      </c>
      <c r="AT123" s="176" t="s">
        <v>76</v>
      </c>
      <c r="AU123" s="176" t="s">
        <v>77</v>
      </c>
      <c r="AY123" s="175" t="s">
        <v>176</v>
      </c>
      <c r="BK123" s="177">
        <f>BK124+BK165+BK236+BK289+BK317+BK342</f>
        <v>0</v>
      </c>
    </row>
    <row r="124" spans="1:65" s="12" customFormat="1" ht="22.9" customHeight="1">
      <c r="B124" s="164"/>
      <c r="C124" s="165"/>
      <c r="D124" s="166" t="s">
        <v>76</v>
      </c>
      <c r="E124" s="178" t="s">
        <v>1224</v>
      </c>
      <c r="F124" s="178" t="s">
        <v>1225</v>
      </c>
      <c r="G124" s="165"/>
      <c r="H124" s="165"/>
      <c r="I124" s="168"/>
      <c r="J124" s="179">
        <f>BK124</f>
        <v>0</v>
      </c>
      <c r="K124" s="165"/>
      <c r="L124" s="170"/>
      <c r="M124" s="171"/>
      <c r="N124" s="172"/>
      <c r="O124" s="172"/>
      <c r="P124" s="173">
        <f>SUM(P125:P164)</f>
        <v>0</v>
      </c>
      <c r="Q124" s="172"/>
      <c r="R124" s="173">
        <f>SUM(R125:R164)</f>
        <v>2.0070074199999999</v>
      </c>
      <c r="S124" s="172"/>
      <c r="T124" s="174">
        <f>SUM(T125:T164)</f>
        <v>0</v>
      </c>
      <c r="AR124" s="175" t="s">
        <v>86</v>
      </c>
      <c r="AT124" s="176" t="s">
        <v>76</v>
      </c>
      <c r="AU124" s="176" t="s">
        <v>84</v>
      </c>
      <c r="AY124" s="175" t="s">
        <v>176</v>
      </c>
      <c r="BK124" s="177">
        <f>SUM(BK125:BK164)</f>
        <v>0</v>
      </c>
    </row>
    <row r="125" spans="1:65" s="2" customFormat="1" ht="21.75" customHeight="1">
      <c r="A125" s="36"/>
      <c r="B125" s="37"/>
      <c r="C125" s="180" t="s">
        <v>216</v>
      </c>
      <c r="D125" s="180" t="s">
        <v>180</v>
      </c>
      <c r="E125" s="181" t="s">
        <v>1226</v>
      </c>
      <c r="F125" s="182" t="s">
        <v>1227</v>
      </c>
      <c r="G125" s="183" t="s">
        <v>407</v>
      </c>
      <c r="H125" s="184">
        <v>50.2</v>
      </c>
      <c r="I125" s="185"/>
      <c r="J125" s="186">
        <f>ROUND(I125*H125,2)</f>
        <v>0</v>
      </c>
      <c r="K125" s="182" t="s">
        <v>184</v>
      </c>
      <c r="L125" s="41"/>
      <c r="M125" s="187" t="s">
        <v>19</v>
      </c>
      <c r="N125" s="188" t="s">
        <v>48</v>
      </c>
      <c r="O125" s="66"/>
      <c r="P125" s="189">
        <f>O125*H125</f>
        <v>0</v>
      </c>
      <c r="Q125" s="189">
        <v>1.5E-3</v>
      </c>
      <c r="R125" s="189">
        <f>Q125*H125</f>
        <v>7.5300000000000006E-2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354</v>
      </c>
      <c r="AT125" s="191" t="s">
        <v>180</v>
      </c>
      <c r="AU125" s="191" t="s">
        <v>86</v>
      </c>
      <c r="AY125" s="19" t="s">
        <v>176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354</v>
      </c>
      <c r="BM125" s="191" t="s">
        <v>1228</v>
      </c>
    </row>
    <row r="126" spans="1:65" s="2" customFormat="1" ht="11.25">
      <c r="A126" s="36"/>
      <c r="B126" s="37"/>
      <c r="C126" s="38"/>
      <c r="D126" s="193" t="s">
        <v>187</v>
      </c>
      <c r="E126" s="38"/>
      <c r="F126" s="194" t="s">
        <v>1229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187</v>
      </c>
      <c r="AU126" s="19" t="s">
        <v>86</v>
      </c>
    </row>
    <row r="127" spans="1:65" s="2" customFormat="1" ht="11.25">
      <c r="A127" s="36"/>
      <c r="B127" s="37"/>
      <c r="C127" s="38"/>
      <c r="D127" s="198" t="s">
        <v>189</v>
      </c>
      <c r="E127" s="38"/>
      <c r="F127" s="199" t="s">
        <v>1230</v>
      </c>
      <c r="G127" s="38"/>
      <c r="H127" s="38"/>
      <c r="I127" s="195"/>
      <c r="J127" s="38"/>
      <c r="K127" s="38"/>
      <c r="L127" s="41"/>
      <c r="M127" s="196"/>
      <c r="N127" s="197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189</v>
      </c>
      <c r="AU127" s="19" t="s">
        <v>86</v>
      </c>
    </row>
    <row r="128" spans="1:65" s="13" customFormat="1" ht="11.25">
      <c r="B128" s="200"/>
      <c r="C128" s="201"/>
      <c r="D128" s="193" t="s">
        <v>196</v>
      </c>
      <c r="E128" s="202" t="s">
        <v>19</v>
      </c>
      <c r="F128" s="203" t="s">
        <v>1231</v>
      </c>
      <c r="G128" s="201"/>
      <c r="H128" s="204">
        <v>28.2</v>
      </c>
      <c r="I128" s="205"/>
      <c r="J128" s="201"/>
      <c r="K128" s="201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196</v>
      </c>
      <c r="AU128" s="210" t="s">
        <v>86</v>
      </c>
      <c r="AV128" s="13" t="s">
        <v>86</v>
      </c>
      <c r="AW128" s="13" t="s">
        <v>37</v>
      </c>
      <c r="AX128" s="13" t="s">
        <v>77</v>
      </c>
      <c r="AY128" s="210" t="s">
        <v>176</v>
      </c>
    </row>
    <row r="129" spans="1:65" s="13" customFormat="1" ht="11.25">
      <c r="B129" s="200"/>
      <c r="C129" s="201"/>
      <c r="D129" s="193" t="s">
        <v>196</v>
      </c>
      <c r="E129" s="202" t="s">
        <v>19</v>
      </c>
      <c r="F129" s="203" t="s">
        <v>1232</v>
      </c>
      <c r="G129" s="201"/>
      <c r="H129" s="204">
        <v>22</v>
      </c>
      <c r="I129" s="205"/>
      <c r="J129" s="201"/>
      <c r="K129" s="201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196</v>
      </c>
      <c r="AU129" s="210" t="s">
        <v>86</v>
      </c>
      <c r="AV129" s="13" t="s">
        <v>86</v>
      </c>
      <c r="AW129" s="13" t="s">
        <v>37</v>
      </c>
      <c r="AX129" s="13" t="s">
        <v>77</v>
      </c>
      <c r="AY129" s="210" t="s">
        <v>176</v>
      </c>
    </row>
    <row r="130" spans="1:65" s="14" customFormat="1" ht="11.25">
      <c r="B130" s="211"/>
      <c r="C130" s="212"/>
      <c r="D130" s="193" t="s">
        <v>196</v>
      </c>
      <c r="E130" s="213" t="s">
        <v>19</v>
      </c>
      <c r="F130" s="214" t="s">
        <v>199</v>
      </c>
      <c r="G130" s="212"/>
      <c r="H130" s="215">
        <v>50.2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196</v>
      </c>
      <c r="AU130" s="221" t="s">
        <v>86</v>
      </c>
      <c r="AV130" s="14" t="s">
        <v>185</v>
      </c>
      <c r="AW130" s="14" t="s">
        <v>37</v>
      </c>
      <c r="AX130" s="14" t="s">
        <v>84</v>
      </c>
      <c r="AY130" s="221" t="s">
        <v>176</v>
      </c>
    </row>
    <row r="131" spans="1:65" s="2" customFormat="1" ht="21.75" customHeight="1">
      <c r="A131" s="36"/>
      <c r="B131" s="37"/>
      <c r="C131" s="180" t="s">
        <v>223</v>
      </c>
      <c r="D131" s="180" t="s">
        <v>180</v>
      </c>
      <c r="E131" s="181" t="s">
        <v>1233</v>
      </c>
      <c r="F131" s="182" t="s">
        <v>1234</v>
      </c>
      <c r="G131" s="183" t="s">
        <v>407</v>
      </c>
      <c r="H131" s="184">
        <v>22.7</v>
      </c>
      <c r="I131" s="185"/>
      <c r="J131" s="186">
        <f>ROUND(I131*H131,2)</f>
        <v>0</v>
      </c>
      <c r="K131" s="182" t="s">
        <v>184</v>
      </c>
      <c r="L131" s="41"/>
      <c r="M131" s="187" t="s">
        <v>19</v>
      </c>
      <c r="N131" s="188" t="s">
        <v>48</v>
      </c>
      <c r="O131" s="66"/>
      <c r="P131" s="189">
        <f>O131*H131</f>
        <v>0</v>
      </c>
      <c r="Q131" s="189">
        <v>1.6199999999999999E-3</v>
      </c>
      <c r="R131" s="189">
        <f>Q131*H131</f>
        <v>3.6773999999999994E-2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354</v>
      </c>
      <c r="AT131" s="191" t="s">
        <v>180</v>
      </c>
      <c r="AU131" s="191" t="s">
        <v>86</v>
      </c>
      <c r="AY131" s="19" t="s">
        <v>176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84</v>
      </c>
      <c r="BK131" s="192">
        <f>ROUND(I131*H131,2)</f>
        <v>0</v>
      </c>
      <c r="BL131" s="19" t="s">
        <v>354</v>
      </c>
      <c r="BM131" s="191" t="s">
        <v>1235</v>
      </c>
    </row>
    <row r="132" spans="1:65" s="2" customFormat="1" ht="11.25">
      <c r="A132" s="36"/>
      <c r="B132" s="37"/>
      <c r="C132" s="38"/>
      <c r="D132" s="193" t="s">
        <v>187</v>
      </c>
      <c r="E132" s="38"/>
      <c r="F132" s="194" t="s">
        <v>1236</v>
      </c>
      <c r="G132" s="38"/>
      <c r="H132" s="38"/>
      <c r="I132" s="195"/>
      <c r="J132" s="38"/>
      <c r="K132" s="38"/>
      <c r="L132" s="41"/>
      <c r="M132" s="196"/>
      <c r="N132" s="197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187</v>
      </c>
      <c r="AU132" s="19" t="s">
        <v>86</v>
      </c>
    </row>
    <row r="133" spans="1:65" s="2" customFormat="1" ht="11.25">
      <c r="A133" s="36"/>
      <c r="B133" s="37"/>
      <c r="C133" s="38"/>
      <c r="D133" s="198" t="s">
        <v>189</v>
      </c>
      <c r="E133" s="38"/>
      <c r="F133" s="199" t="s">
        <v>1237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189</v>
      </c>
      <c r="AU133" s="19" t="s">
        <v>86</v>
      </c>
    </row>
    <row r="134" spans="1:65" s="13" customFormat="1" ht="11.25">
      <c r="B134" s="200"/>
      <c r="C134" s="201"/>
      <c r="D134" s="193" t="s">
        <v>196</v>
      </c>
      <c r="E134" s="202" t="s">
        <v>19</v>
      </c>
      <c r="F134" s="203" t="s">
        <v>1238</v>
      </c>
      <c r="G134" s="201"/>
      <c r="H134" s="204">
        <v>22.7</v>
      </c>
      <c r="I134" s="205"/>
      <c r="J134" s="201"/>
      <c r="K134" s="201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196</v>
      </c>
      <c r="AU134" s="210" t="s">
        <v>86</v>
      </c>
      <c r="AV134" s="13" t="s">
        <v>86</v>
      </c>
      <c r="AW134" s="13" t="s">
        <v>37</v>
      </c>
      <c r="AX134" s="13" t="s">
        <v>84</v>
      </c>
      <c r="AY134" s="210" t="s">
        <v>176</v>
      </c>
    </row>
    <row r="135" spans="1:65" s="2" customFormat="1" ht="21.75" customHeight="1">
      <c r="A135" s="36"/>
      <c r="B135" s="37"/>
      <c r="C135" s="180" t="s">
        <v>328</v>
      </c>
      <c r="D135" s="180" t="s">
        <v>180</v>
      </c>
      <c r="E135" s="181" t="s">
        <v>1239</v>
      </c>
      <c r="F135" s="182" t="s">
        <v>1240</v>
      </c>
      <c r="G135" s="183" t="s">
        <v>407</v>
      </c>
      <c r="H135" s="184">
        <v>7.05</v>
      </c>
      <c r="I135" s="185"/>
      <c r="J135" s="186">
        <f>ROUND(I135*H135,2)</f>
        <v>0</v>
      </c>
      <c r="K135" s="182" t="s">
        <v>184</v>
      </c>
      <c r="L135" s="41"/>
      <c r="M135" s="187" t="s">
        <v>19</v>
      </c>
      <c r="N135" s="188" t="s">
        <v>48</v>
      </c>
      <c r="O135" s="66"/>
      <c r="P135" s="189">
        <f>O135*H135</f>
        <v>0</v>
      </c>
      <c r="Q135" s="189">
        <v>5.4000000000000001E-4</v>
      </c>
      <c r="R135" s="189">
        <f>Q135*H135</f>
        <v>3.8070000000000001E-3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354</v>
      </c>
      <c r="AT135" s="191" t="s">
        <v>180</v>
      </c>
      <c r="AU135" s="191" t="s">
        <v>86</v>
      </c>
      <c r="AY135" s="19" t="s">
        <v>176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354</v>
      </c>
      <c r="BM135" s="191" t="s">
        <v>1241</v>
      </c>
    </row>
    <row r="136" spans="1:65" s="2" customFormat="1" ht="11.25">
      <c r="A136" s="36"/>
      <c r="B136" s="37"/>
      <c r="C136" s="38"/>
      <c r="D136" s="193" t="s">
        <v>187</v>
      </c>
      <c r="E136" s="38"/>
      <c r="F136" s="194" t="s">
        <v>1242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187</v>
      </c>
      <c r="AU136" s="19" t="s">
        <v>86</v>
      </c>
    </row>
    <row r="137" spans="1:65" s="2" customFormat="1" ht="11.25">
      <c r="A137" s="36"/>
      <c r="B137" s="37"/>
      <c r="C137" s="38"/>
      <c r="D137" s="198" t="s">
        <v>189</v>
      </c>
      <c r="E137" s="38"/>
      <c r="F137" s="199" t="s">
        <v>1243</v>
      </c>
      <c r="G137" s="38"/>
      <c r="H137" s="38"/>
      <c r="I137" s="195"/>
      <c r="J137" s="38"/>
      <c r="K137" s="38"/>
      <c r="L137" s="41"/>
      <c r="M137" s="196"/>
      <c r="N137" s="197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189</v>
      </c>
      <c r="AU137" s="19" t="s">
        <v>86</v>
      </c>
    </row>
    <row r="138" spans="1:65" s="13" customFormat="1" ht="11.25">
      <c r="B138" s="200"/>
      <c r="C138" s="201"/>
      <c r="D138" s="193" t="s">
        <v>196</v>
      </c>
      <c r="E138" s="202" t="s">
        <v>19</v>
      </c>
      <c r="F138" s="203" t="s">
        <v>1244</v>
      </c>
      <c r="G138" s="201"/>
      <c r="H138" s="204">
        <v>7.05</v>
      </c>
      <c r="I138" s="205"/>
      <c r="J138" s="201"/>
      <c r="K138" s="201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196</v>
      </c>
      <c r="AU138" s="210" t="s">
        <v>86</v>
      </c>
      <c r="AV138" s="13" t="s">
        <v>86</v>
      </c>
      <c r="AW138" s="13" t="s">
        <v>37</v>
      </c>
      <c r="AX138" s="13" t="s">
        <v>84</v>
      </c>
      <c r="AY138" s="210" t="s">
        <v>176</v>
      </c>
    </row>
    <row r="139" spans="1:65" s="2" customFormat="1" ht="16.5" customHeight="1">
      <c r="A139" s="36"/>
      <c r="B139" s="37"/>
      <c r="C139" s="180" t="s">
        <v>179</v>
      </c>
      <c r="D139" s="180" t="s">
        <v>180</v>
      </c>
      <c r="E139" s="181" t="s">
        <v>1245</v>
      </c>
      <c r="F139" s="182" t="s">
        <v>1246</v>
      </c>
      <c r="G139" s="183" t="s">
        <v>267</v>
      </c>
      <c r="H139" s="184">
        <v>335.59800000000001</v>
      </c>
      <c r="I139" s="185"/>
      <c r="J139" s="186">
        <f>ROUND(I139*H139,2)</f>
        <v>0</v>
      </c>
      <c r="K139" s="182" t="s">
        <v>184</v>
      </c>
      <c r="L139" s="41"/>
      <c r="M139" s="187" t="s">
        <v>19</v>
      </c>
      <c r="N139" s="188" t="s">
        <v>48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354</v>
      </c>
      <c r="AT139" s="191" t="s">
        <v>180</v>
      </c>
      <c r="AU139" s="191" t="s">
        <v>86</v>
      </c>
      <c r="AY139" s="19" t="s">
        <v>176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354</v>
      </c>
      <c r="BM139" s="191" t="s">
        <v>1247</v>
      </c>
    </row>
    <row r="140" spans="1:65" s="2" customFormat="1" ht="11.25">
      <c r="A140" s="36"/>
      <c r="B140" s="37"/>
      <c r="C140" s="38"/>
      <c r="D140" s="193" t="s">
        <v>187</v>
      </c>
      <c r="E140" s="38"/>
      <c r="F140" s="194" t="s">
        <v>1246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187</v>
      </c>
      <c r="AU140" s="19" t="s">
        <v>86</v>
      </c>
    </row>
    <row r="141" spans="1:65" s="2" customFormat="1" ht="11.25">
      <c r="A141" s="36"/>
      <c r="B141" s="37"/>
      <c r="C141" s="38"/>
      <c r="D141" s="198" t="s">
        <v>189</v>
      </c>
      <c r="E141" s="38"/>
      <c r="F141" s="199" t="s">
        <v>1248</v>
      </c>
      <c r="G141" s="38"/>
      <c r="H141" s="38"/>
      <c r="I141" s="195"/>
      <c r="J141" s="38"/>
      <c r="K141" s="38"/>
      <c r="L141" s="41"/>
      <c r="M141" s="196"/>
      <c r="N141" s="19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189</v>
      </c>
      <c r="AU141" s="19" t="s">
        <v>86</v>
      </c>
    </row>
    <row r="142" spans="1:65" s="2" customFormat="1" ht="24.2" customHeight="1">
      <c r="A142" s="36"/>
      <c r="B142" s="37"/>
      <c r="C142" s="227" t="s">
        <v>341</v>
      </c>
      <c r="D142" s="227" t="s">
        <v>398</v>
      </c>
      <c r="E142" s="228" t="s">
        <v>1249</v>
      </c>
      <c r="F142" s="229" t="s">
        <v>1250</v>
      </c>
      <c r="G142" s="230" t="s">
        <v>267</v>
      </c>
      <c r="H142" s="231">
        <v>391.13900000000001</v>
      </c>
      <c r="I142" s="232"/>
      <c r="J142" s="233">
        <f>ROUND(I142*H142,2)</f>
        <v>0</v>
      </c>
      <c r="K142" s="229" t="s">
        <v>184</v>
      </c>
      <c r="L142" s="234"/>
      <c r="M142" s="235" t="s">
        <v>19</v>
      </c>
      <c r="N142" s="236" t="s">
        <v>48</v>
      </c>
      <c r="O142" s="66"/>
      <c r="P142" s="189">
        <f>O142*H142</f>
        <v>0</v>
      </c>
      <c r="Q142" s="189">
        <v>2.3E-3</v>
      </c>
      <c r="R142" s="189">
        <f>Q142*H142</f>
        <v>0.89961970000000002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401</v>
      </c>
      <c r="AT142" s="191" t="s">
        <v>398</v>
      </c>
      <c r="AU142" s="191" t="s">
        <v>86</v>
      </c>
      <c r="AY142" s="19" t="s">
        <v>176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84</v>
      </c>
      <c r="BK142" s="192">
        <f>ROUND(I142*H142,2)</f>
        <v>0</v>
      </c>
      <c r="BL142" s="19" t="s">
        <v>354</v>
      </c>
      <c r="BM142" s="191" t="s">
        <v>1251</v>
      </c>
    </row>
    <row r="143" spans="1:65" s="2" customFormat="1" ht="11.25">
      <c r="A143" s="36"/>
      <c r="B143" s="37"/>
      <c r="C143" s="38"/>
      <c r="D143" s="193" t="s">
        <v>187</v>
      </c>
      <c r="E143" s="38"/>
      <c r="F143" s="194" t="s">
        <v>1250</v>
      </c>
      <c r="G143" s="38"/>
      <c r="H143" s="38"/>
      <c r="I143" s="195"/>
      <c r="J143" s="38"/>
      <c r="K143" s="38"/>
      <c r="L143" s="41"/>
      <c r="M143" s="196"/>
      <c r="N143" s="197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187</v>
      </c>
      <c r="AU143" s="19" t="s">
        <v>86</v>
      </c>
    </row>
    <row r="144" spans="1:65" s="13" customFormat="1" ht="11.25">
      <c r="B144" s="200"/>
      <c r="C144" s="201"/>
      <c r="D144" s="193" t="s">
        <v>196</v>
      </c>
      <c r="E144" s="201"/>
      <c r="F144" s="203" t="s">
        <v>1252</v>
      </c>
      <c r="G144" s="201"/>
      <c r="H144" s="204">
        <v>391.13900000000001</v>
      </c>
      <c r="I144" s="205"/>
      <c r="J144" s="201"/>
      <c r="K144" s="201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196</v>
      </c>
      <c r="AU144" s="210" t="s">
        <v>86</v>
      </c>
      <c r="AV144" s="13" t="s">
        <v>86</v>
      </c>
      <c r="AW144" s="13" t="s">
        <v>4</v>
      </c>
      <c r="AX144" s="13" t="s">
        <v>84</v>
      </c>
      <c r="AY144" s="210" t="s">
        <v>176</v>
      </c>
    </row>
    <row r="145" spans="1:65" s="2" customFormat="1" ht="16.5" customHeight="1">
      <c r="A145" s="36"/>
      <c r="B145" s="37"/>
      <c r="C145" s="180" t="s">
        <v>351</v>
      </c>
      <c r="D145" s="180" t="s">
        <v>180</v>
      </c>
      <c r="E145" s="181" t="s">
        <v>1253</v>
      </c>
      <c r="F145" s="182" t="s">
        <v>1254</v>
      </c>
      <c r="G145" s="183" t="s">
        <v>267</v>
      </c>
      <c r="H145" s="184">
        <v>335.59800000000001</v>
      </c>
      <c r="I145" s="185"/>
      <c r="J145" s="186">
        <f>ROUND(I145*H145,2)</f>
        <v>0</v>
      </c>
      <c r="K145" s="182" t="s">
        <v>184</v>
      </c>
      <c r="L145" s="41"/>
      <c r="M145" s="187" t="s">
        <v>19</v>
      </c>
      <c r="N145" s="188" t="s">
        <v>48</v>
      </c>
      <c r="O145" s="66"/>
      <c r="P145" s="189">
        <f>O145*H145</f>
        <v>0</v>
      </c>
      <c r="Q145" s="189">
        <v>1.9000000000000001E-4</v>
      </c>
      <c r="R145" s="189">
        <f>Q145*H145</f>
        <v>6.3763620000000007E-2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354</v>
      </c>
      <c r="AT145" s="191" t="s">
        <v>180</v>
      </c>
      <c r="AU145" s="191" t="s">
        <v>86</v>
      </c>
      <c r="AY145" s="19" t="s">
        <v>176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84</v>
      </c>
      <c r="BK145" s="192">
        <f>ROUND(I145*H145,2)</f>
        <v>0</v>
      </c>
      <c r="BL145" s="19" t="s">
        <v>354</v>
      </c>
      <c r="BM145" s="191" t="s">
        <v>1255</v>
      </c>
    </row>
    <row r="146" spans="1:65" s="2" customFormat="1" ht="11.25">
      <c r="A146" s="36"/>
      <c r="B146" s="37"/>
      <c r="C146" s="38"/>
      <c r="D146" s="193" t="s">
        <v>187</v>
      </c>
      <c r="E146" s="38"/>
      <c r="F146" s="194" t="s">
        <v>1254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187</v>
      </c>
      <c r="AU146" s="19" t="s">
        <v>86</v>
      </c>
    </row>
    <row r="147" spans="1:65" s="2" customFormat="1" ht="11.25">
      <c r="A147" s="36"/>
      <c r="B147" s="37"/>
      <c r="C147" s="38"/>
      <c r="D147" s="198" t="s">
        <v>189</v>
      </c>
      <c r="E147" s="38"/>
      <c r="F147" s="199" t="s">
        <v>1256</v>
      </c>
      <c r="G147" s="38"/>
      <c r="H147" s="38"/>
      <c r="I147" s="195"/>
      <c r="J147" s="38"/>
      <c r="K147" s="38"/>
      <c r="L147" s="41"/>
      <c r="M147" s="196"/>
      <c r="N147" s="197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189</v>
      </c>
      <c r="AU147" s="19" t="s">
        <v>86</v>
      </c>
    </row>
    <row r="148" spans="1:65" s="13" customFormat="1" ht="11.25">
      <c r="B148" s="200"/>
      <c r="C148" s="201"/>
      <c r="D148" s="193" t="s">
        <v>196</v>
      </c>
      <c r="E148" s="202" t="s">
        <v>19</v>
      </c>
      <c r="F148" s="203" t="s">
        <v>1205</v>
      </c>
      <c r="G148" s="201"/>
      <c r="H148" s="204">
        <v>335.59800000000001</v>
      </c>
      <c r="I148" s="205"/>
      <c r="J148" s="201"/>
      <c r="K148" s="201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196</v>
      </c>
      <c r="AU148" s="210" t="s">
        <v>86</v>
      </c>
      <c r="AV148" s="13" t="s">
        <v>86</v>
      </c>
      <c r="AW148" s="13" t="s">
        <v>37</v>
      </c>
      <c r="AX148" s="13" t="s">
        <v>84</v>
      </c>
      <c r="AY148" s="210" t="s">
        <v>176</v>
      </c>
    </row>
    <row r="149" spans="1:65" s="2" customFormat="1" ht="16.5" customHeight="1">
      <c r="A149" s="36"/>
      <c r="B149" s="37"/>
      <c r="C149" s="227" t="s">
        <v>361</v>
      </c>
      <c r="D149" s="227" t="s">
        <v>398</v>
      </c>
      <c r="E149" s="228" t="s">
        <v>1257</v>
      </c>
      <c r="F149" s="229" t="s">
        <v>1258</v>
      </c>
      <c r="G149" s="230" t="s">
        <v>267</v>
      </c>
      <c r="H149" s="231">
        <v>391.13900000000001</v>
      </c>
      <c r="I149" s="232"/>
      <c r="J149" s="233">
        <f>ROUND(I149*H149,2)</f>
        <v>0</v>
      </c>
      <c r="K149" s="229" t="s">
        <v>184</v>
      </c>
      <c r="L149" s="234"/>
      <c r="M149" s="235" t="s">
        <v>19</v>
      </c>
      <c r="N149" s="236" t="s">
        <v>48</v>
      </c>
      <c r="O149" s="66"/>
      <c r="P149" s="189">
        <f>O149*H149</f>
        <v>0</v>
      </c>
      <c r="Q149" s="189">
        <v>1.9E-3</v>
      </c>
      <c r="R149" s="189">
        <f>Q149*H149</f>
        <v>0.74316409999999999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401</v>
      </c>
      <c r="AT149" s="191" t="s">
        <v>398</v>
      </c>
      <c r="AU149" s="191" t="s">
        <v>86</v>
      </c>
      <c r="AY149" s="19" t="s">
        <v>176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354</v>
      </c>
      <c r="BM149" s="191" t="s">
        <v>1259</v>
      </c>
    </row>
    <row r="150" spans="1:65" s="2" customFormat="1" ht="11.25">
      <c r="A150" s="36"/>
      <c r="B150" s="37"/>
      <c r="C150" s="38"/>
      <c r="D150" s="193" t="s">
        <v>187</v>
      </c>
      <c r="E150" s="38"/>
      <c r="F150" s="194" t="s">
        <v>1258</v>
      </c>
      <c r="G150" s="38"/>
      <c r="H150" s="38"/>
      <c r="I150" s="195"/>
      <c r="J150" s="38"/>
      <c r="K150" s="38"/>
      <c r="L150" s="41"/>
      <c r="M150" s="196"/>
      <c r="N150" s="197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187</v>
      </c>
      <c r="AU150" s="19" t="s">
        <v>86</v>
      </c>
    </row>
    <row r="151" spans="1:65" s="13" customFormat="1" ht="11.25">
      <c r="B151" s="200"/>
      <c r="C151" s="201"/>
      <c r="D151" s="193" t="s">
        <v>196</v>
      </c>
      <c r="E151" s="201"/>
      <c r="F151" s="203" t="s">
        <v>1252</v>
      </c>
      <c r="G151" s="201"/>
      <c r="H151" s="204">
        <v>391.13900000000001</v>
      </c>
      <c r="I151" s="205"/>
      <c r="J151" s="201"/>
      <c r="K151" s="201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196</v>
      </c>
      <c r="AU151" s="210" t="s">
        <v>86</v>
      </c>
      <c r="AV151" s="13" t="s">
        <v>86</v>
      </c>
      <c r="AW151" s="13" t="s">
        <v>4</v>
      </c>
      <c r="AX151" s="13" t="s">
        <v>84</v>
      </c>
      <c r="AY151" s="210" t="s">
        <v>176</v>
      </c>
    </row>
    <row r="152" spans="1:65" s="2" customFormat="1" ht="16.5" customHeight="1">
      <c r="A152" s="36"/>
      <c r="B152" s="37"/>
      <c r="C152" s="180" t="s">
        <v>368</v>
      </c>
      <c r="D152" s="180" t="s">
        <v>180</v>
      </c>
      <c r="E152" s="181" t="s">
        <v>1260</v>
      </c>
      <c r="F152" s="182" t="s">
        <v>1261</v>
      </c>
      <c r="G152" s="183" t="s">
        <v>407</v>
      </c>
      <c r="H152" s="184">
        <v>335.59800000000001</v>
      </c>
      <c r="I152" s="185"/>
      <c r="J152" s="186">
        <f>ROUND(I152*H152,2)</f>
        <v>0</v>
      </c>
      <c r="K152" s="182" t="s">
        <v>184</v>
      </c>
      <c r="L152" s="41"/>
      <c r="M152" s="187" t="s">
        <v>19</v>
      </c>
      <c r="N152" s="188" t="s">
        <v>48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354</v>
      </c>
      <c r="AT152" s="191" t="s">
        <v>180</v>
      </c>
      <c r="AU152" s="191" t="s">
        <v>86</v>
      </c>
      <c r="AY152" s="19" t="s">
        <v>176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84</v>
      </c>
      <c r="BK152" s="192">
        <f>ROUND(I152*H152,2)</f>
        <v>0</v>
      </c>
      <c r="BL152" s="19" t="s">
        <v>354</v>
      </c>
      <c r="BM152" s="191" t="s">
        <v>1262</v>
      </c>
    </row>
    <row r="153" spans="1:65" s="2" customFormat="1" ht="11.25">
      <c r="A153" s="36"/>
      <c r="B153" s="37"/>
      <c r="C153" s="38"/>
      <c r="D153" s="193" t="s">
        <v>187</v>
      </c>
      <c r="E153" s="38"/>
      <c r="F153" s="194" t="s">
        <v>1261</v>
      </c>
      <c r="G153" s="38"/>
      <c r="H153" s="38"/>
      <c r="I153" s="195"/>
      <c r="J153" s="38"/>
      <c r="K153" s="38"/>
      <c r="L153" s="41"/>
      <c r="M153" s="196"/>
      <c r="N153" s="197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187</v>
      </c>
      <c r="AU153" s="19" t="s">
        <v>86</v>
      </c>
    </row>
    <row r="154" spans="1:65" s="2" customFormat="1" ht="11.25">
      <c r="A154" s="36"/>
      <c r="B154" s="37"/>
      <c r="C154" s="38"/>
      <c r="D154" s="198" t="s">
        <v>189</v>
      </c>
      <c r="E154" s="38"/>
      <c r="F154" s="199" t="s">
        <v>1263</v>
      </c>
      <c r="G154" s="38"/>
      <c r="H154" s="38"/>
      <c r="I154" s="195"/>
      <c r="J154" s="38"/>
      <c r="K154" s="38"/>
      <c r="L154" s="41"/>
      <c r="M154" s="196"/>
      <c r="N154" s="197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189</v>
      </c>
      <c r="AU154" s="19" t="s">
        <v>86</v>
      </c>
    </row>
    <row r="155" spans="1:65" s="13" customFormat="1" ht="11.25">
      <c r="B155" s="200"/>
      <c r="C155" s="201"/>
      <c r="D155" s="193" t="s">
        <v>196</v>
      </c>
      <c r="E155" s="202" t="s">
        <v>19</v>
      </c>
      <c r="F155" s="203" t="s">
        <v>1205</v>
      </c>
      <c r="G155" s="201"/>
      <c r="H155" s="204">
        <v>335.59800000000001</v>
      </c>
      <c r="I155" s="205"/>
      <c r="J155" s="201"/>
      <c r="K155" s="201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196</v>
      </c>
      <c r="AU155" s="210" t="s">
        <v>86</v>
      </c>
      <c r="AV155" s="13" t="s">
        <v>86</v>
      </c>
      <c r="AW155" s="13" t="s">
        <v>37</v>
      </c>
      <c r="AX155" s="13" t="s">
        <v>84</v>
      </c>
      <c r="AY155" s="210" t="s">
        <v>176</v>
      </c>
    </row>
    <row r="156" spans="1:65" s="2" customFormat="1" ht="16.5" customHeight="1">
      <c r="A156" s="36"/>
      <c r="B156" s="37"/>
      <c r="C156" s="227" t="s">
        <v>374</v>
      </c>
      <c r="D156" s="227" t="s">
        <v>398</v>
      </c>
      <c r="E156" s="228" t="s">
        <v>1264</v>
      </c>
      <c r="F156" s="229" t="s">
        <v>1265</v>
      </c>
      <c r="G156" s="230" t="s">
        <v>407</v>
      </c>
      <c r="H156" s="231">
        <v>369.15800000000002</v>
      </c>
      <c r="I156" s="232"/>
      <c r="J156" s="233">
        <f>ROUND(I156*H156,2)</f>
        <v>0</v>
      </c>
      <c r="K156" s="229" t="s">
        <v>184</v>
      </c>
      <c r="L156" s="234"/>
      <c r="M156" s="235" t="s">
        <v>19</v>
      </c>
      <c r="N156" s="236" t="s">
        <v>48</v>
      </c>
      <c r="O156" s="66"/>
      <c r="P156" s="189">
        <f>O156*H156</f>
        <v>0</v>
      </c>
      <c r="Q156" s="189">
        <v>5.0000000000000001E-4</v>
      </c>
      <c r="R156" s="189">
        <f>Q156*H156</f>
        <v>0.18457900000000002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401</v>
      </c>
      <c r="AT156" s="191" t="s">
        <v>398</v>
      </c>
      <c r="AU156" s="191" t="s">
        <v>86</v>
      </c>
      <c r="AY156" s="19" t="s">
        <v>176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84</v>
      </c>
      <c r="BK156" s="192">
        <f>ROUND(I156*H156,2)</f>
        <v>0</v>
      </c>
      <c r="BL156" s="19" t="s">
        <v>354</v>
      </c>
      <c r="BM156" s="191" t="s">
        <v>1266</v>
      </c>
    </row>
    <row r="157" spans="1:65" s="2" customFormat="1" ht="11.25">
      <c r="A157" s="36"/>
      <c r="B157" s="37"/>
      <c r="C157" s="38"/>
      <c r="D157" s="193" t="s">
        <v>187</v>
      </c>
      <c r="E157" s="38"/>
      <c r="F157" s="194" t="s">
        <v>1265</v>
      </c>
      <c r="G157" s="38"/>
      <c r="H157" s="38"/>
      <c r="I157" s="195"/>
      <c r="J157" s="38"/>
      <c r="K157" s="38"/>
      <c r="L157" s="41"/>
      <c r="M157" s="196"/>
      <c r="N157" s="197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187</v>
      </c>
      <c r="AU157" s="19" t="s">
        <v>86</v>
      </c>
    </row>
    <row r="158" spans="1:65" s="13" customFormat="1" ht="11.25">
      <c r="B158" s="200"/>
      <c r="C158" s="201"/>
      <c r="D158" s="193" t="s">
        <v>196</v>
      </c>
      <c r="E158" s="201"/>
      <c r="F158" s="203" t="s">
        <v>1267</v>
      </c>
      <c r="G158" s="201"/>
      <c r="H158" s="204">
        <v>369.15800000000002</v>
      </c>
      <c r="I158" s="205"/>
      <c r="J158" s="201"/>
      <c r="K158" s="201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196</v>
      </c>
      <c r="AU158" s="210" t="s">
        <v>86</v>
      </c>
      <c r="AV158" s="13" t="s">
        <v>86</v>
      </c>
      <c r="AW158" s="13" t="s">
        <v>4</v>
      </c>
      <c r="AX158" s="13" t="s">
        <v>84</v>
      </c>
      <c r="AY158" s="210" t="s">
        <v>176</v>
      </c>
    </row>
    <row r="159" spans="1:65" s="2" customFormat="1" ht="16.5" customHeight="1">
      <c r="A159" s="36"/>
      <c r="B159" s="37"/>
      <c r="C159" s="180" t="s">
        <v>380</v>
      </c>
      <c r="D159" s="180" t="s">
        <v>180</v>
      </c>
      <c r="E159" s="181" t="s">
        <v>1268</v>
      </c>
      <c r="F159" s="182" t="s">
        <v>1269</v>
      </c>
      <c r="G159" s="183" t="s">
        <v>183</v>
      </c>
      <c r="H159" s="184">
        <v>2.0070000000000001</v>
      </c>
      <c r="I159" s="185"/>
      <c r="J159" s="186">
        <f>ROUND(I159*H159,2)</f>
        <v>0</v>
      </c>
      <c r="K159" s="182" t="s">
        <v>184</v>
      </c>
      <c r="L159" s="41"/>
      <c r="M159" s="187" t="s">
        <v>19</v>
      </c>
      <c r="N159" s="188" t="s">
        <v>48</v>
      </c>
      <c r="O159" s="66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354</v>
      </c>
      <c r="AT159" s="191" t="s">
        <v>180</v>
      </c>
      <c r="AU159" s="191" t="s">
        <v>86</v>
      </c>
      <c r="AY159" s="19" t="s">
        <v>176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84</v>
      </c>
      <c r="BK159" s="192">
        <f>ROUND(I159*H159,2)</f>
        <v>0</v>
      </c>
      <c r="BL159" s="19" t="s">
        <v>354</v>
      </c>
      <c r="BM159" s="191" t="s">
        <v>1270</v>
      </c>
    </row>
    <row r="160" spans="1:65" s="2" customFormat="1" ht="19.5">
      <c r="A160" s="36"/>
      <c r="B160" s="37"/>
      <c r="C160" s="38"/>
      <c r="D160" s="193" t="s">
        <v>187</v>
      </c>
      <c r="E160" s="38"/>
      <c r="F160" s="194" t="s">
        <v>1271</v>
      </c>
      <c r="G160" s="38"/>
      <c r="H160" s="38"/>
      <c r="I160" s="195"/>
      <c r="J160" s="38"/>
      <c r="K160" s="38"/>
      <c r="L160" s="41"/>
      <c r="M160" s="196"/>
      <c r="N160" s="197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187</v>
      </c>
      <c r="AU160" s="19" t="s">
        <v>86</v>
      </c>
    </row>
    <row r="161" spans="1:65" s="2" customFormat="1" ht="11.25">
      <c r="A161" s="36"/>
      <c r="B161" s="37"/>
      <c r="C161" s="38"/>
      <c r="D161" s="198" t="s">
        <v>189</v>
      </c>
      <c r="E161" s="38"/>
      <c r="F161" s="199" t="s">
        <v>1272</v>
      </c>
      <c r="G161" s="38"/>
      <c r="H161" s="38"/>
      <c r="I161" s="195"/>
      <c r="J161" s="38"/>
      <c r="K161" s="38"/>
      <c r="L161" s="41"/>
      <c r="M161" s="196"/>
      <c r="N161" s="197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189</v>
      </c>
      <c r="AU161" s="19" t="s">
        <v>86</v>
      </c>
    </row>
    <row r="162" spans="1:65" s="2" customFormat="1" ht="16.5" customHeight="1">
      <c r="A162" s="36"/>
      <c r="B162" s="37"/>
      <c r="C162" s="180" t="s">
        <v>8</v>
      </c>
      <c r="D162" s="180" t="s">
        <v>180</v>
      </c>
      <c r="E162" s="181" t="s">
        <v>1273</v>
      </c>
      <c r="F162" s="182" t="s">
        <v>1274</v>
      </c>
      <c r="G162" s="183" t="s">
        <v>183</v>
      </c>
      <c r="H162" s="184">
        <v>2.0070000000000001</v>
      </c>
      <c r="I162" s="185"/>
      <c r="J162" s="186">
        <f>ROUND(I162*H162,2)</f>
        <v>0</v>
      </c>
      <c r="K162" s="182" t="s">
        <v>184</v>
      </c>
      <c r="L162" s="41"/>
      <c r="M162" s="187" t="s">
        <v>19</v>
      </c>
      <c r="N162" s="188" t="s">
        <v>48</v>
      </c>
      <c r="O162" s="66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354</v>
      </c>
      <c r="AT162" s="191" t="s">
        <v>180</v>
      </c>
      <c r="AU162" s="191" t="s">
        <v>86</v>
      </c>
      <c r="AY162" s="19" t="s">
        <v>176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84</v>
      </c>
      <c r="BK162" s="192">
        <f>ROUND(I162*H162,2)</f>
        <v>0</v>
      </c>
      <c r="BL162" s="19" t="s">
        <v>354</v>
      </c>
      <c r="BM162" s="191" t="s">
        <v>1275</v>
      </c>
    </row>
    <row r="163" spans="1:65" s="2" customFormat="1" ht="19.5">
      <c r="A163" s="36"/>
      <c r="B163" s="37"/>
      <c r="C163" s="38"/>
      <c r="D163" s="193" t="s">
        <v>187</v>
      </c>
      <c r="E163" s="38"/>
      <c r="F163" s="194" t="s">
        <v>1276</v>
      </c>
      <c r="G163" s="38"/>
      <c r="H163" s="38"/>
      <c r="I163" s="195"/>
      <c r="J163" s="38"/>
      <c r="K163" s="38"/>
      <c r="L163" s="41"/>
      <c r="M163" s="196"/>
      <c r="N163" s="197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187</v>
      </c>
      <c r="AU163" s="19" t="s">
        <v>86</v>
      </c>
    </row>
    <row r="164" spans="1:65" s="2" customFormat="1" ht="11.25">
      <c r="A164" s="36"/>
      <c r="B164" s="37"/>
      <c r="C164" s="38"/>
      <c r="D164" s="198" t="s">
        <v>189</v>
      </c>
      <c r="E164" s="38"/>
      <c r="F164" s="199" t="s">
        <v>1277</v>
      </c>
      <c r="G164" s="38"/>
      <c r="H164" s="38"/>
      <c r="I164" s="195"/>
      <c r="J164" s="38"/>
      <c r="K164" s="38"/>
      <c r="L164" s="41"/>
      <c r="M164" s="196"/>
      <c r="N164" s="197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189</v>
      </c>
      <c r="AU164" s="19" t="s">
        <v>86</v>
      </c>
    </row>
    <row r="165" spans="1:65" s="12" customFormat="1" ht="22.9" customHeight="1">
      <c r="B165" s="164"/>
      <c r="C165" s="165"/>
      <c r="D165" s="166" t="s">
        <v>76</v>
      </c>
      <c r="E165" s="178" t="s">
        <v>1278</v>
      </c>
      <c r="F165" s="178" t="s">
        <v>1279</v>
      </c>
      <c r="G165" s="165"/>
      <c r="H165" s="165"/>
      <c r="I165" s="168"/>
      <c r="J165" s="179">
        <f>BK165</f>
        <v>0</v>
      </c>
      <c r="K165" s="165"/>
      <c r="L165" s="170"/>
      <c r="M165" s="171"/>
      <c r="N165" s="172"/>
      <c r="O165" s="172"/>
      <c r="P165" s="173">
        <f>SUM(P166:P235)</f>
        <v>0</v>
      </c>
      <c r="Q165" s="172"/>
      <c r="R165" s="173">
        <f>SUM(R166:R235)</f>
        <v>4.352158020000001</v>
      </c>
      <c r="S165" s="172"/>
      <c r="T165" s="174">
        <f>SUM(T166:T235)</f>
        <v>4.5122470000000003</v>
      </c>
      <c r="AR165" s="175" t="s">
        <v>86</v>
      </c>
      <c r="AT165" s="176" t="s">
        <v>76</v>
      </c>
      <c r="AU165" s="176" t="s">
        <v>84</v>
      </c>
      <c r="AY165" s="175" t="s">
        <v>176</v>
      </c>
      <c r="BK165" s="177">
        <f>SUM(BK166:BK235)</f>
        <v>0</v>
      </c>
    </row>
    <row r="166" spans="1:65" s="2" customFormat="1" ht="16.5" customHeight="1">
      <c r="A166" s="36"/>
      <c r="B166" s="37"/>
      <c r="C166" s="180" t="s">
        <v>354</v>
      </c>
      <c r="D166" s="180" t="s">
        <v>180</v>
      </c>
      <c r="E166" s="181" t="s">
        <v>1280</v>
      </c>
      <c r="F166" s="182" t="s">
        <v>1281</v>
      </c>
      <c r="G166" s="183" t="s">
        <v>290</v>
      </c>
      <c r="H166" s="184">
        <v>13.007</v>
      </c>
      <c r="I166" s="185"/>
      <c r="J166" s="186">
        <f>ROUND(I166*H166,2)</f>
        <v>0</v>
      </c>
      <c r="K166" s="182" t="s">
        <v>184</v>
      </c>
      <c r="L166" s="41"/>
      <c r="M166" s="187" t="s">
        <v>19</v>
      </c>
      <c r="N166" s="188" t="s">
        <v>48</v>
      </c>
      <c r="O166" s="66"/>
      <c r="P166" s="189">
        <f>O166*H166</f>
        <v>0</v>
      </c>
      <c r="Q166" s="189">
        <v>1.89E-3</v>
      </c>
      <c r="R166" s="189">
        <f>Q166*H166</f>
        <v>2.4583229999999998E-2</v>
      </c>
      <c r="S166" s="189">
        <v>0</v>
      </c>
      <c r="T166" s="19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354</v>
      </c>
      <c r="AT166" s="191" t="s">
        <v>180</v>
      </c>
      <c r="AU166" s="191" t="s">
        <v>86</v>
      </c>
      <c r="AY166" s="19" t="s">
        <v>176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84</v>
      </c>
      <c r="BK166" s="192">
        <f>ROUND(I166*H166,2)</f>
        <v>0</v>
      </c>
      <c r="BL166" s="19" t="s">
        <v>354</v>
      </c>
      <c r="BM166" s="191" t="s">
        <v>1282</v>
      </c>
    </row>
    <row r="167" spans="1:65" s="2" customFormat="1" ht="11.25">
      <c r="A167" s="36"/>
      <c r="B167" s="37"/>
      <c r="C167" s="38"/>
      <c r="D167" s="193" t="s">
        <v>187</v>
      </c>
      <c r="E167" s="38"/>
      <c r="F167" s="194" t="s">
        <v>1283</v>
      </c>
      <c r="G167" s="38"/>
      <c r="H167" s="38"/>
      <c r="I167" s="195"/>
      <c r="J167" s="38"/>
      <c r="K167" s="38"/>
      <c r="L167" s="41"/>
      <c r="M167" s="196"/>
      <c r="N167" s="197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187</v>
      </c>
      <c r="AU167" s="19" t="s">
        <v>86</v>
      </c>
    </row>
    <row r="168" spans="1:65" s="2" customFormat="1" ht="11.25">
      <c r="A168" s="36"/>
      <c r="B168" s="37"/>
      <c r="C168" s="38"/>
      <c r="D168" s="198" t="s">
        <v>189</v>
      </c>
      <c r="E168" s="38"/>
      <c r="F168" s="199" t="s">
        <v>1284</v>
      </c>
      <c r="G168" s="38"/>
      <c r="H168" s="38"/>
      <c r="I168" s="195"/>
      <c r="J168" s="38"/>
      <c r="K168" s="38"/>
      <c r="L168" s="41"/>
      <c r="M168" s="196"/>
      <c r="N168" s="197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189</v>
      </c>
      <c r="AU168" s="19" t="s">
        <v>86</v>
      </c>
    </row>
    <row r="169" spans="1:65" s="13" customFormat="1" ht="11.25">
      <c r="B169" s="200"/>
      <c r="C169" s="201"/>
      <c r="D169" s="193" t="s">
        <v>196</v>
      </c>
      <c r="E169" s="202" t="s">
        <v>19</v>
      </c>
      <c r="F169" s="203" t="s">
        <v>1285</v>
      </c>
      <c r="G169" s="201"/>
      <c r="H169" s="204">
        <v>10.739000000000001</v>
      </c>
      <c r="I169" s="205"/>
      <c r="J169" s="201"/>
      <c r="K169" s="201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196</v>
      </c>
      <c r="AU169" s="210" t="s">
        <v>86</v>
      </c>
      <c r="AV169" s="13" t="s">
        <v>86</v>
      </c>
      <c r="AW169" s="13" t="s">
        <v>37</v>
      </c>
      <c r="AX169" s="13" t="s">
        <v>77</v>
      </c>
      <c r="AY169" s="210" t="s">
        <v>176</v>
      </c>
    </row>
    <row r="170" spans="1:65" s="15" customFormat="1" ht="11.25">
      <c r="B170" s="237"/>
      <c r="C170" s="238"/>
      <c r="D170" s="193" t="s">
        <v>196</v>
      </c>
      <c r="E170" s="239" t="s">
        <v>19</v>
      </c>
      <c r="F170" s="240" t="s">
        <v>1286</v>
      </c>
      <c r="G170" s="238"/>
      <c r="H170" s="239" t="s">
        <v>19</v>
      </c>
      <c r="I170" s="241"/>
      <c r="J170" s="238"/>
      <c r="K170" s="238"/>
      <c r="L170" s="242"/>
      <c r="M170" s="243"/>
      <c r="N170" s="244"/>
      <c r="O170" s="244"/>
      <c r="P170" s="244"/>
      <c r="Q170" s="244"/>
      <c r="R170" s="244"/>
      <c r="S170" s="244"/>
      <c r="T170" s="245"/>
      <c r="AT170" s="246" t="s">
        <v>196</v>
      </c>
      <c r="AU170" s="246" t="s">
        <v>86</v>
      </c>
      <c r="AV170" s="15" t="s">
        <v>84</v>
      </c>
      <c r="AW170" s="15" t="s">
        <v>37</v>
      </c>
      <c r="AX170" s="15" t="s">
        <v>77</v>
      </c>
      <c r="AY170" s="246" t="s">
        <v>176</v>
      </c>
    </row>
    <row r="171" spans="1:65" s="13" customFormat="1" ht="11.25">
      <c r="B171" s="200"/>
      <c r="C171" s="201"/>
      <c r="D171" s="193" t="s">
        <v>196</v>
      </c>
      <c r="E171" s="202" t="s">
        <v>19</v>
      </c>
      <c r="F171" s="203" t="s">
        <v>1287</v>
      </c>
      <c r="G171" s="201"/>
      <c r="H171" s="204">
        <v>2.2679999999999998</v>
      </c>
      <c r="I171" s="205"/>
      <c r="J171" s="201"/>
      <c r="K171" s="201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196</v>
      </c>
      <c r="AU171" s="210" t="s">
        <v>86</v>
      </c>
      <c r="AV171" s="13" t="s">
        <v>86</v>
      </c>
      <c r="AW171" s="13" t="s">
        <v>37</v>
      </c>
      <c r="AX171" s="13" t="s">
        <v>77</v>
      </c>
      <c r="AY171" s="210" t="s">
        <v>176</v>
      </c>
    </row>
    <row r="172" spans="1:65" s="14" customFormat="1" ht="11.25">
      <c r="B172" s="211"/>
      <c r="C172" s="212"/>
      <c r="D172" s="193" t="s">
        <v>196</v>
      </c>
      <c r="E172" s="213" t="s">
        <v>19</v>
      </c>
      <c r="F172" s="214" t="s">
        <v>199</v>
      </c>
      <c r="G172" s="212"/>
      <c r="H172" s="215">
        <v>13.007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196</v>
      </c>
      <c r="AU172" s="221" t="s">
        <v>86</v>
      </c>
      <c r="AV172" s="14" t="s">
        <v>185</v>
      </c>
      <c r="AW172" s="14" t="s">
        <v>37</v>
      </c>
      <c r="AX172" s="14" t="s">
        <v>84</v>
      </c>
      <c r="AY172" s="221" t="s">
        <v>176</v>
      </c>
    </row>
    <row r="173" spans="1:65" s="2" customFormat="1" ht="16.5" customHeight="1">
      <c r="A173" s="36"/>
      <c r="B173" s="37"/>
      <c r="C173" s="180" t="s">
        <v>397</v>
      </c>
      <c r="D173" s="180" t="s">
        <v>180</v>
      </c>
      <c r="E173" s="181" t="s">
        <v>1288</v>
      </c>
      <c r="F173" s="182" t="s">
        <v>1289</v>
      </c>
      <c r="G173" s="183" t="s">
        <v>407</v>
      </c>
      <c r="H173" s="184">
        <v>126</v>
      </c>
      <c r="I173" s="185"/>
      <c r="J173" s="186">
        <f>ROUND(I173*H173,2)</f>
        <v>0</v>
      </c>
      <c r="K173" s="182" t="s">
        <v>184</v>
      </c>
      <c r="L173" s="41"/>
      <c r="M173" s="187" t="s">
        <v>19</v>
      </c>
      <c r="N173" s="188" t="s">
        <v>48</v>
      </c>
      <c r="O173" s="66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354</v>
      </c>
      <c r="AT173" s="191" t="s">
        <v>180</v>
      </c>
      <c r="AU173" s="191" t="s">
        <v>86</v>
      </c>
      <c r="AY173" s="19" t="s">
        <v>176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84</v>
      </c>
      <c r="BK173" s="192">
        <f>ROUND(I173*H173,2)</f>
        <v>0</v>
      </c>
      <c r="BL173" s="19" t="s">
        <v>354</v>
      </c>
      <c r="BM173" s="191" t="s">
        <v>1290</v>
      </c>
    </row>
    <row r="174" spans="1:65" s="2" customFormat="1" ht="19.5">
      <c r="A174" s="36"/>
      <c r="B174" s="37"/>
      <c r="C174" s="38"/>
      <c r="D174" s="193" t="s">
        <v>187</v>
      </c>
      <c r="E174" s="38"/>
      <c r="F174" s="194" t="s">
        <v>1291</v>
      </c>
      <c r="G174" s="38"/>
      <c r="H174" s="38"/>
      <c r="I174" s="195"/>
      <c r="J174" s="38"/>
      <c r="K174" s="38"/>
      <c r="L174" s="41"/>
      <c r="M174" s="196"/>
      <c r="N174" s="197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187</v>
      </c>
      <c r="AU174" s="19" t="s">
        <v>86</v>
      </c>
    </row>
    <row r="175" spans="1:65" s="2" customFormat="1" ht="11.25">
      <c r="A175" s="36"/>
      <c r="B175" s="37"/>
      <c r="C175" s="38"/>
      <c r="D175" s="198" t="s">
        <v>189</v>
      </c>
      <c r="E175" s="38"/>
      <c r="F175" s="199" t="s">
        <v>1292</v>
      </c>
      <c r="G175" s="38"/>
      <c r="H175" s="38"/>
      <c r="I175" s="195"/>
      <c r="J175" s="38"/>
      <c r="K175" s="38"/>
      <c r="L175" s="41"/>
      <c r="M175" s="196"/>
      <c r="N175" s="197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189</v>
      </c>
      <c r="AU175" s="19" t="s">
        <v>86</v>
      </c>
    </row>
    <row r="176" spans="1:65" s="13" customFormat="1" ht="11.25">
      <c r="B176" s="200"/>
      <c r="C176" s="201"/>
      <c r="D176" s="193" t="s">
        <v>196</v>
      </c>
      <c r="E176" s="202" t="s">
        <v>19</v>
      </c>
      <c r="F176" s="203" t="s">
        <v>1293</v>
      </c>
      <c r="G176" s="201"/>
      <c r="H176" s="204">
        <v>126</v>
      </c>
      <c r="I176" s="205"/>
      <c r="J176" s="201"/>
      <c r="K176" s="201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196</v>
      </c>
      <c r="AU176" s="210" t="s">
        <v>86</v>
      </c>
      <c r="AV176" s="13" t="s">
        <v>86</v>
      </c>
      <c r="AW176" s="13" t="s">
        <v>37</v>
      </c>
      <c r="AX176" s="13" t="s">
        <v>84</v>
      </c>
      <c r="AY176" s="210" t="s">
        <v>176</v>
      </c>
    </row>
    <row r="177" spans="1:65" s="2" customFormat="1" ht="16.5" customHeight="1">
      <c r="A177" s="36"/>
      <c r="B177" s="37"/>
      <c r="C177" s="227" t="s">
        <v>404</v>
      </c>
      <c r="D177" s="227" t="s">
        <v>398</v>
      </c>
      <c r="E177" s="228" t="s">
        <v>1294</v>
      </c>
      <c r="F177" s="229" t="s">
        <v>1295</v>
      </c>
      <c r="G177" s="230" t="s">
        <v>290</v>
      </c>
      <c r="H177" s="231">
        <v>2.4950000000000001</v>
      </c>
      <c r="I177" s="232"/>
      <c r="J177" s="233">
        <f>ROUND(I177*H177,2)</f>
        <v>0</v>
      </c>
      <c r="K177" s="229" t="s">
        <v>184</v>
      </c>
      <c r="L177" s="234"/>
      <c r="M177" s="235" t="s">
        <v>19</v>
      </c>
      <c r="N177" s="236" t="s">
        <v>48</v>
      </c>
      <c r="O177" s="66"/>
      <c r="P177" s="189">
        <f>O177*H177</f>
        <v>0</v>
      </c>
      <c r="Q177" s="189">
        <v>0.55000000000000004</v>
      </c>
      <c r="R177" s="189">
        <f>Q177*H177</f>
        <v>1.3722500000000002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401</v>
      </c>
      <c r="AT177" s="191" t="s">
        <v>398</v>
      </c>
      <c r="AU177" s="191" t="s">
        <v>86</v>
      </c>
      <c r="AY177" s="19" t="s">
        <v>176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84</v>
      </c>
      <c r="BK177" s="192">
        <f>ROUND(I177*H177,2)</f>
        <v>0</v>
      </c>
      <c r="BL177" s="19" t="s">
        <v>354</v>
      </c>
      <c r="BM177" s="191" t="s">
        <v>1296</v>
      </c>
    </row>
    <row r="178" spans="1:65" s="2" customFormat="1" ht="11.25">
      <c r="A178" s="36"/>
      <c r="B178" s="37"/>
      <c r="C178" s="38"/>
      <c r="D178" s="193" t="s">
        <v>187</v>
      </c>
      <c r="E178" s="38"/>
      <c r="F178" s="194" t="s">
        <v>1295</v>
      </c>
      <c r="G178" s="38"/>
      <c r="H178" s="38"/>
      <c r="I178" s="195"/>
      <c r="J178" s="38"/>
      <c r="K178" s="38"/>
      <c r="L178" s="41"/>
      <c r="M178" s="196"/>
      <c r="N178" s="197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187</v>
      </c>
      <c r="AU178" s="19" t="s">
        <v>86</v>
      </c>
    </row>
    <row r="179" spans="1:65" s="15" customFormat="1" ht="11.25">
      <c r="B179" s="237"/>
      <c r="C179" s="238"/>
      <c r="D179" s="193" t="s">
        <v>196</v>
      </c>
      <c r="E179" s="239" t="s">
        <v>19</v>
      </c>
      <c r="F179" s="240" t="s">
        <v>1286</v>
      </c>
      <c r="G179" s="238"/>
      <c r="H179" s="239" t="s">
        <v>19</v>
      </c>
      <c r="I179" s="241"/>
      <c r="J179" s="238"/>
      <c r="K179" s="238"/>
      <c r="L179" s="242"/>
      <c r="M179" s="243"/>
      <c r="N179" s="244"/>
      <c r="O179" s="244"/>
      <c r="P179" s="244"/>
      <c r="Q179" s="244"/>
      <c r="R179" s="244"/>
      <c r="S179" s="244"/>
      <c r="T179" s="245"/>
      <c r="AT179" s="246" t="s">
        <v>196</v>
      </c>
      <c r="AU179" s="246" t="s">
        <v>86</v>
      </c>
      <c r="AV179" s="15" t="s">
        <v>84</v>
      </c>
      <c r="AW179" s="15" t="s">
        <v>37</v>
      </c>
      <c r="AX179" s="15" t="s">
        <v>77</v>
      </c>
      <c r="AY179" s="246" t="s">
        <v>176</v>
      </c>
    </row>
    <row r="180" spans="1:65" s="13" customFormat="1" ht="11.25">
      <c r="B180" s="200"/>
      <c r="C180" s="201"/>
      <c r="D180" s="193" t="s">
        <v>196</v>
      </c>
      <c r="E180" s="202" t="s">
        <v>19</v>
      </c>
      <c r="F180" s="203" t="s">
        <v>1287</v>
      </c>
      <c r="G180" s="201"/>
      <c r="H180" s="204">
        <v>2.2679999999999998</v>
      </c>
      <c r="I180" s="205"/>
      <c r="J180" s="201"/>
      <c r="K180" s="201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196</v>
      </c>
      <c r="AU180" s="210" t="s">
        <v>86</v>
      </c>
      <c r="AV180" s="13" t="s">
        <v>86</v>
      </c>
      <c r="AW180" s="13" t="s">
        <v>37</v>
      </c>
      <c r="AX180" s="13" t="s">
        <v>84</v>
      </c>
      <c r="AY180" s="210" t="s">
        <v>176</v>
      </c>
    </row>
    <row r="181" spans="1:65" s="13" customFormat="1" ht="11.25">
      <c r="B181" s="200"/>
      <c r="C181" s="201"/>
      <c r="D181" s="193" t="s">
        <v>196</v>
      </c>
      <c r="E181" s="201"/>
      <c r="F181" s="203" t="s">
        <v>1297</v>
      </c>
      <c r="G181" s="201"/>
      <c r="H181" s="204">
        <v>2.4950000000000001</v>
      </c>
      <c r="I181" s="205"/>
      <c r="J181" s="201"/>
      <c r="K181" s="201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196</v>
      </c>
      <c r="AU181" s="210" t="s">
        <v>86</v>
      </c>
      <c r="AV181" s="13" t="s">
        <v>86</v>
      </c>
      <c r="AW181" s="13" t="s">
        <v>4</v>
      </c>
      <c r="AX181" s="13" t="s">
        <v>84</v>
      </c>
      <c r="AY181" s="210" t="s">
        <v>176</v>
      </c>
    </row>
    <row r="182" spans="1:65" s="2" customFormat="1" ht="21.75" customHeight="1">
      <c r="A182" s="36"/>
      <c r="B182" s="37"/>
      <c r="C182" s="180" t="s">
        <v>412</v>
      </c>
      <c r="D182" s="180" t="s">
        <v>180</v>
      </c>
      <c r="E182" s="181" t="s">
        <v>1298</v>
      </c>
      <c r="F182" s="182" t="s">
        <v>1299</v>
      </c>
      <c r="G182" s="183" t="s">
        <v>407</v>
      </c>
      <c r="H182" s="184">
        <v>126</v>
      </c>
      <c r="I182" s="185"/>
      <c r="J182" s="186">
        <f>ROUND(I182*H182,2)</f>
        <v>0</v>
      </c>
      <c r="K182" s="182" t="s">
        <v>184</v>
      </c>
      <c r="L182" s="41"/>
      <c r="M182" s="187" t="s">
        <v>19</v>
      </c>
      <c r="N182" s="188" t="s">
        <v>48</v>
      </c>
      <c r="O182" s="66"/>
      <c r="P182" s="189">
        <f>O182*H182</f>
        <v>0</v>
      </c>
      <c r="Q182" s="189">
        <v>0</v>
      </c>
      <c r="R182" s="189">
        <f>Q182*H182</f>
        <v>0</v>
      </c>
      <c r="S182" s="189">
        <v>1.2E-2</v>
      </c>
      <c r="T182" s="190">
        <f>S182*H182</f>
        <v>1.512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185</v>
      </c>
      <c r="AT182" s="191" t="s">
        <v>180</v>
      </c>
      <c r="AU182" s="191" t="s">
        <v>86</v>
      </c>
      <c r="AY182" s="19" t="s">
        <v>176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84</v>
      </c>
      <c r="BK182" s="192">
        <f>ROUND(I182*H182,2)</f>
        <v>0</v>
      </c>
      <c r="BL182" s="19" t="s">
        <v>185</v>
      </c>
      <c r="BM182" s="191" t="s">
        <v>1300</v>
      </c>
    </row>
    <row r="183" spans="1:65" s="2" customFormat="1" ht="19.5">
      <c r="A183" s="36"/>
      <c r="B183" s="37"/>
      <c r="C183" s="38"/>
      <c r="D183" s="193" t="s">
        <v>187</v>
      </c>
      <c r="E183" s="38"/>
      <c r="F183" s="194" t="s">
        <v>1301</v>
      </c>
      <c r="G183" s="38"/>
      <c r="H183" s="38"/>
      <c r="I183" s="195"/>
      <c r="J183" s="38"/>
      <c r="K183" s="38"/>
      <c r="L183" s="41"/>
      <c r="M183" s="196"/>
      <c r="N183" s="197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187</v>
      </c>
      <c r="AU183" s="19" t="s">
        <v>86</v>
      </c>
    </row>
    <row r="184" spans="1:65" s="2" customFormat="1" ht="11.25">
      <c r="A184" s="36"/>
      <c r="B184" s="37"/>
      <c r="C184" s="38"/>
      <c r="D184" s="198" t="s">
        <v>189</v>
      </c>
      <c r="E184" s="38"/>
      <c r="F184" s="199" t="s">
        <v>1302</v>
      </c>
      <c r="G184" s="38"/>
      <c r="H184" s="38"/>
      <c r="I184" s="195"/>
      <c r="J184" s="38"/>
      <c r="K184" s="38"/>
      <c r="L184" s="41"/>
      <c r="M184" s="196"/>
      <c r="N184" s="197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189</v>
      </c>
      <c r="AU184" s="19" t="s">
        <v>86</v>
      </c>
    </row>
    <row r="185" spans="1:65" s="13" customFormat="1" ht="11.25">
      <c r="B185" s="200"/>
      <c r="C185" s="201"/>
      <c r="D185" s="193" t="s">
        <v>196</v>
      </c>
      <c r="E185" s="202" t="s">
        <v>19</v>
      </c>
      <c r="F185" s="203" t="s">
        <v>1303</v>
      </c>
      <c r="G185" s="201"/>
      <c r="H185" s="204">
        <v>126</v>
      </c>
      <c r="I185" s="205"/>
      <c r="J185" s="201"/>
      <c r="K185" s="201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196</v>
      </c>
      <c r="AU185" s="210" t="s">
        <v>86</v>
      </c>
      <c r="AV185" s="13" t="s">
        <v>86</v>
      </c>
      <c r="AW185" s="13" t="s">
        <v>37</v>
      </c>
      <c r="AX185" s="13" t="s">
        <v>84</v>
      </c>
      <c r="AY185" s="210" t="s">
        <v>176</v>
      </c>
    </row>
    <row r="186" spans="1:65" s="2" customFormat="1" ht="21.75" customHeight="1">
      <c r="A186" s="36"/>
      <c r="B186" s="37"/>
      <c r="C186" s="180" t="s">
        <v>418</v>
      </c>
      <c r="D186" s="180" t="s">
        <v>180</v>
      </c>
      <c r="E186" s="181" t="s">
        <v>1304</v>
      </c>
      <c r="F186" s="182" t="s">
        <v>1305</v>
      </c>
      <c r="G186" s="183" t="s">
        <v>267</v>
      </c>
      <c r="H186" s="184">
        <v>100.679</v>
      </c>
      <c r="I186" s="185"/>
      <c r="J186" s="186">
        <f>ROUND(I186*H186,2)</f>
        <v>0</v>
      </c>
      <c r="K186" s="182" t="s">
        <v>184</v>
      </c>
      <c r="L186" s="41"/>
      <c r="M186" s="187" t="s">
        <v>19</v>
      </c>
      <c r="N186" s="188" t="s">
        <v>48</v>
      </c>
      <c r="O186" s="66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354</v>
      </c>
      <c r="AT186" s="191" t="s">
        <v>180</v>
      </c>
      <c r="AU186" s="191" t="s">
        <v>86</v>
      </c>
      <c r="AY186" s="19" t="s">
        <v>176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84</v>
      </c>
      <c r="BK186" s="192">
        <f>ROUND(I186*H186,2)</f>
        <v>0</v>
      </c>
      <c r="BL186" s="19" t="s">
        <v>354</v>
      </c>
      <c r="BM186" s="191" t="s">
        <v>1306</v>
      </c>
    </row>
    <row r="187" spans="1:65" s="2" customFormat="1" ht="11.25">
      <c r="A187" s="36"/>
      <c r="B187" s="37"/>
      <c r="C187" s="38"/>
      <c r="D187" s="193" t="s">
        <v>187</v>
      </c>
      <c r="E187" s="38"/>
      <c r="F187" s="194" t="s">
        <v>1307</v>
      </c>
      <c r="G187" s="38"/>
      <c r="H187" s="38"/>
      <c r="I187" s="195"/>
      <c r="J187" s="38"/>
      <c r="K187" s="38"/>
      <c r="L187" s="41"/>
      <c r="M187" s="196"/>
      <c r="N187" s="197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187</v>
      </c>
      <c r="AU187" s="19" t="s">
        <v>86</v>
      </c>
    </row>
    <row r="188" spans="1:65" s="2" customFormat="1" ht="11.25">
      <c r="A188" s="36"/>
      <c r="B188" s="37"/>
      <c r="C188" s="38"/>
      <c r="D188" s="198" t="s">
        <v>189</v>
      </c>
      <c r="E188" s="38"/>
      <c r="F188" s="199" t="s">
        <v>1308</v>
      </c>
      <c r="G188" s="38"/>
      <c r="H188" s="38"/>
      <c r="I188" s="195"/>
      <c r="J188" s="38"/>
      <c r="K188" s="38"/>
      <c r="L188" s="41"/>
      <c r="M188" s="196"/>
      <c r="N188" s="197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189</v>
      </c>
      <c r="AU188" s="19" t="s">
        <v>86</v>
      </c>
    </row>
    <row r="189" spans="1:65" s="15" customFormat="1" ht="11.25">
      <c r="B189" s="237"/>
      <c r="C189" s="238"/>
      <c r="D189" s="193" t="s">
        <v>196</v>
      </c>
      <c r="E189" s="239" t="s">
        <v>19</v>
      </c>
      <c r="F189" s="240" t="s">
        <v>1309</v>
      </c>
      <c r="G189" s="238"/>
      <c r="H189" s="239" t="s">
        <v>19</v>
      </c>
      <c r="I189" s="241"/>
      <c r="J189" s="238"/>
      <c r="K189" s="238"/>
      <c r="L189" s="242"/>
      <c r="M189" s="243"/>
      <c r="N189" s="244"/>
      <c r="O189" s="244"/>
      <c r="P189" s="244"/>
      <c r="Q189" s="244"/>
      <c r="R189" s="244"/>
      <c r="S189" s="244"/>
      <c r="T189" s="245"/>
      <c r="AT189" s="246" t="s">
        <v>196</v>
      </c>
      <c r="AU189" s="246" t="s">
        <v>86</v>
      </c>
      <c r="AV189" s="15" t="s">
        <v>84</v>
      </c>
      <c r="AW189" s="15" t="s">
        <v>37</v>
      </c>
      <c r="AX189" s="15" t="s">
        <v>77</v>
      </c>
      <c r="AY189" s="246" t="s">
        <v>176</v>
      </c>
    </row>
    <row r="190" spans="1:65" s="13" customFormat="1" ht="11.25">
      <c r="B190" s="200"/>
      <c r="C190" s="201"/>
      <c r="D190" s="193" t="s">
        <v>196</v>
      </c>
      <c r="E190" s="202" t="s">
        <v>19</v>
      </c>
      <c r="F190" s="203" t="s">
        <v>1310</v>
      </c>
      <c r="G190" s="201"/>
      <c r="H190" s="204">
        <v>100.679</v>
      </c>
      <c r="I190" s="205"/>
      <c r="J190" s="201"/>
      <c r="K190" s="201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196</v>
      </c>
      <c r="AU190" s="210" t="s">
        <v>86</v>
      </c>
      <c r="AV190" s="13" t="s">
        <v>86</v>
      </c>
      <c r="AW190" s="13" t="s">
        <v>37</v>
      </c>
      <c r="AX190" s="13" t="s">
        <v>84</v>
      </c>
      <c r="AY190" s="210" t="s">
        <v>176</v>
      </c>
    </row>
    <row r="191" spans="1:65" s="2" customFormat="1" ht="16.5" customHeight="1">
      <c r="A191" s="36"/>
      <c r="B191" s="37"/>
      <c r="C191" s="227" t="s">
        <v>7</v>
      </c>
      <c r="D191" s="227" t="s">
        <v>398</v>
      </c>
      <c r="E191" s="228" t="s">
        <v>1311</v>
      </c>
      <c r="F191" s="229" t="s">
        <v>1312</v>
      </c>
      <c r="G191" s="230" t="s">
        <v>290</v>
      </c>
      <c r="H191" s="231">
        <v>3.544</v>
      </c>
      <c r="I191" s="232"/>
      <c r="J191" s="233">
        <f>ROUND(I191*H191,2)</f>
        <v>0</v>
      </c>
      <c r="K191" s="229" t="s">
        <v>184</v>
      </c>
      <c r="L191" s="234"/>
      <c r="M191" s="235" t="s">
        <v>19</v>
      </c>
      <c r="N191" s="236" t="s">
        <v>48</v>
      </c>
      <c r="O191" s="66"/>
      <c r="P191" s="189">
        <f>O191*H191</f>
        <v>0</v>
      </c>
      <c r="Q191" s="189">
        <v>0.55000000000000004</v>
      </c>
      <c r="R191" s="189">
        <f>Q191*H191</f>
        <v>1.9492000000000003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401</v>
      </c>
      <c r="AT191" s="191" t="s">
        <v>398</v>
      </c>
      <c r="AU191" s="191" t="s">
        <v>86</v>
      </c>
      <c r="AY191" s="19" t="s">
        <v>176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84</v>
      </c>
      <c r="BK191" s="192">
        <f>ROUND(I191*H191,2)</f>
        <v>0</v>
      </c>
      <c r="BL191" s="19" t="s">
        <v>354</v>
      </c>
      <c r="BM191" s="191" t="s">
        <v>1313</v>
      </c>
    </row>
    <row r="192" spans="1:65" s="2" customFormat="1" ht="11.25">
      <c r="A192" s="36"/>
      <c r="B192" s="37"/>
      <c r="C192" s="38"/>
      <c r="D192" s="193" t="s">
        <v>187</v>
      </c>
      <c r="E192" s="38"/>
      <c r="F192" s="194" t="s">
        <v>1312</v>
      </c>
      <c r="G192" s="38"/>
      <c r="H192" s="38"/>
      <c r="I192" s="195"/>
      <c r="J192" s="38"/>
      <c r="K192" s="38"/>
      <c r="L192" s="41"/>
      <c r="M192" s="196"/>
      <c r="N192" s="197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187</v>
      </c>
      <c r="AU192" s="19" t="s">
        <v>86</v>
      </c>
    </row>
    <row r="193" spans="1:65" s="13" customFormat="1" ht="11.25">
      <c r="B193" s="200"/>
      <c r="C193" s="201"/>
      <c r="D193" s="193" t="s">
        <v>196</v>
      </c>
      <c r="E193" s="201"/>
      <c r="F193" s="203" t="s">
        <v>1314</v>
      </c>
      <c r="G193" s="201"/>
      <c r="H193" s="204">
        <v>3.544</v>
      </c>
      <c r="I193" s="205"/>
      <c r="J193" s="201"/>
      <c r="K193" s="201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196</v>
      </c>
      <c r="AU193" s="210" t="s">
        <v>86</v>
      </c>
      <c r="AV193" s="13" t="s">
        <v>86</v>
      </c>
      <c r="AW193" s="13" t="s">
        <v>4</v>
      </c>
      <c r="AX193" s="13" t="s">
        <v>84</v>
      </c>
      <c r="AY193" s="210" t="s">
        <v>176</v>
      </c>
    </row>
    <row r="194" spans="1:65" s="2" customFormat="1" ht="16.5" customHeight="1">
      <c r="A194" s="36"/>
      <c r="B194" s="37"/>
      <c r="C194" s="180" t="s">
        <v>428</v>
      </c>
      <c r="D194" s="180" t="s">
        <v>180</v>
      </c>
      <c r="E194" s="181" t="s">
        <v>1315</v>
      </c>
      <c r="F194" s="182" t="s">
        <v>1316</v>
      </c>
      <c r="G194" s="183" t="s">
        <v>267</v>
      </c>
      <c r="H194" s="184">
        <v>100.679</v>
      </c>
      <c r="I194" s="185"/>
      <c r="J194" s="186">
        <f>ROUND(I194*H194,2)</f>
        <v>0</v>
      </c>
      <c r="K194" s="182" t="s">
        <v>184</v>
      </c>
      <c r="L194" s="41"/>
      <c r="M194" s="187" t="s">
        <v>19</v>
      </c>
      <c r="N194" s="188" t="s">
        <v>48</v>
      </c>
      <c r="O194" s="66"/>
      <c r="P194" s="189">
        <f>O194*H194</f>
        <v>0</v>
      </c>
      <c r="Q194" s="189">
        <v>0</v>
      </c>
      <c r="R194" s="189">
        <f>Q194*H194</f>
        <v>0</v>
      </c>
      <c r="S194" s="189">
        <v>1.4999999999999999E-2</v>
      </c>
      <c r="T194" s="190">
        <f>S194*H194</f>
        <v>1.5101849999999999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354</v>
      </c>
      <c r="AT194" s="191" t="s">
        <v>180</v>
      </c>
      <c r="AU194" s="191" t="s">
        <v>86</v>
      </c>
      <c r="AY194" s="19" t="s">
        <v>176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84</v>
      </c>
      <c r="BK194" s="192">
        <f>ROUND(I194*H194,2)</f>
        <v>0</v>
      </c>
      <c r="BL194" s="19" t="s">
        <v>354</v>
      </c>
      <c r="BM194" s="191" t="s">
        <v>1317</v>
      </c>
    </row>
    <row r="195" spans="1:65" s="2" customFormat="1" ht="19.5">
      <c r="A195" s="36"/>
      <c r="B195" s="37"/>
      <c r="C195" s="38"/>
      <c r="D195" s="193" t="s">
        <v>187</v>
      </c>
      <c r="E195" s="38"/>
      <c r="F195" s="194" t="s">
        <v>1318</v>
      </c>
      <c r="G195" s="38"/>
      <c r="H195" s="38"/>
      <c r="I195" s="195"/>
      <c r="J195" s="38"/>
      <c r="K195" s="38"/>
      <c r="L195" s="41"/>
      <c r="M195" s="196"/>
      <c r="N195" s="197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187</v>
      </c>
      <c r="AU195" s="19" t="s">
        <v>86</v>
      </c>
    </row>
    <row r="196" spans="1:65" s="2" customFormat="1" ht="11.25">
      <c r="A196" s="36"/>
      <c r="B196" s="37"/>
      <c r="C196" s="38"/>
      <c r="D196" s="198" t="s">
        <v>189</v>
      </c>
      <c r="E196" s="38"/>
      <c r="F196" s="199" t="s">
        <v>1319</v>
      </c>
      <c r="G196" s="38"/>
      <c r="H196" s="38"/>
      <c r="I196" s="195"/>
      <c r="J196" s="38"/>
      <c r="K196" s="38"/>
      <c r="L196" s="41"/>
      <c r="M196" s="196"/>
      <c r="N196" s="197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189</v>
      </c>
      <c r="AU196" s="19" t="s">
        <v>86</v>
      </c>
    </row>
    <row r="197" spans="1:65" s="15" customFormat="1" ht="11.25">
      <c r="B197" s="237"/>
      <c r="C197" s="238"/>
      <c r="D197" s="193" t="s">
        <v>196</v>
      </c>
      <c r="E197" s="239" t="s">
        <v>19</v>
      </c>
      <c r="F197" s="240" t="s">
        <v>1309</v>
      </c>
      <c r="G197" s="238"/>
      <c r="H197" s="239" t="s">
        <v>19</v>
      </c>
      <c r="I197" s="241"/>
      <c r="J197" s="238"/>
      <c r="K197" s="238"/>
      <c r="L197" s="242"/>
      <c r="M197" s="243"/>
      <c r="N197" s="244"/>
      <c r="O197" s="244"/>
      <c r="P197" s="244"/>
      <c r="Q197" s="244"/>
      <c r="R197" s="244"/>
      <c r="S197" s="244"/>
      <c r="T197" s="245"/>
      <c r="AT197" s="246" t="s">
        <v>196</v>
      </c>
      <c r="AU197" s="246" t="s">
        <v>86</v>
      </c>
      <c r="AV197" s="15" t="s">
        <v>84</v>
      </c>
      <c r="AW197" s="15" t="s">
        <v>37</v>
      </c>
      <c r="AX197" s="15" t="s">
        <v>77</v>
      </c>
      <c r="AY197" s="246" t="s">
        <v>176</v>
      </c>
    </row>
    <row r="198" spans="1:65" s="13" customFormat="1" ht="11.25">
      <c r="B198" s="200"/>
      <c r="C198" s="201"/>
      <c r="D198" s="193" t="s">
        <v>196</v>
      </c>
      <c r="E198" s="202" t="s">
        <v>19</v>
      </c>
      <c r="F198" s="203" t="s">
        <v>1310</v>
      </c>
      <c r="G198" s="201"/>
      <c r="H198" s="204">
        <v>100.679</v>
      </c>
      <c r="I198" s="205"/>
      <c r="J198" s="201"/>
      <c r="K198" s="201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196</v>
      </c>
      <c r="AU198" s="210" t="s">
        <v>86</v>
      </c>
      <c r="AV198" s="13" t="s">
        <v>86</v>
      </c>
      <c r="AW198" s="13" t="s">
        <v>37</v>
      </c>
      <c r="AX198" s="13" t="s">
        <v>84</v>
      </c>
      <c r="AY198" s="210" t="s">
        <v>176</v>
      </c>
    </row>
    <row r="199" spans="1:65" s="2" customFormat="1" ht="16.5" customHeight="1">
      <c r="A199" s="36"/>
      <c r="B199" s="37"/>
      <c r="C199" s="180" t="s">
        <v>434</v>
      </c>
      <c r="D199" s="180" t="s">
        <v>180</v>
      </c>
      <c r="E199" s="181" t="s">
        <v>1320</v>
      </c>
      <c r="F199" s="182" t="s">
        <v>1321</v>
      </c>
      <c r="G199" s="183" t="s">
        <v>290</v>
      </c>
      <c r="H199" s="184">
        <v>6.0389999999999997</v>
      </c>
      <c r="I199" s="185"/>
      <c r="J199" s="186">
        <f>ROUND(I199*H199,2)</f>
        <v>0</v>
      </c>
      <c r="K199" s="182" t="s">
        <v>184</v>
      </c>
      <c r="L199" s="41"/>
      <c r="M199" s="187" t="s">
        <v>19</v>
      </c>
      <c r="N199" s="188" t="s">
        <v>48</v>
      </c>
      <c r="O199" s="66"/>
      <c r="P199" s="189">
        <f>O199*H199</f>
        <v>0</v>
      </c>
      <c r="Q199" s="189">
        <v>2.3369999999999998E-2</v>
      </c>
      <c r="R199" s="189">
        <f>Q199*H199</f>
        <v>0.14113142999999997</v>
      </c>
      <c r="S199" s="189">
        <v>0</v>
      </c>
      <c r="T199" s="19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354</v>
      </c>
      <c r="AT199" s="191" t="s">
        <v>180</v>
      </c>
      <c r="AU199" s="191" t="s">
        <v>86</v>
      </c>
      <c r="AY199" s="19" t="s">
        <v>176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84</v>
      </c>
      <c r="BK199" s="192">
        <f>ROUND(I199*H199,2)</f>
        <v>0</v>
      </c>
      <c r="BL199" s="19" t="s">
        <v>354</v>
      </c>
      <c r="BM199" s="191" t="s">
        <v>1322</v>
      </c>
    </row>
    <row r="200" spans="1:65" s="2" customFormat="1" ht="11.25">
      <c r="A200" s="36"/>
      <c r="B200" s="37"/>
      <c r="C200" s="38"/>
      <c r="D200" s="193" t="s">
        <v>187</v>
      </c>
      <c r="E200" s="38"/>
      <c r="F200" s="194" t="s">
        <v>1323</v>
      </c>
      <c r="G200" s="38"/>
      <c r="H200" s="38"/>
      <c r="I200" s="195"/>
      <c r="J200" s="38"/>
      <c r="K200" s="38"/>
      <c r="L200" s="41"/>
      <c r="M200" s="196"/>
      <c r="N200" s="197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187</v>
      </c>
      <c r="AU200" s="19" t="s">
        <v>86</v>
      </c>
    </row>
    <row r="201" spans="1:65" s="2" customFormat="1" ht="11.25">
      <c r="A201" s="36"/>
      <c r="B201" s="37"/>
      <c r="C201" s="38"/>
      <c r="D201" s="198" t="s">
        <v>189</v>
      </c>
      <c r="E201" s="38"/>
      <c r="F201" s="199" t="s">
        <v>1324</v>
      </c>
      <c r="G201" s="38"/>
      <c r="H201" s="38"/>
      <c r="I201" s="195"/>
      <c r="J201" s="38"/>
      <c r="K201" s="38"/>
      <c r="L201" s="41"/>
      <c r="M201" s="196"/>
      <c r="N201" s="197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189</v>
      </c>
      <c r="AU201" s="19" t="s">
        <v>86</v>
      </c>
    </row>
    <row r="202" spans="1:65" s="13" customFormat="1" ht="11.25">
      <c r="B202" s="200"/>
      <c r="C202" s="201"/>
      <c r="D202" s="193" t="s">
        <v>196</v>
      </c>
      <c r="E202" s="202" t="s">
        <v>19</v>
      </c>
      <c r="F202" s="203" t="s">
        <v>1325</v>
      </c>
      <c r="G202" s="201"/>
      <c r="H202" s="204">
        <v>6.0389999999999997</v>
      </c>
      <c r="I202" s="205"/>
      <c r="J202" s="201"/>
      <c r="K202" s="201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196</v>
      </c>
      <c r="AU202" s="210" t="s">
        <v>86</v>
      </c>
      <c r="AV202" s="13" t="s">
        <v>86</v>
      </c>
      <c r="AW202" s="13" t="s">
        <v>37</v>
      </c>
      <c r="AX202" s="13" t="s">
        <v>84</v>
      </c>
      <c r="AY202" s="210" t="s">
        <v>176</v>
      </c>
    </row>
    <row r="203" spans="1:65" s="2" customFormat="1" ht="16.5" customHeight="1">
      <c r="A203" s="36"/>
      <c r="B203" s="37"/>
      <c r="C203" s="180" t="s">
        <v>442</v>
      </c>
      <c r="D203" s="180" t="s">
        <v>180</v>
      </c>
      <c r="E203" s="181" t="s">
        <v>1326</v>
      </c>
      <c r="F203" s="182" t="s">
        <v>1327</v>
      </c>
      <c r="G203" s="183" t="s">
        <v>267</v>
      </c>
      <c r="H203" s="184">
        <v>106.43300000000001</v>
      </c>
      <c r="I203" s="185"/>
      <c r="J203" s="186">
        <f>ROUND(I203*H203,2)</f>
        <v>0</v>
      </c>
      <c r="K203" s="182" t="s">
        <v>184</v>
      </c>
      <c r="L203" s="41"/>
      <c r="M203" s="187" t="s">
        <v>19</v>
      </c>
      <c r="N203" s="188" t="s">
        <v>48</v>
      </c>
      <c r="O203" s="66"/>
      <c r="P203" s="189">
        <f>O203*H203</f>
        <v>0</v>
      </c>
      <c r="Q203" s="189">
        <v>0</v>
      </c>
      <c r="R203" s="189">
        <f>Q203*H203</f>
        <v>0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354</v>
      </c>
      <c r="AT203" s="191" t="s">
        <v>180</v>
      </c>
      <c r="AU203" s="191" t="s">
        <v>86</v>
      </c>
      <c r="AY203" s="19" t="s">
        <v>176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84</v>
      </c>
      <c r="BK203" s="192">
        <f>ROUND(I203*H203,2)</f>
        <v>0</v>
      </c>
      <c r="BL203" s="19" t="s">
        <v>354</v>
      </c>
      <c r="BM203" s="191" t="s">
        <v>1328</v>
      </c>
    </row>
    <row r="204" spans="1:65" s="2" customFormat="1" ht="11.25">
      <c r="A204" s="36"/>
      <c r="B204" s="37"/>
      <c r="C204" s="38"/>
      <c r="D204" s="193" t="s">
        <v>187</v>
      </c>
      <c r="E204" s="38"/>
      <c r="F204" s="194" t="s">
        <v>1327</v>
      </c>
      <c r="G204" s="38"/>
      <c r="H204" s="38"/>
      <c r="I204" s="195"/>
      <c r="J204" s="38"/>
      <c r="K204" s="38"/>
      <c r="L204" s="41"/>
      <c r="M204" s="196"/>
      <c r="N204" s="197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187</v>
      </c>
      <c r="AU204" s="19" t="s">
        <v>86</v>
      </c>
    </row>
    <row r="205" spans="1:65" s="2" customFormat="1" ht="11.25">
      <c r="A205" s="36"/>
      <c r="B205" s="37"/>
      <c r="C205" s="38"/>
      <c r="D205" s="198" t="s">
        <v>189</v>
      </c>
      <c r="E205" s="38"/>
      <c r="F205" s="199" t="s">
        <v>1329</v>
      </c>
      <c r="G205" s="38"/>
      <c r="H205" s="38"/>
      <c r="I205" s="195"/>
      <c r="J205" s="38"/>
      <c r="K205" s="38"/>
      <c r="L205" s="41"/>
      <c r="M205" s="196"/>
      <c r="N205" s="197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189</v>
      </c>
      <c r="AU205" s="19" t="s">
        <v>86</v>
      </c>
    </row>
    <row r="206" spans="1:65" s="13" customFormat="1" ht="11.25">
      <c r="B206" s="200"/>
      <c r="C206" s="201"/>
      <c r="D206" s="193" t="s">
        <v>196</v>
      </c>
      <c r="E206" s="202" t="s">
        <v>19</v>
      </c>
      <c r="F206" s="203" t="s">
        <v>1231</v>
      </c>
      <c r="G206" s="201"/>
      <c r="H206" s="204">
        <v>28.2</v>
      </c>
      <c r="I206" s="205"/>
      <c r="J206" s="201"/>
      <c r="K206" s="201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196</v>
      </c>
      <c r="AU206" s="210" t="s">
        <v>86</v>
      </c>
      <c r="AV206" s="13" t="s">
        <v>86</v>
      </c>
      <c r="AW206" s="13" t="s">
        <v>37</v>
      </c>
      <c r="AX206" s="13" t="s">
        <v>77</v>
      </c>
      <c r="AY206" s="210" t="s">
        <v>176</v>
      </c>
    </row>
    <row r="207" spans="1:65" s="13" customFormat="1" ht="11.25">
      <c r="B207" s="200"/>
      <c r="C207" s="201"/>
      <c r="D207" s="193" t="s">
        <v>196</v>
      </c>
      <c r="E207" s="202" t="s">
        <v>19</v>
      </c>
      <c r="F207" s="203" t="s">
        <v>1232</v>
      </c>
      <c r="G207" s="201"/>
      <c r="H207" s="204">
        <v>22</v>
      </c>
      <c r="I207" s="205"/>
      <c r="J207" s="201"/>
      <c r="K207" s="201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196</v>
      </c>
      <c r="AU207" s="210" t="s">
        <v>86</v>
      </c>
      <c r="AV207" s="13" t="s">
        <v>86</v>
      </c>
      <c r="AW207" s="13" t="s">
        <v>37</v>
      </c>
      <c r="AX207" s="13" t="s">
        <v>77</v>
      </c>
      <c r="AY207" s="210" t="s">
        <v>176</v>
      </c>
    </row>
    <row r="208" spans="1:65" s="13" customFormat="1" ht="11.25">
      <c r="B208" s="200"/>
      <c r="C208" s="201"/>
      <c r="D208" s="193" t="s">
        <v>196</v>
      </c>
      <c r="E208" s="202" t="s">
        <v>19</v>
      </c>
      <c r="F208" s="203" t="s">
        <v>1330</v>
      </c>
      <c r="G208" s="201"/>
      <c r="H208" s="204">
        <v>7.05</v>
      </c>
      <c r="I208" s="205"/>
      <c r="J208" s="201"/>
      <c r="K208" s="201"/>
      <c r="L208" s="206"/>
      <c r="M208" s="207"/>
      <c r="N208" s="208"/>
      <c r="O208" s="208"/>
      <c r="P208" s="208"/>
      <c r="Q208" s="208"/>
      <c r="R208" s="208"/>
      <c r="S208" s="208"/>
      <c r="T208" s="209"/>
      <c r="AT208" s="210" t="s">
        <v>196</v>
      </c>
      <c r="AU208" s="210" t="s">
        <v>86</v>
      </c>
      <c r="AV208" s="13" t="s">
        <v>86</v>
      </c>
      <c r="AW208" s="13" t="s">
        <v>37</v>
      </c>
      <c r="AX208" s="13" t="s">
        <v>77</v>
      </c>
      <c r="AY208" s="210" t="s">
        <v>176</v>
      </c>
    </row>
    <row r="209" spans="1:65" s="16" customFormat="1" ht="11.25">
      <c r="B209" s="247"/>
      <c r="C209" s="248"/>
      <c r="D209" s="193" t="s">
        <v>196</v>
      </c>
      <c r="E209" s="249" t="s">
        <v>19</v>
      </c>
      <c r="F209" s="250" t="s">
        <v>1168</v>
      </c>
      <c r="G209" s="248"/>
      <c r="H209" s="251">
        <v>57.25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AT209" s="257" t="s">
        <v>196</v>
      </c>
      <c r="AU209" s="257" t="s">
        <v>86</v>
      </c>
      <c r="AV209" s="16" t="s">
        <v>103</v>
      </c>
      <c r="AW209" s="16" t="s">
        <v>37</v>
      </c>
      <c r="AX209" s="16" t="s">
        <v>77</v>
      </c>
      <c r="AY209" s="257" t="s">
        <v>176</v>
      </c>
    </row>
    <row r="210" spans="1:65" s="13" customFormat="1" ht="11.25">
      <c r="B210" s="200"/>
      <c r="C210" s="201"/>
      <c r="D210" s="193" t="s">
        <v>196</v>
      </c>
      <c r="E210" s="202" t="s">
        <v>19</v>
      </c>
      <c r="F210" s="203" t="s">
        <v>1331</v>
      </c>
      <c r="G210" s="201"/>
      <c r="H210" s="204">
        <v>48.662999999999997</v>
      </c>
      <c r="I210" s="205"/>
      <c r="J210" s="201"/>
      <c r="K210" s="201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196</v>
      </c>
      <c r="AU210" s="210" t="s">
        <v>86</v>
      </c>
      <c r="AV210" s="13" t="s">
        <v>86</v>
      </c>
      <c r="AW210" s="13" t="s">
        <v>37</v>
      </c>
      <c r="AX210" s="13" t="s">
        <v>77</v>
      </c>
      <c r="AY210" s="210" t="s">
        <v>176</v>
      </c>
    </row>
    <row r="211" spans="1:65" s="13" customFormat="1" ht="11.25">
      <c r="B211" s="200"/>
      <c r="C211" s="201"/>
      <c r="D211" s="193" t="s">
        <v>196</v>
      </c>
      <c r="E211" s="202" t="s">
        <v>19</v>
      </c>
      <c r="F211" s="203" t="s">
        <v>1332</v>
      </c>
      <c r="G211" s="201"/>
      <c r="H211" s="204">
        <v>0.52</v>
      </c>
      <c r="I211" s="205"/>
      <c r="J211" s="201"/>
      <c r="K211" s="201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196</v>
      </c>
      <c r="AU211" s="210" t="s">
        <v>86</v>
      </c>
      <c r="AV211" s="13" t="s">
        <v>86</v>
      </c>
      <c r="AW211" s="13" t="s">
        <v>37</v>
      </c>
      <c r="AX211" s="13" t="s">
        <v>77</v>
      </c>
      <c r="AY211" s="210" t="s">
        <v>176</v>
      </c>
    </row>
    <row r="212" spans="1:65" s="14" customFormat="1" ht="11.25">
      <c r="B212" s="211"/>
      <c r="C212" s="212"/>
      <c r="D212" s="193" t="s">
        <v>196</v>
      </c>
      <c r="E212" s="213" t="s">
        <v>19</v>
      </c>
      <c r="F212" s="214" t="s">
        <v>199</v>
      </c>
      <c r="G212" s="212"/>
      <c r="H212" s="215">
        <v>106.43300000000001</v>
      </c>
      <c r="I212" s="216"/>
      <c r="J212" s="212"/>
      <c r="K212" s="212"/>
      <c r="L212" s="217"/>
      <c r="M212" s="218"/>
      <c r="N212" s="219"/>
      <c r="O212" s="219"/>
      <c r="P212" s="219"/>
      <c r="Q212" s="219"/>
      <c r="R212" s="219"/>
      <c r="S212" s="219"/>
      <c r="T212" s="220"/>
      <c r="AT212" s="221" t="s">
        <v>196</v>
      </c>
      <c r="AU212" s="221" t="s">
        <v>86</v>
      </c>
      <c r="AV212" s="14" t="s">
        <v>185</v>
      </c>
      <c r="AW212" s="14" t="s">
        <v>37</v>
      </c>
      <c r="AX212" s="14" t="s">
        <v>84</v>
      </c>
      <c r="AY212" s="221" t="s">
        <v>176</v>
      </c>
    </row>
    <row r="213" spans="1:65" s="2" customFormat="1" ht="16.5" customHeight="1">
      <c r="A213" s="36"/>
      <c r="B213" s="37"/>
      <c r="C213" s="227" t="s">
        <v>448</v>
      </c>
      <c r="D213" s="227" t="s">
        <v>398</v>
      </c>
      <c r="E213" s="228" t="s">
        <v>1333</v>
      </c>
      <c r="F213" s="229" t="s">
        <v>1334</v>
      </c>
      <c r="G213" s="230" t="s">
        <v>267</v>
      </c>
      <c r="H213" s="231">
        <v>117.07599999999999</v>
      </c>
      <c r="I213" s="232"/>
      <c r="J213" s="233">
        <f>ROUND(I213*H213,2)</f>
        <v>0</v>
      </c>
      <c r="K213" s="229" t="s">
        <v>184</v>
      </c>
      <c r="L213" s="234"/>
      <c r="M213" s="235" t="s">
        <v>19</v>
      </c>
      <c r="N213" s="236" t="s">
        <v>48</v>
      </c>
      <c r="O213" s="66"/>
      <c r="P213" s="189">
        <f>O213*H213</f>
        <v>0</v>
      </c>
      <c r="Q213" s="189">
        <v>7.3499999999999998E-3</v>
      </c>
      <c r="R213" s="189">
        <f>Q213*H213</f>
        <v>0.86050859999999996</v>
      </c>
      <c r="S213" s="189">
        <v>0</v>
      </c>
      <c r="T213" s="19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401</v>
      </c>
      <c r="AT213" s="191" t="s">
        <v>398</v>
      </c>
      <c r="AU213" s="191" t="s">
        <v>86</v>
      </c>
      <c r="AY213" s="19" t="s">
        <v>176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84</v>
      </c>
      <c r="BK213" s="192">
        <f>ROUND(I213*H213,2)</f>
        <v>0</v>
      </c>
      <c r="BL213" s="19" t="s">
        <v>354</v>
      </c>
      <c r="BM213" s="191" t="s">
        <v>1335</v>
      </c>
    </row>
    <row r="214" spans="1:65" s="2" customFormat="1" ht="11.25">
      <c r="A214" s="36"/>
      <c r="B214" s="37"/>
      <c r="C214" s="38"/>
      <c r="D214" s="193" t="s">
        <v>187</v>
      </c>
      <c r="E214" s="38"/>
      <c r="F214" s="194" t="s">
        <v>1334</v>
      </c>
      <c r="G214" s="38"/>
      <c r="H214" s="38"/>
      <c r="I214" s="195"/>
      <c r="J214" s="38"/>
      <c r="K214" s="38"/>
      <c r="L214" s="41"/>
      <c r="M214" s="196"/>
      <c r="N214" s="197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187</v>
      </c>
      <c r="AU214" s="19" t="s">
        <v>86</v>
      </c>
    </row>
    <row r="215" spans="1:65" s="13" customFormat="1" ht="11.25">
      <c r="B215" s="200"/>
      <c r="C215" s="201"/>
      <c r="D215" s="193" t="s">
        <v>196</v>
      </c>
      <c r="E215" s="201"/>
      <c r="F215" s="203" t="s">
        <v>1336</v>
      </c>
      <c r="G215" s="201"/>
      <c r="H215" s="204">
        <v>117.07599999999999</v>
      </c>
      <c r="I215" s="205"/>
      <c r="J215" s="201"/>
      <c r="K215" s="201"/>
      <c r="L215" s="206"/>
      <c r="M215" s="207"/>
      <c r="N215" s="208"/>
      <c r="O215" s="208"/>
      <c r="P215" s="208"/>
      <c r="Q215" s="208"/>
      <c r="R215" s="208"/>
      <c r="S215" s="208"/>
      <c r="T215" s="209"/>
      <c r="AT215" s="210" t="s">
        <v>196</v>
      </c>
      <c r="AU215" s="210" t="s">
        <v>86</v>
      </c>
      <c r="AV215" s="13" t="s">
        <v>86</v>
      </c>
      <c r="AW215" s="13" t="s">
        <v>4</v>
      </c>
      <c r="AX215" s="13" t="s">
        <v>84</v>
      </c>
      <c r="AY215" s="210" t="s">
        <v>176</v>
      </c>
    </row>
    <row r="216" spans="1:65" s="2" customFormat="1" ht="16.5" customHeight="1">
      <c r="A216" s="36"/>
      <c r="B216" s="37"/>
      <c r="C216" s="180" t="s">
        <v>458</v>
      </c>
      <c r="D216" s="180" t="s">
        <v>180</v>
      </c>
      <c r="E216" s="181" t="s">
        <v>1337</v>
      </c>
      <c r="F216" s="182" t="s">
        <v>1338</v>
      </c>
      <c r="G216" s="183" t="s">
        <v>267</v>
      </c>
      <c r="H216" s="184">
        <v>106.43300000000001</v>
      </c>
      <c r="I216" s="185"/>
      <c r="J216" s="186">
        <f>ROUND(I216*H216,2)</f>
        <v>0</v>
      </c>
      <c r="K216" s="182" t="s">
        <v>184</v>
      </c>
      <c r="L216" s="41"/>
      <c r="M216" s="187" t="s">
        <v>19</v>
      </c>
      <c r="N216" s="188" t="s">
        <v>48</v>
      </c>
      <c r="O216" s="66"/>
      <c r="P216" s="189">
        <f>O216*H216</f>
        <v>0</v>
      </c>
      <c r="Q216" s="189">
        <v>0</v>
      </c>
      <c r="R216" s="189">
        <f>Q216*H216</f>
        <v>0</v>
      </c>
      <c r="S216" s="189">
        <v>1.4E-2</v>
      </c>
      <c r="T216" s="190">
        <f>S216*H216</f>
        <v>1.4900620000000002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1" t="s">
        <v>354</v>
      </c>
      <c r="AT216" s="191" t="s">
        <v>180</v>
      </c>
      <c r="AU216" s="191" t="s">
        <v>86</v>
      </c>
      <c r="AY216" s="19" t="s">
        <v>176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9" t="s">
        <v>84</v>
      </c>
      <c r="BK216" s="192">
        <f>ROUND(I216*H216,2)</f>
        <v>0</v>
      </c>
      <c r="BL216" s="19" t="s">
        <v>354</v>
      </c>
      <c r="BM216" s="191" t="s">
        <v>1339</v>
      </c>
    </row>
    <row r="217" spans="1:65" s="2" customFormat="1" ht="11.25">
      <c r="A217" s="36"/>
      <c r="B217" s="37"/>
      <c r="C217" s="38"/>
      <c r="D217" s="193" t="s">
        <v>187</v>
      </c>
      <c r="E217" s="38"/>
      <c r="F217" s="194" t="s">
        <v>1340</v>
      </c>
      <c r="G217" s="38"/>
      <c r="H217" s="38"/>
      <c r="I217" s="195"/>
      <c r="J217" s="38"/>
      <c r="K217" s="38"/>
      <c r="L217" s="41"/>
      <c r="M217" s="196"/>
      <c r="N217" s="197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187</v>
      </c>
      <c r="AU217" s="19" t="s">
        <v>86</v>
      </c>
    </row>
    <row r="218" spans="1:65" s="2" customFormat="1" ht="11.25">
      <c r="A218" s="36"/>
      <c r="B218" s="37"/>
      <c r="C218" s="38"/>
      <c r="D218" s="198" t="s">
        <v>189</v>
      </c>
      <c r="E218" s="38"/>
      <c r="F218" s="199" t="s">
        <v>1341</v>
      </c>
      <c r="G218" s="38"/>
      <c r="H218" s="38"/>
      <c r="I218" s="195"/>
      <c r="J218" s="38"/>
      <c r="K218" s="38"/>
      <c r="L218" s="41"/>
      <c r="M218" s="196"/>
      <c r="N218" s="197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189</v>
      </c>
      <c r="AU218" s="19" t="s">
        <v>86</v>
      </c>
    </row>
    <row r="219" spans="1:65" s="13" customFormat="1" ht="11.25">
      <c r="B219" s="200"/>
      <c r="C219" s="201"/>
      <c r="D219" s="193" t="s">
        <v>196</v>
      </c>
      <c r="E219" s="202" t="s">
        <v>19</v>
      </c>
      <c r="F219" s="203" t="s">
        <v>1231</v>
      </c>
      <c r="G219" s="201"/>
      <c r="H219" s="204">
        <v>28.2</v>
      </c>
      <c r="I219" s="205"/>
      <c r="J219" s="201"/>
      <c r="K219" s="201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196</v>
      </c>
      <c r="AU219" s="210" t="s">
        <v>86</v>
      </c>
      <c r="AV219" s="13" t="s">
        <v>86</v>
      </c>
      <c r="AW219" s="13" t="s">
        <v>37</v>
      </c>
      <c r="AX219" s="13" t="s">
        <v>77</v>
      </c>
      <c r="AY219" s="210" t="s">
        <v>176</v>
      </c>
    </row>
    <row r="220" spans="1:65" s="13" customFormat="1" ht="11.25">
      <c r="B220" s="200"/>
      <c r="C220" s="201"/>
      <c r="D220" s="193" t="s">
        <v>196</v>
      </c>
      <c r="E220" s="202" t="s">
        <v>19</v>
      </c>
      <c r="F220" s="203" t="s">
        <v>1232</v>
      </c>
      <c r="G220" s="201"/>
      <c r="H220" s="204">
        <v>22</v>
      </c>
      <c r="I220" s="205"/>
      <c r="J220" s="201"/>
      <c r="K220" s="201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196</v>
      </c>
      <c r="AU220" s="210" t="s">
        <v>86</v>
      </c>
      <c r="AV220" s="13" t="s">
        <v>86</v>
      </c>
      <c r="AW220" s="13" t="s">
        <v>37</v>
      </c>
      <c r="AX220" s="13" t="s">
        <v>77</v>
      </c>
      <c r="AY220" s="210" t="s">
        <v>176</v>
      </c>
    </row>
    <row r="221" spans="1:65" s="13" customFormat="1" ht="11.25">
      <c r="B221" s="200"/>
      <c r="C221" s="201"/>
      <c r="D221" s="193" t="s">
        <v>196</v>
      </c>
      <c r="E221" s="202" t="s">
        <v>19</v>
      </c>
      <c r="F221" s="203" t="s">
        <v>1330</v>
      </c>
      <c r="G221" s="201"/>
      <c r="H221" s="204">
        <v>7.05</v>
      </c>
      <c r="I221" s="205"/>
      <c r="J221" s="201"/>
      <c r="K221" s="201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196</v>
      </c>
      <c r="AU221" s="210" t="s">
        <v>86</v>
      </c>
      <c r="AV221" s="13" t="s">
        <v>86</v>
      </c>
      <c r="AW221" s="13" t="s">
        <v>37</v>
      </c>
      <c r="AX221" s="13" t="s">
        <v>77</v>
      </c>
      <c r="AY221" s="210" t="s">
        <v>176</v>
      </c>
    </row>
    <row r="222" spans="1:65" s="16" customFormat="1" ht="11.25">
      <c r="B222" s="247"/>
      <c r="C222" s="248"/>
      <c r="D222" s="193" t="s">
        <v>196</v>
      </c>
      <c r="E222" s="249" t="s">
        <v>19</v>
      </c>
      <c r="F222" s="250" t="s">
        <v>1168</v>
      </c>
      <c r="G222" s="248"/>
      <c r="H222" s="251">
        <v>57.25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AT222" s="257" t="s">
        <v>196</v>
      </c>
      <c r="AU222" s="257" t="s">
        <v>86</v>
      </c>
      <c r="AV222" s="16" t="s">
        <v>103</v>
      </c>
      <c r="AW222" s="16" t="s">
        <v>37</v>
      </c>
      <c r="AX222" s="16" t="s">
        <v>77</v>
      </c>
      <c r="AY222" s="257" t="s">
        <v>176</v>
      </c>
    </row>
    <row r="223" spans="1:65" s="13" customFormat="1" ht="11.25">
      <c r="B223" s="200"/>
      <c r="C223" s="201"/>
      <c r="D223" s="193" t="s">
        <v>196</v>
      </c>
      <c r="E223" s="202" t="s">
        <v>19</v>
      </c>
      <c r="F223" s="203" t="s">
        <v>1331</v>
      </c>
      <c r="G223" s="201"/>
      <c r="H223" s="204">
        <v>48.662999999999997</v>
      </c>
      <c r="I223" s="205"/>
      <c r="J223" s="201"/>
      <c r="K223" s="201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196</v>
      </c>
      <c r="AU223" s="210" t="s">
        <v>86</v>
      </c>
      <c r="AV223" s="13" t="s">
        <v>86</v>
      </c>
      <c r="AW223" s="13" t="s">
        <v>37</v>
      </c>
      <c r="AX223" s="13" t="s">
        <v>77</v>
      </c>
      <c r="AY223" s="210" t="s">
        <v>176</v>
      </c>
    </row>
    <row r="224" spans="1:65" s="13" customFormat="1" ht="11.25">
      <c r="B224" s="200"/>
      <c r="C224" s="201"/>
      <c r="D224" s="193" t="s">
        <v>196</v>
      </c>
      <c r="E224" s="202" t="s">
        <v>19</v>
      </c>
      <c r="F224" s="203" t="s">
        <v>1332</v>
      </c>
      <c r="G224" s="201"/>
      <c r="H224" s="204">
        <v>0.52</v>
      </c>
      <c r="I224" s="205"/>
      <c r="J224" s="201"/>
      <c r="K224" s="201"/>
      <c r="L224" s="206"/>
      <c r="M224" s="207"/>
      <c r="N224" s="208"/>
      <c r="O224" s="208"/>
      <c r="P224" s="208"/>
      <c r="Q224" s="208"/>
      <c r="R224" s="208"/>
      <c r="S224" s="208"/>
      <c r="T224" s="209"/>
      <c r="AT224" s="210" t="s">
        <v>196</v>
      </c>
      <c r="AU224" s="210" t="s">
        <v>86</v>
      </c>
      <c r="AV224" s="13" t="s">
        <v>86</v>
      </c>
      <c r="AW224" s="13" t="s">
        <v>37</v>
      </c>
      <c r="AX224" s="13" t="s">
        <v>77</v>
      </c>
      <c r="AY224" s="210" t="s">
        <v>176</v>
      </c>
    </row>
    <row r="225" spans="1:65" s="14" customFormat="1" ht="11.25">
      <c r="B225" s="211"/>
      <c r="C225" s="212"/>
      <c r="D225" s="193" t="s">
        <v>196</v>
      </c>
      <c r="E225" s="213" t="s">
        <v>19</v>
      </c>
      <c r="F225" s="214" t="s">
        <v>199</v>
      </c>
      <c r="G225" s="212"/>
      <c r="H225" s="215">
        <v>106.43300000000001</v>
      </c>
      <c r="I225" s="216"/>
      <c r="J225" s="212"/>
      <c r="K225" s="212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196</v>
      </c>
      <c r="AU225" s="221" t="s">
        <v>86</v>
      </c>
      <c r="AV225" s="14" t="s">
        <v>185</v>
      </c>
      <c r="AW225" s="14" t="s">
        <v>37</v>
      </c>
      <c r="AX225" s="14" t="s">
        <v>84</v>
      </c>
      <c r="AY225" s="221" t="s">
        <v>176</v>
      </c>
    </row>
    <row r="226" spans="1:65" s="2" customFormat="1" ht="16.5" customHeight="1">
      <c r="A226" s="36"/>
      <c r="B226" s="37"/>
      <c r="C226" s="180" t="s">
        <v>464</v>
      </c>
      <c r="D226" s="180" t="s">
        <v>180</v>
      </c>
      <c r="E226" s="181" t="s">
        <v>1342</v>
      </c>
      <c r="F226" s="182" t="s">
        <v>1343</v>
      </c>
      <c r="G226" s="183" t="s">
        <v>290</v>
      </c>
      <c r="H226" s="184">
        <v>1.5960000000000001</v>
      </c>
      <c r="I226" s="185"/>
      <c r="J226" s="186">
        <f>ROUND(I226*H226,2)</f>
        <v>0</v>
      </c>
      <c r="K226" s="182" t="s">
        <v>184</v>
      </c>
      <c r="L226" s="41"/>
      <c r="M226" s="187" t="s">
        <v>19</v>
      </c>
      <c r="N226" s="188" t="s">
        <v>48</v>
      </c>
      <c r="O226" s="66"/>
      <c r="P226" s="189">
        <f>O226*H226</f>
        <v>0</v>
      </c>
      <c r="Q226" s="189">
        <v>2.81E-3</v>
      </c>
      <c r="R226" s="189">
        <f>Q226*H226</f>
        <v>4.48476E-3</v>
      </c>
      <c r="S226" s="189">
        <v>0</v>
      </c>
      <c r="T226" s="190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1" t="s">
        <v>354</v>
      </c>
      <c r="AT226" s="191" t="s">
        <v>180</v>
      </c>
      <c r="AU226" s="191" t="s">
        <v>86</v>
      </c>
      <c r="AY226" s="19" t="s">
        <v>176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9" t="s">
        <v>84</v>
      </c>
      <c r="BK226" s="192">
        <f>ROUND(I226*H226,2)</f>
        <v>0</v>
      </c>
      <c r="BL226" s="19" t="s">
        <v>354</v>
      </c>
      <c r="BM226" s="191" t="s">
        <v>1344</v>
      </c>
    </row>
    <row r="227" spans="1:65" s="2" customFormat="1" ht="11.25">
      <c r="A227" s="36"/>
      <c r="B227" s="37"/>
      <c r="C227" s="38"/>
      <c r="D227" s="193" t="s">
        <v>187</v>
      </c>
      <c r="E227" s="38"/>
      <c r="F227" s="194" t="s">
        <v>1345</v>
      </c>
      <c r="G227" s="38"/>
      <c r="H227" s="38"/>
      <c r="I227" s="195"/>
      <c r="J227" s="38"/>
      <c r="K227" s="38"/>
      <c r="L227" s="41"/>
      <c r="M227" s="196"/>
      <c r="N227" s="197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187</v>
      </c>
      <c r="AU227" s="19" t="s">
        <v>86</v>
      </c>
    </row>
    <row r="228" spans="1:65" s="2" customFormat="1" ht="11.25">
      <c r="A228" s="36"/>
      <c r="B228" s="37"/>
      <c r="C228" s="38"/>
      <c r="D228" s="198" t="s">
        <v>189</v>
      </c>
      <c r="E228" s="38"/>
      <c r="F228" s="199" t="s">
        <v>1346</v>
      </c>
      <c r="G228" s="38"/>
      <c r="H228" s="38"/>
      <c r="I228" s="195"/>
      <c r="J228" s="38"/>
      <c r="K228" s="38"/>
      <c r="L228" s="41"/>
      <c r="M228" s="196"/>
      <c r="N228" s="197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189</v>
      </c>
      <c r="AU228" s="19" t="s">
        <v>86</v>
      </c>
    </row>
    <row r="229" spans="1:65" s="13" customFormat="1" ht="11.25">
      <c r="B229" s="200"/>
      <c r="C229" s="201"/>
      <c r="D229" s="193" t="s">
        <v>196</v>
      </c>
      <c r="E229" s="202" t="s">
        <v>19</v>
      </c>
      <c r="F229" s="203" t="s">
        <v>1347</v>
      </c>
      <c r="G229" s="201"/>
      <c r="H229" s="204">
        <v>1.5960000000000001</v>
      </c>
      <c r="I229" s="205"/>
      <c r="J229" s="201"/>
      <c r="K229" s="201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196</v>
      </c>
      <c r="AU229" s="210" t="s">
        <v>86</v>
      </c>
      <c r="AV229" s="13" t="s">
        <v>86</v>
      </c>
      <c r="AW229" s="13" t="s">
        <v>37</v>
      </c>
      <c r="AX229" s="13" t="s">
        <v>84</v>
      </c>
      <c r="AY229" s="210" t="s">
        <v>176</v>
      </c>
    </row>
    <row r="230" spans="1:65" s="2" customFormat="1" ht="16.5" customHeight="1">
      <c r="A230" s="36"/>
      <c r="B230" s="37"/>
      <c r="C230" s="180" t="s">
        <v>470</v>
      </c>
      <c r="D230" s="180" t="s">
        <v>180</v>
      </c>
      <c r="E230" s="181" t="s">
        <v>1348</v>
      </c>
      <c r="F230" s="182" t="s">
        <v>1349</v>
      </c>
      <c r="G230" s="183" t="s">
        <v>183</v>
      </c>
      <c r="H230" s="184">
        <v>4.3520000000000003</v>
      </c>
      <c r="I230" s="185"/>
      <c r="J230" s="186">
        <f>ROUND(I230*H230,2)</f>
        <v>0</v>
      </c>
      <c r="K230" s="182" t="s">
        <v>184</v>
      </c>
      <c r="L230" s="41"/>
      <c r="M230" s="187" t="s">
        <v>19</v>
      </c>
      <c r="N230" s="188" t="s">
        <v>48</v>
      </c>
      <c r="O230" s="66"/>
      <c r="P230" s="189">
        <f>O230*H230</f>
        <v>0</v>
      </c>
      <c r="Q230" s="189">
        <v>0</v>
      </c>
      <c r="R230" s="189">
        <f>Q230*H230</f>
        <v>0</v>
      </c>
      <c r="S230" s="189">
        <v>0</v>
      </c>
      <c r="T230" s="190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1" t="s">
        <v>354</v>
      </c>
      <c r="AT230" s="191" t="s">
        <v>180</v>
      </c>
      <c r="AU230" s="191" t="s">
        <v>86</v>
      </c>
      <c r="AY230" s="19" t="s">
        <v>176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19" t="s">
        <v>84</v>
      </c>
      <c r="BK230" s="192">
        <f>ROUND(I230*H230,2)</f>
        <v>0</v>
      </c>
      <c r="BL230" s="19" t="s">
        <v>354</v>
      </c>
      <c r="BM230" s="191" t="s">
        <v>1350</v>
      </c>
    </row>
    <row r="231" spans="1:65" s="2" customFormat="1" ht="19.5">
      <c r="A231" s="36"/>
      <c r="B231" s="37"/>
      <c r="C231" s="38"/>
      <c r="D231" s="193" t="s">
        <v>187</v>
      </c>
      <c r="E231" s="38"/>
      <c r="F231" s="194" t="s">
        <v>1351</v>
      </c>
      <c r="G231" s="38"/>
      <c r="H231" s="38"/>
      <c r="I231" s="195"/>
      <c r="J231" s="38"/>
      <c r="K231" s="38"/>
      <c r="L231" s="41"/>
      <c r="M231" s="196"/>
      <c r="N231" s="197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187</v>
      </c>
      <c r="AU231" s="19" t="s">
        <v>86</v>
      </c>
    </row>
    <row r="232" spans="1:65" s="2" customFormat="1" ht="11.25">
      <c r="A232" s="36"/>
      <c r="B232" s="37"/>
      <c r="C232" s="38"/>
      <c r="D232" s="198" t="s">
        <v>189</v>
      </c>
      <c r="E232" s="38"/>
      <c r="F232" s="199" t="s">
        <v>1352</v>
      </c>
      <c r="G232" s="38"/>
      <c r="H232" s="38"/>
      <c r="I232" s="195"/>
      <c r="J232" s="38"/>
      <c r="K232" s="38"/>
      <c r="L232" s="41"/>
      <c r="M232" s="196"/>
      <c r="N232" s="197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189</v>
      </c>
      <c r="AU232" s="19" t="s">
        <v>86</v>
      </c>
    </row>
    <row r="233" spans="1:65" s="2" customFormat="1" ht="16.5" customHeight="1">
      <c r="A233" s="36"/>
      <c r="B233" s="37"/>
      <c r="C233" s="180" t="s">
        <v>479</v>
      </c>
      <c r="D233" s="180" t="s">
        <v>180</v>
      </c>
      <c r="E233" s="181" t="s">
        <v>1353</v>
      </c>
      <c r="F233" s="182" t="s">
        <v>1354</v>
      </c>
      <c r="G233" s="183" t="s">
        <v>183</v>
      </c>
      <c r="H233" s="184">
        <v>4.3520000000000003</v>
      </c>
      <c r="I233" s="185"/>
      <c r="J233" s="186">
        <f>ROUND(I233*H233,2)</f>
        <v>0</v>
      </c>
      <c r="K233" s="182" t="s">
        <v>184</v>
      </c>
      <c r="L233" s="41"/>
      <c r="M233" s="187" t="s">
        <v>19</v>
      </c>
      <c r="N233" s="188" t="s">
        <v>48</v>
      </c>
      <c r="O233" s="66"/>
      <c r="P233" s="189">
        <f>O233*H233</f>
        <v>0</v>
      </c>
      <c r="Q233" s="189">
        <v>0</v>
      </c>
      <c r="R233" s="189">
        <f>Q233*H233</f>
        <v>0</v>
      </c>
      <c r="S233" s="189">
        <v>0</v>
      </c>
      <c r="T233" s="190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1" t="s">
        <v>354</v>
      </c>
      <c r="AT233" s="191" t="s">
        <v>180</v>
      </c>
      <c r="AU233" s="191" t="s">
        <v>86</v>
      </c>
      <c r="AY233" s="19" t="s">
        <v>176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9" t="s">
        <v>84</v>
      </c>
      <c r="BK233" s="192">
        <f>ROUND(I233*H233,2)</f>
        <v>0</v>
      </c>
      <c r="BL233" s="19" t="s">
        <v>354</v>
      </c>
      <c r="BM233" s="191" t="s">
        <v>1355</v>
      </c>
    </row>
    <row r="234" spans="1:65" s="2" customFormat="1" ht="19.5">
      <c r="A234" s="36"/>
      <c r="B234" s="37"/>
      <c r="C234" s="38"/>
      <c r="D234" s="193" t="s">
        <v>187</v>
      </c>
      <c r="E234" s="38"/>
      <c r="F234" s="194" t="s">
        <v>1356</v>
      </c>
      <c r="G234" s="38"/>
      <c r="H234" s="38"/>
      <c r="I234" s="195"/>
      <c r="J234" s="38"/>
      <c r="K234" s="38"/>
      <c r="L234" s="41"/>
      <c r="M234" s="196"/>
      <c r="N234" s="197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187</v>
      </c>
      <c r="AU234" s="19" t="s">
        <v>86</v>
      </c>
    </row>
    <row r="235" spans="1:65" s="2" customFormat="1" ht="11.25">
      <c r="A235" s="36"/>
      <c r="B235" s="37"/>
      <c r="C235" s="38"/>
      <c r="D235" s="198" t="s">
        <v>189</v>
      </c>
      <c r="E235" s="38"/>
      <c r="F235" s="199" t="s">
        <v>1357</v>
      </c>
      <c r="G235" s="38"/>
      <c r="H235" s="38"/>
      <c r="I235" s="195"/>
      <c r="J235" s="38"/>
      <c r="K235" s="38"/>
      <c r="L235" s="41"/>
      <c r="M235" s="196"/>
      <c r="N235" s="197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189</v>
      </c>
      <c r="AU235" s="19" t="s">
        <v>86</v>
      </c>
    </row>
    <row r="236" spans="1:65" s="12" customFormat="1" ht="22.9" customHeight="1">
      <c r="B236" s="164"/>
      <c r="C236" s="165"/>
      <c r="D236" s="166" t="s">
        <v>76</v>
      </c>
      <c r="E236" s="178" t="s">
        <v>865</v>
      </c>
      <c r="F236" s="178" t="s">
        <v>866</v>
      </c>
      <c r="G236" s="165"/>
      <c r="H236" s="165"/>
      <c r="I236" s="168"/>
      <c r="J236" s="179">
        <f>BK236</f>
        <v>0</v>
      </c>
      <c r="K236" s="165"/>
      <c r="L236" s="170"/>
      <c r="M236" s="171"/>
      <c r="N236" s="172"/>
      <c r="O236" s="172"/>
      <c r="P236" s="173">
        <f>SUM(P237:P288)</f>
        <v>0</v>
      </c>
      <c r="Q236" s="172"/>
      <c r="R236" s="173">
        <f>SUM(R237:R288)</f>
        <v>5.2063849999999995E-2</v>
      </c>
      <c r="S236" s="172"/>
      <c r="T236" s="174">
        <f>SUM(T237:T288)</f>
        <v>1.2902377599999999</v>
      </c>
      <c r="AR236" s="175" t="s">
        <v>86</v>
      </c>
      <c r="AT236" s="176" t="s">
        <v>76</v>
      </c>
      <c r="AU236" s="176" t="s">
        <v>84</v>
      </c>
      <c r="AY236" s="175" t="s">
        <v>176</v>
      </c>
      <c r="BK236" s="177">
        <f>SUM(BK237:BK288)</f>
        <v>0</v>
      </c>
    </row>
    <row r="237" spans="1:65" s="2" customFormat="1" ht="16.5" customHeight="1">
      <c r="A237" s="36"/>
      <c r="B237" s="37"/>
      <c r="C237" s="180" t="s">
        <v>485</v>
      </c>
      <c r="D237" s="180" t="s">
        <v>180</v>
      </c>
      <c r="E237" s="181" t="s">
        <v>1358</v>
      </c>
      <c r="F237" s="182" t="s">
        <v>1359</v>
      </c>
      <c r="G237" s="183" t="s">
        <v>267</v>
      </c>
      <c r="H237" s="184">
        <v>335.59800000000001</v>
      </c>
      <c r="I237" s="185"/>
      <c r="J237" s="186">
        <f>ROUND(I237*H237,2)</f>
        <v>0</v>
      </c>
      <c r="K237" s="182" t="s">
        <v>184</v>
      </c>
      <c r="L237" s="41"/>
      <c r="M237" s="187" t="s">
        <v>19</v>
      </c>
      <c r="N237" s="188" t="s">
        <v>48</v>
      </c>
      <c r="O237" s="66"/>
      <c r="P237" s="189">
        <f>O237*H237</f>
        <v>0</v>
      </c>
      <c r="Q237" s="189">
        <v>0</v>
      </c>
      <c r="R237" s="189">
        <f>Q237*H237</f>
        <v>0</v>
      </c>
      <c r="S237" s="189">
        <v>3.1199999999999999E-3</v>
      </c>
      <c r="T237" s="190">
        <f>S237*H237</f>
        <v>1.04706576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1" t="s">
        <v>354</v>
      </c>
      <c r="AT237" s="191" t="s">
        <v>180</v>
      </c>
      <c r="AU237" s="191" t="s">
        <v>86</v>
      </c>
      <c r="AY237" s="19" t="s">
        <v>176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9" t="s">
        <v>84</v>
      </c>
      <c r="BK237" s="192">
        <f>ROUND(I237*H237,2)</f>
        <v>0</v>
      </c>
      <c r="BL237" s="19" t="s">
        <v>354</v>
      </c>
      <c r="BM237" s="191" t="s">
        <v>1360</v>
      </c>
    </row>
    <row r="238" spans="1:65" s="2" customFormat="1" ht="11.25">
      <c r="A238" s="36"/>
      <c r="B238" s="37"/>
      <c r="C238" s="38"/>
      <c r="D238" s="193" t="s">
        <v>187</v>
      </c>
      <c r="E238" s="38"/>
      <c r="F238" s="194" t="s">
        <v>1361</v>
      </c>
      <c r="G238" s="38"/>
      <c r="H238" s="38"/>
      <c r="I238" s="195"/>
      <c r="J238" s="38"/>
      <c r="K238" s="38"/>
      <c r="L238" s="41"/>
      <c r="M238" s="196"/>
      <c r="N238" s="197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187</v>
      </c>
      <c r="AU238" s="19" t="s">
        <v>86</v>
      </c>
    </row>
    <row r="239" spans="1:65" s="2" customFormat="1" ht="11.25">
      <c r="A239" s="36"/>
      <c r="B239" s="37"/>
      <c r="C239" s="38"/>
      <c r="D239" s="198" t="s">
        <v>189</v>
      </c>
      <c r="E239" s="38"/>
      <c r="F239" s="199" t="s">
        <v>1362</v>
      </c>
      <c r="G239" s="38"/>
      <c r="H239" s="38"/>
      <c r="I239" s="195"/>
      <c r="J239" s="38"/>
      <c r="K239" s="38"/>
      <c r="L239" s="41"/>
      <c r="M239" s="196"/>
      <c r="N239" s="197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189</v>
      </c>
      <c r="AU239" s="19" t="s">
        <v>86</v>
      </c>
    </row>
    <row r="240" spans="1:65" s="13" customFormat="1" ht="11.25">
      <c r="B240" s="200"/>
      <c r="C240" s="201"/>
      <c r="D240" s="193" t="s">
        <v>196</v>
      </c>
      <c r="E240" s="202" t="s">
        <v>19</v>
      </c>
      <c r="F240" s="203" t="s">
        <v>1205</v>
      </c>
      <c r="G240" s="201"/>
      <c r="H240" s="204">
        <v>335.59800000000001</v>
      </c>
      <c r="I240" s="205"/>
      <c r="J240" s="201"/>
      <c r="K240" s="201"/>
      <c r="L240" s="206"/>
      <c r="M240" s="207"/>
      <c r="N240" s="208"/>
      <c r="O240" s="208"/>
      <c r="P240" s="208"/>
      <c r="Q240" s="208"/>
      <c r="R240" s="208"/>
      <c r="S240" s="208"/>
      <c r="T240" s="209"/>
      <c r="AT240" s="210" t="s">
        <v>196</v>
      </c>
      <c r="AU240" s="210" t="s">
        <v>86</v>
      </c>
      <c r="AV240" s="13" t="s">
        <v>86</v>
      </c>
      <c r="AW240" s="13" t="s">
        <v>37</v>
      </c>
      <c r="AX240" s="13" t="s">
        <v>84</v>
      </c>
      <c r="AY240" s="210" t="s">
        <v>176</v>
      </c>
    </row>
    <row r="241" spans="1:65" s="2" customFormat="1" ht="16.5" customHeight="1">
      <c r="A241" s="36"/>
      <c r="B241" s="37"/>
      <c r="C241" s="180" t="s">
        <v>491</v>
      </c>
      <c r="D241" s="180" t="s">
        <v>180</v>
      </c>
      <c r="E241" s="181" t="s">
        <v>1363</v>
      </c>
      <c r="F241" s="182" t="s">
        <v>1364</v>
      </c>
      <c r="G241" s="183" t="s">
        <v>407</v>
      </c>
      <c r="H241" s="184">
        <v>25.1</v>
      </c>
      <c r="I241" s="185"/>
      <c r="J241" s="186">
        <f>ROUND(I241*H241,2)</f>
        <v>0</v>
      </c>
      <c r="K241" s="182" t="s">
        <v>184</v>
      </c>
      <c r="L241" s="41"/>
      <c r="M241" s="187" t="s">
        <v>19</v>
      </c>
      <c r="N241" s="188" t="s">
        <v>48</v>
      </c>
      <c r="O241" s="66"/>
      <c r="P241" s="189">
        <f>O241*H241</f>
        <v>0</v>
      </c>
      <c r="Q241" s="189">
        <v>0</v>
      </c>
      <c r="R241" s="189">
        <f>Q241*H241</f>
        <v>0</v>
      </c>
      <c r="S241" s="189">
        <v>1.8699999999999999E-3</v>
      </c>
      <c r="T241" s="190">
        <f>S241*H241</f>
        <v>4.6937E-2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1" t="s">
        <v>354</v>
      </c>
      <c r="AT241" s="191" t="s">
        <v>180</v>
      </c>
      <c r="AU241" s="191" t="s">
        <v>86</v>
      </c>
      <c r="AY241" s="19" t="s">
        <v>176</v>
      </c>
      <c r="BE241" s="192">
        <f>IF(N241="základní",J241,0)</f>
        <v>0</v>
      </c>
      <c r="BF241" s="192">
        <f>IF(N241="snížená",J241,0)</f>
        <v>0</v>
      </c>
      <c r="BG241" s="192">
        <f>IF(N241="zákl. přenesená",J241,0)</f>
        <v>0</v>
      </c>
      <c r="BH241" s="192">
        <f>IF(N241="sníž. přenesená",J241,0)</f>
        <v>0</v>
      </c>
      <c r="BI241" s="192">
        <f>IF(N241="nulová",J241,0)</f>
        <v>0</v>
      </c>
      <c r="BJ241" s="19" t="s">
        <v>84</v>
      </c>
      <c r="BK241" s="192">
        <f>ROUND(I241*H241,2)</f>
        <v>0</v>
      </c>
      <c r="BL241" s="19" t="s">
        <v>354</v>
      </c>
      <c r="BM241" s="191" t="s">
        <v>1365</v>
      </c>
    </row>
    <row r="242" spans="1:65" s="2" customFormat="1" ht="11.25">
      <c r="A242" s="36"/>
      <c r="B242" s="37"/>
      <c r="C242" s="38"/>
      <c r="D242" s="193" t="s">
        <v>187</v>
      </c>
      <c r="E242" s="38"/>
      <c r="F242" s="194" t="s">
        <v>1366</v>
      </c>
      <c r="G242" s="38"/>
      <c r="H242" s="38"/>
      <c r="I242" s="195"/>
      <c r="J242" s="38"/>
      <c r="K242" s="38"/>
      <c r="L242" s="41"/>
      <c r="M242" s="196"/>
      <c r="N242" s="197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187</v>
      </c>
      <c r="AU242" s="19" t="s">
        <v>86</v>
      </c>
    </row>
    <row r="243" spans="1:65" s="2" customFormat="1" ht="11.25">
      <c r="A243" s="36"/>
      <c r="B243" s="37"/>
      <c r="C243" s="38"/>
      <c r="D243" s="198" t="s">
        <v>189</v>
      </c>
      <c r="E243" s="38"/>
      <c r="F243" s="199" t="s">
        <v>1367</v>
      </c>
      <c r="G243" s="38"/>
      <c r="H243" s="38"/>
      <c r="I243" s="195"/>
      <c r="J243" s="38"/>
      <c r="K243" s="38"/>
      <c r="L243" s="41"/>
      <c r="M243" s="196"/>
      <c r="N243" s="197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189</v>
      </c>
      <c r="AU243" s="19" t="s">
        <v>86</v>
      </c>
    </row>
    <row r="244" spans="1:65" s="13" customFormat="1" ht="11.25">
      <c r="B244" s="200"/>
      <c r="C244" s="201"/>
      <c r="D244" s="193" t="s">
        <v>196</v>
      </c>
      <c r="E244" s="202" t="s">
        <v>19</v>
      </c>
      <c r="F244" s="203" t="s">
        <v>1368</v>
      </c>
      <c r="G244" s="201"/>
      <c r="H244" s="204">
        <v>25.1</v>
      </c>
      <c r="I244" s="205"/>
      <c r="J244" s="201"/>
      <c r="K244" s="201"/>
      <c r="L244" s="206"/>
      <c r="M244" s="207"/>
      <c r="N244" s="208"/>
      <c r="O244" s="208"/>
      <c r="P244" s="208"/>
      <c r="Q244" s="208"/>
      <c r="R244" s="208"/>
      <c r="S244" s="208"/>
      <c r="T244" s="209"/>
      <c r="AT244" s="210" t="s">
        <v>196</v>
      </c>
      <c r="AU244" s="210" t="s">
        <v>86</v>
      </c>
      <c r="AV244" s="13" t="s">
        <v>86</v>
      </c>
      <c r="AW244" s="13" t="s">
        <v>37</v>
      </c>
      <c r="AX244" s="13" t="s">
        <v>84</v>
      </c>
      <c r="AY244" s="210" t="s">
        <v>176</v>
      </c>
    </row>
    <row r="245" spans="1:65" s="2" customFormat="1" ht="16.5" customHeight="1">
      <c r="A245" s="36"/>
      <c r="B245" s="37"/>
      <c r="C245" s="180" t="s">
        <v>401</v>
      </c>
      <c r="D245" s="180" t="s">
        <v>180</v>
      </c>
      <c r="E245" s="181" t="s">
        <v>1369</v>
      </c>
      <c r="F245" s="182" t="s">
        <v>1370</v>
      </c>
      <c r="G245" s="183" t="s">
        <v>407</v>
      </c>
      <c r="H245" s="184">
        <v>22.7</v>
      </c>
      <c r="I245" s="185"/>
      <c r="J245" s="186">
        <f>ROUND(I245*H245,2)</f>
        <v>0</v>
      </c>
      <c r="K245" s="182" t="s">
        <v>184</v>
      </c>
      <c r="L245" s="41"/>
      <c r="M245" s="187" t="s">
        <v>19</v>
      </c>
      <c r="N245" s="188" t="s">
        <v>48</v>
      </c>
      <c r="O245" s="66"/>
      <c r="P245" s="189">
        <f>O245*H245</f>
        <v>0</v>
      </c>
      <c r="Q245" s="189">
        <v>0</v>
      </c>
      <c r="R245" s="189">
        <f>Q245*H245</f>
        <v>0</v>
      </c>
      <c r="S245" s="189">
        <v>1.6999999999999999E-3</v>
      </c>
      <c r="T245" s="190">
        <f>S245*H245</f>
        <v>3.8589999999999999E-2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1" t="s">
        <v>354</v>
      </c>
      <c r="AT245" s="191" t="s">
        <v>180</v>
      </c>
      <c r="AU245" s="191" t="s">
        <v>86</v>
      </c>
      <c r="AY245" s="19" t="s">
        <v>176</v>
      </c>
      <c r="BE245" s="192">
        <f>IF(N245="základní",J245,0)</f>
        <v>0</v>
      </c>
      <c r="BF245" s="192">
        <f>IF(N245="snížená",J245,0)</f>
        <v>0</v>
      </c>
      <c r="BG245" s="192">
        <f>IF(N245="zákl. přenesená",J245,0)</f>
        <v>0</v>
      </c>
      <c r="BH245" s="192">
        <f>IF(N245="sníž. přenesená",J245,0)</f>
        <v>0</v>
      </c>
      <c r="BI245" s="192">
        <f>IF(N245="nulová",J245,0)</f>
        <v>0</v>
      </c>
      <c r="BJ245" s="19" t="s">
        <v>84</v>
      </c>
      <c r="BK245" s="192">
        <f>ROUND(I245*H245,2)</f>
        <v>0</v>
      </c>
      <c r="BL245" s="19" t="s">
        <v>354</v>
      </c>
      <c r="BM245" s="191" t="s">
        <v>1371</v>
      </c>
    </row>
    <row r="246" spans="1:65" s="2" customFormat="1" ht="11.25">
      <c r="A246" s="36"/>
      <c r="B246" s="37"/>
      <c r="C246" s="38"/>
      <c r="D246" s="193" t="s">
        <v>187</v>
      </c>
      <c r="E246" s="38"/>
      <c r="F246" s="194" t="s">
        <v>1372</v>
      </c>
      <c r="G246" s="38"/>
      <c r="H246" s="38"/>
      <c r="I246" s="195"/>
      <c r="J246" s="38"/>
      <c r="K246" s="38"/>
      <c r="L246" s="41"/>
      <c r="M246" s="196"/>
      <c r="N246" s="197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187</v>
      </c>
      <c r="AU246" s="19" t="s">
        <v>86</v>
      </c>
    </row>
    <row r="247" spans="1:65" s="2" customFormat="1" ht="11.25">
      <c r="A247" s="36"/>
      <c r="B247" s="37"/>
      <c r="C247" s="38"/>
      <c r="D247" s="198" t="s">
        <v>189</v>
      </c>
      <c r="E247" s="38"/>
      <c r="F247" s="199" t="s">
        <v>1373</v>
      </c>
      <c r="G247" s="38"/>
      <c r="H247" s="38"/>
      <c r="I247" s="195"/>
      <c r="J247" s="38"/>
      <c r="K247" s="38"/>
      <c r="L247" s="41"/>
      <c r="M247" s="196"/>
      <c r="N247" s="197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189</v>
      </c>
      <c r="AU247" s="19" t="s">
        <v>86</v>
      </c>
    </row>
    <row r="248" spans="1:65" s="13" customFormat="1" ht="11.25">
      <c r="B248" s="200"/>
      <c r="C248" s="201"/>
      <c r="D248" s="193" t="s">
        <v>196</v>
      </c>
      <c r="E248" s="202" t="s">
        <v>19</v>
      </c>
      <c r="F248" s="203" t="s">
        <v>1238</v>
      </c>
      <c r="G248" s="201"/>
      <c r="H248" s="204">
        <v>22.7</v>
      </c>
      <c r="I248" s="205"/>
      <c r="J248" s="201"/>
      <c r="K248" s="201"/>
      <c r="L248" s="206"/>
      <c r="M248" s="207"/>
      <c r="N248" s="208"/>
      <c r="O248" s="208"/>
      <c r="P248" s="208"/>
      <c r="Q248" s="208"/>
      <c r="R248" s="208"/>
      <c r="S248" s="208"/>
      <c r="T248" s="209"/>
      <c r="AT248" s="210" t="s">
        <v>196</v>
      </c>
      <c r="AU248" s="210" t="s">
        <v>86</v>
      </c>
      <c r="AV248" s="13" t="s">
        <v>86</v>
      </c>
      <c r="AW248" s="13" t="s">
        <v>37</v>
      </c>
      <c r="AX248" s="13" t="s">
        <v>84</v>
      </c>
      <c r="AY248" s="210" t="s">
        <v>176</v>
      </c>
    </row>
    <row r="249" spans="1:65" s="2" customFormat="1" ht="16.5" customHeight="1">
      <c r="A249" s="36"/>
      <c r="B249" s="37"/>
      <c r="C249" s="180" t="s">
        <v>502</v>
      </c>
      <c r="D249" s="180" t="s">
        <v>180</v>
      </c>
      <c r="E249" s="181" t="s">
        <v>1374</v>
      </c>
      <c r="F249" s="182" t="s">
        <v>1375</v>
      </c>
      <c r="G249" s="183" t="s">
        <v>407</v>
      </c>
      <c r="H249" s="184">
        <v>15.5</v>
      </c>
      <c r="I249" s="185"/>
      <c r="J249" s="186">
        <f>ROUND(I249*H249,2)</f>
        <v>0</v>
      </c>
      <c r="K249" s="182" t="s">
        <v>184</v>
      </c>
      <c r="L249" s="41"/>
      <c r="M249" s="187" t="s">
        <v>19</v>
      </c>
      <c r="N249" s="188" t="s">
        <v>48</v>
      </c>
      <c r="O249" s="66"/>
      <c r="P249" s="189">
        <f>O249*H249</f>
        <v>0</v>
      </c>
      <c r="Q249" s="189">
        <v>0</v>
      </c>
      <c r="R249" s="189">
        <f>Q249*H249</f>
        <v>0</v>
      </c>
      <c r="S249" s="189">
        <v>1.75E-3</v>
      </c>
      <c r="T249" s="190">
        <f>S249*H249</f>
        <v>2.7125E-2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1" t="s">
        <v>354</v>
      </c>
      <c r="AT249" s="191" t="s">
        <v>180</v>
      </c>
      <c r="AU249" s="191" t="s">
        <v>86</v>
      </c>
      <c r="AY249" s="19" t="s">
        <v>176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9" t="s">
        <v>84</v>
      </c>
      <c r="BK249" s="192">
        <f>ROUND(I249*H249,2)</f>
        <v>0</v>
      </c>
      <c r="BL249" s="19" t="s">
        <v>354</v>
      </c>
      <c r="BM249" s="191" t="s">
        <v>1376</v>
      </c>
    </row>
    <row r="250" spans="1:65" s="2" customFormat="1" ht="11.25">
      <c r="A250" s="36"/>
      <c r="B250" s="37"/>
      <c r="C250" s="38"/>
      <c r="D250" s="193" t="s">
        <v>187</v>
      </c>
      <c r="E250" s="38"/>
      <c r="F250" s="194" t="s">
        <v>1377</v>
      </c>
      <c r="G250" s="38"/>
      <c r="H250" s="38"/>
      <c r="I250" s="195"/>
      <c r="J250" s="38"/>
      <c r="K250" s="38"/>
      <c r="L250" s="41"/>
      <c r="M250" s="196"/>
      <c r="N250" s="197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187</v>
      </c>
      <c r="AU250" s="19" t="s">
        <v>86</v>
      </c>
    </row>
    <row r="251" spans="1:65" s="2" customFormat="1" ht="11.25">
      <c r="A251" s="36"/>
      <c r="B251" s="37"/>
      <c r="C251" s="38"/>
      <c r="D251" s="198" t="s">
        <v>189</v>
      </c>
      <c r="E251" s="38"/>
      <c r="F251" s="199" t="s">
        <v>1378</v>
      </c>
      <c r="G251" s="38"/>
      <c r="H251" s="38"/>
      <c r="I251" s="195"/>
      <c r="J251" s="38"/>
      <c r="K251" s="38"/>
      <c r="L251" s="41"/>
      <c r="M251" s="196"/>
      <c r="N251" s="197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189</v>
      </c>
      <c r="AU251" s="19" t="s">
        <v>86</v>
      </c>
    </row>
    <row r="252" spans="1:65" s="15" customFormat="1" ht="11.25">
      <c r="B252" s="237"/>
      <c r="C252" s="238"/>
      <c r="D252" s="193" t="s">
        <v>196</v>
      </c>
      <c r="E252" s="239" t="s">
        <v>19</v>
      </c>
      <c r="F252" s="240" t="s">
        <v>1379</v>
      </c>
      <c r="G252" s="238"/>
      <c r="H252" s="239" t="s">
        <v>19</v>
      </c>
      <c r="I252" s="241"/>
      <c r="J252" s="238"/>
      <c r="K252" s="238"/>
      <c r="L252" s="242"/>
      <c r="M252" s="243"/>
      <c r="N252" s="244"/>
      <c r="O252" s="244"/>
      <c r="P252" s="244"/>
      <c r="Q252" s="244"/>
      <c r="R252" s="244"/>
      <c r="S252" s="244"/>
      <c r="T252" s="245"/>
      <c r="AT252" s="246" t="s">
        <v>196</v>
      </c>
      <c r="AU252" s="246" t="s">
        <v>86</v>
      </c>
      <c r="AV252" s="15" t="s">
        <v>84</v>
      </c>
      <c r="AW252" s="15" t="s">
        <v>37</v>
      </c>
      <c r="AX252" s="15" t="s">
        <v>77</v>
      </c>
      <c r="AY252" s="246" t="s">
        <v>176</v>
      </c>
    </row>
    <row r="253" spans="1:65" s="13" customFormat="1" ht="11.25">
      <c r="B253" s="200"/>
      <c r="C253" s="201"/>
      <c r="D253" s="193" t="s">
        <v>196</v>
      </c>
      <c r="E253" s="202" t="s">
        <v>19</v>
      </c>
      <c r="F253" s="203" t="s">
        <v>1380</v>
      </c>
      <c r="G253" s="201"/>
      <c r="H253" s="204">
        <v>3.9</v>
      </c>
      <c r="I253" s="205"/>
      <c r="J253" s="201"/>
      <c r="K253" s="201"/>
      <c r="L253" s="206"/>
      <c r="M253" s="207"/>
      <c r="N253" s="208"/>
      <c r="O253" s="208"/>
      <c r="P253" s="208"/>
      <c r="Q253" s="208"/>
      <c r="R253" s="208"/>
      <c r="S253" s="208"/>
      <c r="T253" s="209"/>
      <c r="AT253" s="210" t="s">
        <v>196</v>
      </c>
      <c r="AU253" s="210" t="s">
        <v>86</v>
      </c>
      <c r="AV253" s="13" t="s">
        <v>86</v>
      </c>
      <c r="AW253" s="13" t="s">
        <v>37</v>
      </c>
      <c r="AX253" s="13" t="s">
        <v>77</v>
      </c>
      <c r="AY253" s="210" t="s">
        <v>176</v>
      </c>
    </row>
    <row r="254" spans="1:65" s="13" customFormat="1" ht="11.25">
      <c r="B254" s="200"/>
      <c r="C254" s="201"/>
      <c r="D254" s="193" t="s">
        <v>196</v>
      </c>
      <c r="E254" s="202" t="s">
        <v>19</v>
      </c>
      <c r="F254" s="203" t="s">
        <v>1381</v>
      </c>
      <c r="G254" s="201"/>
      <c r="H254" s="204">
        <v>5.4</v>
      </c>
      <c r="I254" s="205"/>
      <c r="J254" s="201"/>
      <c r="K254" s="201"/>
      <c r="L254" s="206"/>
      <c r="M254" s="207"/>
      <c r="N254" s="208"/>
      <c r="O254" s="208"/>
      <c r="P254" s="208"/>
      <c r="Q254" s="208"/>
      <c r="R254" s="208"/>
      <c r="S254" s="208"/>
      <c r="T254" s="209"/>
      <c r="AT254" s="210" t="s">
        <v>196</v>
      </c>
      <c r="AU254" s="210" t="s">
        <v>86</v>
      </c>
      <c r="AV254" s="13" t="s">
        <v>86</v>
      </c>
      <c r="AW254" s="13" t="s">
        <v>37</v>
      </c>
      <c r="AX254" s="13" t="s">
        <v>77</v>
      </c>
      <c r="AY254" s="210" t="s">
        <v>176</v>
      </c>
    </row>
    <row r="255" spans="1:65" s="13" customFormat="1" ht="11.25">
      <c r="B255" s="200"/>
      <c r="C255" s="201"/>
      <c r="D255" s="193" t="s">
        <v>196</v>
      </c>
      <c r="E255" s="202" t="s">
        <v>19</v>
      </c>
      <c r="F255" s="203" t="s">
        <v>1382</v>
      </c>
      <c r="G255" s="201"/>
      <c r="H255" s="204">
        <v>4.3</v>
      </c>
      <c r="I255" s="205"/>
      <c r="J255" s="201"/>
      <c r="K255" s="201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196</v>
      </c>
      <c r="AU255" s="210" t="s">
        <v>86</v>
      </c>
      <c r="AV255" s="13" t="s">
        <v>86</v>
      </c>
      <c r="AW255" s="13" t="s">
        <v>37</v>
      </c>
      <c r="AX255" s="13" t="s">
        <v>77</v>
      </c>
      <c r="AY255" s="210" t="s">
        <v>176</v>
      </c>
    </row>
    <row r="256" spans="1:65" s="13" customFormat="1" ht="11.25">
      <c r="B256" s="200"/>
      <c r="C256" s="201"/>
      <c r="D256" s="193" t="s">
        <v>196</v>
      </c>
      <c r="E256" s="202" t="s">
        <v>19</v>
      </c>
      <c r="F256" s="203" t="s">
        <v>1383</v>
      </c>
      <c r="G256" s="201"/>
      <c r="H256" s="204">
        <v>1.9</v>
      </c>
      <c r="I256" s="205"/>
      <c r="J256" s="201"/>
      <c r="K256" s="201"/>
      <c r="L256" s="206"/>
      <c r="M256" s="207"/>
      <c r="N256" s="208"/>
      <c r="O256" s="208"/>
      <c r="P256" s="208"/>
      <c r="Q256" s="208"/>
      <c r="R256" s="208"/>
      <c r="S256" s="208"/>
      <c r="T256" s="209"/>
      <c r="AT256" s="210" t="s">
        <v>196</v>
      </c>
      <c r="AU256" s="210" t="s">
        <v>86</v>
      </c>
      <c r="AV256" s="13" t="s">
        <v>86</v>
      </c>
      <c r="AW256" s="13" t="s">
        <v>37</v>
      </c>
      <c r="AX256" s="13" t="s">
        <v>77</v>
      </c>
      <c r="AY256" s="210" t="s">
        <v>176</v>
      </c>
    </row>
    <row r="257" spans="1:65" s="14" customFormat="1" ht="11.25">
      <c r="B257" s="211"/>
      <c r="C257" s="212"/>
      <c r="D257" s="193" t="s">
        <v>196</v>
      </c>
      <c r="E257" s="213" t="s">
        <v>19</v>
      </c>
      <c r="F257" s="214" t="s">
        <v>199</v>
      </c>
      <c r="G257" s="212"/>
      <c r="H257" s="215">
        <v>15.5</v>
      </c>
      <c r="I257" s="216"/>
      <c r="J257" s="212"/>
      <c r="K257" s="212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196</v>
      </c>
      <c r="AU257" s="221" t="s">
        <v>86</v>
      </c>
      <c r="AV257" s="14" t="s">
        <v>185</v>
      </c>
      <c r="AW257" s="14" t="s">
        <v>37</v>
      </c>
      <c r="AX257" s="14" t="s">
        <v>84</v>
      </c>
      <c r="AY257" s="221" t="s">
        <v>176</v>
      </c>
    </row>
    <row r="258" spans="1:65" s="2" customFormat="1" ht="16.5" customHeight="1">
      <c r="A258" s="36"/>
      <c r="B258" s="37"/>
      <c r="C258" s="180" t="s">
        <v>510</v>
      </c>
      <c r="D258" s="180" t="s">
        <v>180</v>
      </c>
      <c r="E258" s="181" t="s">
        <v>1384</v>
      </c>
      <c r="F258" s="182" t="s">
        <v>1385</v>
      </c>
      <c r="G258" s="183" t="s">
        <v>407</v>
      </c>
      <c r="H258" s="184">
        <v>50.2</v>
      </c>
      <c r="I258" s="185"/>
      <c r="J258" s="186">
        <f>ROUND(I258*H258,2)</f>
        <v>0</v>
      </c>
      <c r="K258" s="182" t="s">
        <v>184</v>
      </c>
      <c r="L258" s="41"/>
      <c r="M258" s="187" t="s">
        <v>19</v>
      </c>
      <c r="N258" s="188" t="s">
        <v>48</v>
      </c>
      <c r="O258" s="66"/>
      <c r="P258" s="189">
        <f>O258*H258</f>
        <v>0</v>
      </c>
      <c r="Q258" s="189">
        <v>0</v>
      </c>
      <c r="R258" s="189">
        <f>Q258*H258</f>
        <v>0</v>
      </c>
      <c r="S258" s="189">
        <v>2.5999999999999999E-3</v>
      </c>
      <c r="T258" s="190">
        <f>S258*H258</f>
        <v>0.13052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1" t="s">
        <v>354</v>
      </c>
      <c r="AT258" s="191" t="s">
        <v>180</v>
      </c>
      <c r="AU258" s="191" t="s">
        <v>86</v>
      </c>
      <c r="AY258" s="19" t="s">
        <v>176</v>
      </c>
      <c r="BE258" s="192">
        <f>IF(N258="základní",J258,0)</f>
        <v>0</v>
      </c>
      <c r="BF258" s="192">
        <f>IF(N258="snížená",J258,0)</f>
        <v>0</v>
      </c>
      <c r="BG258" s="192">
        <f>IF(N258="zákl. přenesená",J258,0)</f>
        <v>0</v>
      </c>
      <c r="BH258" s="192">
        <f>IF(N258="sníž. přenesená",J258,0)</f>
        <v>0</v>
      </c>
      <c r="BI258" s="192">
        <f>IF(N258="nulová",J258,0)</f>
        <v>0</v>
      </c>
      <c r="BJ258" s="19" t="s">
        <v>84</v>
      </c>
      <c r="BK258" s="192">
        <f>ROUND(I258*H258,2)</f>
        <v>0</v>
      </c>
      <c r="BL258" s="19" t="s">
        <v>354</v>
      </c>
      <c r="BM258" s="191" t="s">
        <v>1386</v>
      </c>
    </row>
    <row r="259" spans="1:65" s="2" customFormat="1" ht="11.25">
      <c r="A259" s="36"/>
      <c r="B259" s="37"/>
      <c r="C259" s="38"/>
      <c r="D259" s="193" t="s">
        <v>187</v>
      </c>
      <c r="E259" s="38"/>
      <c r="F259" s="194" t="s">
        <v>1387</v>
      </c>
      <c r="G259" s="38"/>
      <c r="H259" s="38"/>
      <c r="I259" s="195"/>
      <c r="J259" s="38"/>
      <c r="K259" s="38"/>
      <c r="L259" s="41"/>
      <c r="M259" s="196"/>
      <c r="N259" s="197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187</v>
      </c>
      <c r="AU259" s="19" t="s">
        <v>86</v>
      </c>
    </row>
    <row r="260" spans="1:65" s="2" customFormat="1" ht="11.25">
      <c r="A260" s="36"/>
      <c r="B260" s="37"/>
      <c r="C260" s="38"/>
      <c r="D260" s="198" t="s">
        <v>189</v>
      </c>
      <c r="E260" s="38"/>
      <c r="F260" s="199" t="s">
        <v>1388</v>
      </c>
      <c r="G260" s="38"/>
      <c r="H260" s="38"/>
      <c r="I260" s="195"/>
      <c r="J260" s="38"/>
      <c r="K260" s="38"/>
      <c r="L260" s="41"/>
      <c r="M260" s="196"/>
      <c r="N260" s="197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189</v>
      </c>
      <c r="AU260" s="19" t="s">
        <v>86</v>
      </c>
    </row>
    <row r="261" spans="1:65" s="13" customFormat="1" ht="11.25">
      <c r="B261" s="200"/>
      <c r="C261" s="201"/>
      <c r="D261" s="193" t="s">
        <v>196</v>
      </c>
      <c r="E261" s="202" t="s">
        <v>19</v>
      </c>
      <c r="F261" s="203" t="s">
        <v>1231</v>
      </c>
      <c r="G261" s="201"/>
      <c r="H261" s="204">
        <v>28.2</v>
      </c>
      <c r="I261" s="205"/>
      <c r="J261" s="201"/>
      <c r="K261" s="201"/>
      <c r="L261" s="206"/>
      <c r="M261" s="207"/>
      <c r="N261" s="208"/>
      <c r="O261" s="208"/>
      <c r="P261" s="208"/>
      <c r="Q261" s="208"/>
      <c r="R261" s="208"/>
      <c r="S261" s="208"/>
      <c r="T261" s="209"/>
      <c r="AT261" s="210" t="s">
        <v>196</v>
      </c>
      <c r="AU261" s="210" t="s">
        <v>86</v>
      </c>
      <c r="AV261" s="13" t="s">
        <v>86</v>
      </c>
      <c r="AW261" s="13" t="s">
        <v>37</v>
      </c>
      <c r="AX261" s="13" t="s">
        <v>77</v>
      </c>
      <c r="AY261" s="210" t="s">
        <v>176</v>
      </c>
    </row>
    <row r="262" spans="1:65" s="13" customFormat="1" ht="11.25">
      <c r="B262" s="200"/>
      <c r="C262" s="201"/>
      <c r="D262" s="193" t="s">
        <v>196</v>
      </c>
      <c r="E262" s="202" t="s">
        <v>19</v>
      </c>
      <c r="F262" s="203" t="s">
        <v>1232</v>
      </c>
      <c r="G262" s="201"/>
      <c r="H262" s="204">
        <v>22</v>
      </c>
      <c r="I262" s="205"/>
      <c r="J262" s="201"/>
      <c r="K262" s="201"/>
      <c r="L262" s="206"/>
      <c r="M262" s="207"/>
      <c r="N262" s="208"/>
      <c r="O262" s="208"/>
      <c r="P262" s="208"/>
      <c r="Q262" s="208"/>
      <c r="R262" s="208"/>
      <c r="S262" s="208"/>
      <c r="T262" s="209"/>
      <c r="AT262" s="210" t="s">
        <v>196</v>
      </c>
      <c r="AU262" s="210" t="s">
        <v>86</v>
      </c>
      <c r="AV262" s="13" t="s">
        <v>86</v>
      </c>
      <c r="AW262" s="13" t="s">
        <v>37</v>
      </c>
      <c r="AX262" s="13" t="s">
        <v>77</v>
      </c>
      <c r="AY262" s="210" t="s">
        <v>176</v>
      </c>
    </row>
    <row r="263" spans="1:65" s="14" customFormat="1" ht="11.25">
      <c r="B263" s="211"/>
      <c r="C263" s="212"/>
      <c r="D263" s="193" t="s">
        <v>196</v>
      </c>
      <c r="E263" s="213" t="s">
        <v>19</v>
      </c>
      <c r="F263" s="214" t="s">
        <v>199</v>
      </c>
      <c r="G263" s="212"/>
      <c r="H263" s="215">
        <v>50.2</v>
      </c>
      <c r="I263" s="216"/>
      <c r="J263" s="212"/>
      <c r="K263" s="212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196</v>
      </c>
      <c r="AU263" s="221" t="s">
        <v>86</v>
      </c>
      <c r="AV263" s="14" t="s">
        <v>185</v>
      </c>
      <c r="AW263" s="14" t="s">
        <v>37</v>
      </c>
      <c r="AX263" s="14" t="s">
        <v>84</v>
      </c>
      <c r="AY263" s="221" t="s">
        <v>176</v>
      </c>
    </row>
    <row r="264" spans="1:65" s="2" customFormat="1" ht="16.5" customHeight="1">
      <c r="A264" s="36"/>
      <c r="B264" s="37"/>
      <c r="C264" s="180" t="s">
        <v>517</v>
      </c>
      <c r="D264" s="180" t="s">
        <v>180</v>
      </c>
      <c r="E264" s="181" t="s">
        <v>1389</v>
      </c>
      <c r="F264" s="182" t="s">
        <v>1390</v>
      </c>
      <c r="G264" s="183" t="s">
        <v>407</v>
      </c>
      <c r="H264" s="184">
        <v>25.1</v>
      </c>
      <c r="I264" s="185"/>
      <c r="J264" s="186">
        <f>ROUND(I264*H264,2)</f>
        <v>0</v>
      </c>
      <c r="K264" s="182" t="s">
        <v>184</v>
      </c>
      <c r="L264" s="41"/>
      <c r="M264" s="187" t="s">
        <v>19</v>
      </c>
      <c r="N264" s="188" t="s">
        <v>48</v>
      </c>
      <c r="O264" s="66"/>
      <c r="P264" s="189">
        <f>O264*H264</f>
        <v>0</v>
      </c>
      <c r="Q264" s="189">
        <v>0</v>
      </c>
      <c r="R264" s="189">
        <f>Q264*H264</f>
        <v>0</v>
      </c>
      <c r="S264" s="189">
        <v>0</v>
      </c>
      <c r="T264" s="190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1" t="s">
        <v>354</v>
      </c>
      <c r="AT264" s="191" t="s">
        <v>180</v>
      </c>
      <c r="AU264" s="191" t="s">
        <v>86</v>
      </c>
      <c r="AY264" s="19" t="s">
        <v>176</v>
      </c>
      <c r="BE264" s="192">
        <f>IF(N264="základní",J264,0)</f>
        <v>0</v>
      </c>
      <c r="BF264" s="192">
        <f>IF(N264="snížená",J264,0)</f>
        <v>0</v>
      </c>
      <c r="BG264" s="192">
        <f>IF(N264="zákl. přenesená",J264,0)</f>
        <v>0</v>
      </c>
      <c r="BH264" s="192">
        <f>IF(N264="sníž. přenesená",J264,0)</f>
        <v>0</v>
      </c>
      <c r="BI264" s="192">
        <f>IF(N264="nulová",J264,0)</f>
        <v>0</v>
      </c>
      <c r="BJ264" s="19" t="s">
        <v>84</v>
      </c>
      <c r="BK264" s="192">
        <f>ROUND(I264*H264,2)</f>
        <v>0</v>
      </c>
      <c r="BL264" s="19" t="s">
        <v>354</v>
      </c>
      <c r="BM264" s="191" t="s">
        <v>1391</v>
      </c>
    </row>
    <row r="265" spans="1:65" s="2" customFormat="1" ht="11.25">
      <c r="A265" s="36"/>
      <c r="B265" s="37"/>
      <c r="C265" s="38"/>
      <c r="D265" s="193" t="s">
        <v>187</v>
      </c>
      <c r="E265" s="38"/>
      <c r="F265" s="194" t="s">
        <v>1392</v>
      </c>
      <c r="G265" s="38"/>
      <c r="H265" s="38"/>
      <c r="I265" s="195"/>
      <c r="J265" s="38"/>
      <c r="K265" s="38"/>
      <c r="L265" s="41"/>
      <c r="M265" s="196"/>
      <c r="N265" s="197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187</v>
      </c>
      <c r="AU265" s="19" t="s">
        <v>86</v>
      </c>
    </row>
    <row r="266" spans="1:65" s="2" customFormat="1" ht="11.25">
      <c r="A266" s="36"/>
      <c r="B266" s="37"/>
      <c r="C266" s="38"/>
      <c r="D266" s="198" t="s">
        <v>189</v>
      </c>
      <c r="E266" s="38"/>
      <c r="F266" s="199" t="s">
        <v>1393</v>
      </c>
      <c r="G266" s="38"/>
      <c r="H266" s="38"/>
      <c r="I266" s="195"/>
      <c r="J266" s="38"/>
      <c r="K266" s="38"/>
      <c r="L266" s="41"/>
      <c r="M266" s="196"/>
      <c r="N266" s="197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189</v>
      </c>
      <c r="AU266" s="19" t="s">
        <v>86</v>
      </c>
    </row>
    <row r="267" spans="1:65" s="13" customFormat="1" ht="11.25">
      <c r="B267" s="200"/>
      <c r="C267" s="201"/>
      <c r="D267" s="193" t="s">
        <v>196</v>
      </c>
      <c r="E267" s="202" t="s">
        <v>19</v>
      </c>
      <c r="F267" s="203" t="s">
        <v>1394</v>
      </c>
      <c r="G267" s="201"/>
      <c r="H267" s="204">
        <v>25.1</v>
      </c>
      <c r="I267" s="205"/>
      <c r="J267" s="201"/>
      <c r="K267" s="201"/>
      <c r="L267" s="206"/>
      <c r="M267" s="207"/>
      <c r="N267" s="208"/>
      <c r="O267" s="208"/>
      <c r="P267" s="208"/>
      <c r="Q267" s="208"/>
      <c r="R267" s="208"/>
      <c r="S267" s="208"/>
      <c r="T267" s="209"/>
      <c r="AT267" s="210" t="s">
        <v>196</v>
      </c>
      <c r="AU267" s="210" t="s">
        <v>86</v>
      </c>
      <c r="AV267" s="13" t="s">
        <v>86</v>
      </c>
      <c r="AW267" s="13" t="s">
        <v>37</v>
      </c>
      <c r="AX267" s="13" t="s">
        <v>84</v>
      </c>
      <c r="AY267" s="210" t="s">
        <v>176</v>
      </c>
    </row>
    <row r="268" spans="1:65" s="2" customFormat="1" ht="16.5" customHeight="1">
      <c r="A268" s="36"/>
      <c r="B268" s="37"/>
      <c r="C268" s="227" t="s">
        <v>523</v>
      </c>
      <c r="D268" s="227" t="s">
        <v>398</v>
      </c>
      <c r="E268" s="228" t="s">
        <v>1395</v>
      </c>
      <c r="F268" s="229" t="s">
        <v>1396</v>
      </c>
      <c r="G268" s="230" t="s">
        <v>407</v>
      </c>
      <c r="H268" s="231">
        <v>26.355</v>
      </c>
      <c r="I268" s="232"/>
      <c r="J268" s="233">
        <f>ROUND(I268*H268,2)</f>
        <v>0</v>
      </c>
      <c r="K268" s="229" t="s">
        <v>184</v>
      </c>
      <c r="L268" s="234"/>
      <c r="M268" s="235" t="s">
        <v>19</v>
      </c>
      <c r="N268" s="236" t="s">
        <v>48</v>
      </c>
      <c r="O268" s="66"/>
      <c r="P268" s="189">
        <f>O268*H268</f>
        <v>0</v>
      </c>
      <c r="Q268" s="189">
        <v>8.7000000000000001E-4</v>
      </c>
      <c r="R268" s="189">
        <f>Q268*H268</f>
        <v>2.2928850000000001E-2</v>
      </c>
      <c r="S268" s="189">
        <v>0</v>
      </c>
      <c r="T268" s="190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1" t="s">
        <v>401</v>
      </c>
      <c r="AT268" s="191" t="s">
        <v>398</v>
      </c>
      <c r="AU268" s="191" t="s">
        <v>86</v>
      </c>
      <c r="AY268" s="19" t="s">
        <v>176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9" t="s">
        <v>84</v>
      </c>
      <c r="BK268" s="192">
        <f>ROUND(I268*H268,2)</f>
        <v>0</v>
      </c>
      <c r="BL268" s="19" t="s">
        <v>354</v>
      </c>
      <c r="BM268" s="191" t="s">
        <v>1397</v>
      </c>
    </row>
    <row r="269" spans="1:65" s="2" customFormat="1" ht="11.25">
      <c r="A269" s="36"/>
      <c r="B269" s="37"/>
      <c r="C269" s="38"/>
      <c r="D269" s="193" t="s">
        <v>187</v>
      </c>
      <c r="E269" s="38"/>
      <c r="F269" s="194" t="s">
        <v>1396</v>
      </c>
      <c r="G269" s="38"/>
      <c r="H269" s="38"/>
      <c r="I269" s="195"/>
      <c r="J269" s="38"/>
      <c r="K269" s="38"/>
      <c r="L269" s="41"/>
      <c r="M269" s="196"/>
      <c r="N269" s="197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187</v>
      </c>
      <c r="AU269" s="19" t="s">
        <v>86</v>
      </c>
    </row>
    <row r="270" spans="1:65" s="13" customFormat="1" ht="11.25">
      <c r="B270" s="200"/>
      <c r="C270" s="201"/>
      <c r="D270" s="193" t="s">
        <v>196</v>
      </c>
      <c r="E270" s="201"/>
      <c r="F270" s="203" t="s">
        <v>1398</v>
      </c>
      <c r="G270" s="201"/>
      <c r="H270" s="204">
        <v>26.355</v>
      </c>
      <c r="I270" s="205"/>
      <c r="J270" s="201"/>
      <c r="K270" s="201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196</v>
      </c>
      <c r="AU270" s="210" t="s">
        <v>86</v>
      </c>
      <c r="AV270" s="13" t="s">
        <v>86</v>
      </c>
      <c r="AW270" s="13" t="s">
        <v>4</v>
      </c>
      <c r="AX270" s="13" t="s">
        <v>84</v>
      </c>
      <c r="AY270" s="210" t="s">
        <v>176</v>
      </c>
    </row>
    <row r="271" spans="1:65" s="2" customFormat="1" ht="16.5" customHeight="1">
      <c r="A271" s="36"/>
      <c r="B271" s="37"/>
      <c r="C271" s="180" t="s">
        <v>540</v>
      </c>
      <c r="D271" s="180" t="s">
        <v>180</v>
      </c>
      <c r="E271" s="181" t="s">
        <v>1399</v>
      </c>
      <c r="F271" s="182" t="s">
        <v>1400</v>
      </c>
      <c r="G271" s="183" t="s">
        <v>299</v>
      </c>
      <c r="H271" s="184">
        <v>1</v>
      </c>
      <c r="I271" s="185"/>
      <c r="J271" s="186">
        <f>ROUND(I271*H271,2)</f>
        <v>0</v>
      </c>
      <c r="K271" s="182" t="s">
        <v>184</v>
      </c>
      <c r="L271" s="41"/>
      <c r="M271" s="187" t="s">
        <v>19</v>
      </c>
      <c r="N271" s="188" t="s">
        <v>48</v>
      </c>
      <c r="O271" s="66"/>
      <c r="P271" s="189">
        <f>O271*H271</f>
        <v>0</v>
      </c>
      <c r="Q271" s="189">
        <v>0</v>
      </c>
      <c r="R271" s="189">
        <f>Q271*H271</f>
        <v>0</v>
      </c>
      <c r="S271" s="189">
        <v>0</v>
      </c>
      <c r="T271" s="190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1" t="s">
        <v>354</v>
      </c>
      <c r="AT271" s="191" t="s">
        <v>180</v>
      </c>
      <c r="AU271" s="191" t="s">
        <v>86</v>
      </c>
      <c r="AY271" s="19" t="s">
        <v>176</v>
      </c>
      <c r="BE271" s="192">
        <f>IF(N271="základní",J271,0)</f>
        <v>0</v>
      </c>
      <c r="BF271" s="192">
        <f>IF(N271="snížená",J271,0)</f>
        <v>0</v>
      </c>
      <c r="BG271" s="192">
        <f>IF(N271="zákl. přenesená",J271,0)</f>
        <v>0</v>
      </c>
      <c r="BH271" s="192">
        <f>IF(N271="sníž. přenesená",J271,0)</f>
        <v>0</v>
      </c>
      <c r="BI271" s="192">
        <f>IF(N271="nulová",J271,0)</f>
        <v>0</v>
      </c>
      <c r="BJ271" s="19" t="s">
        <v>84</v>
      </c>
      <c r="BK271" s="192">
        <f>ROUND(I271*H271,2)</f>
        <v>0</v>
      </c>
      <c r="BL271" s="19" t="s">
        <v>354</v>
      </c>
      <c r="BM271" s="191" t="s">
        <v>1401</v>
      </c>
    </row>
    <row r="272" spans="1:65" s="2" customFormat="1" ht="11.25">
      <c r="A272" s="36"/>
      <c r="B272" s="37"/>
      <c r="C272" s="38"/>
      <c r="D272" s="193" t="s">
        <v>187</v>
      </c>
      <c r="E272" s="38"/>
      <c r="F272" s="194" t="s">
        <v>1402</v>
      </c>
      <c r="G272" s="38"/>
      <c r="H272" s="38"/>
      <c r="I272" s="195"/>
      <c r="J272" s="38"/>
      <c r="K272" s="38"/>
      <c r="L272" s="41"/>
      <c r="M272" s="196"/>
      <c r="N272" s="197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187</v>
      </c>
      <c r="AU272" s="19" t="s">
        <v>86</v>
      </c>
    </row>
    <row r="273" spans="1:65" s="2" customFormat="1" ht="11.25">
      <c r="A273" s="36"/>
      <c r="B273" s="37"/>
      <c r="C273" s="38"/>
      <c r="D273" s="198" t="s">
        <v>189</v>
      </c>
      <c r="E273" s="38"/>
      <c r="F273" s="199" t="s">
        <v>1403</v>
      </c>
      <c r="G273" s="38"/>
      <c r="H273" s="38"/>
      <c r="I273" s="195"/>
      <c r="J273" s="38"/>
      <c r="K273" s="38"/>
      <c r="L273" s="41"/>
      <c r="M273" s="196"/>
      <c r="N273" s="197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189</v>
      </c>
      <c r="AU273" s="19" t="s">
        <v>86</v>
      </c>
    </row>
    <row r="274" spans="1:65" s="2" customFormat="1" ht="16.5" customHeight="1">
      <c r="A274" s="36"/>
      <c r="B274" s="37"/>
      <c r="C274" s="227" t="s">
        <v>545</v>
      </c>
      <c r="D274" s="227" t="s">
        <v>398</v>
      </c>
      <c r="E274" s="228" t="s">
        <v>1404</v>
      </c>
      <c r="F274" s="229" t="s">
        <v>1405</v>
      </c>
      <c r="G274" s="230" t="s">
        <v>299</v>
      </c>
      <c r="H274" s="231">
        <v>1</v>
      </c>
      <c r="I274" s="232"/>
      <c r="J274" s="233">
        <f>ROUND(I274*H274,2)</f>
        <v>0</v>
      </c>
      <c r="K274" s="229" t="s">
        <v>184</v>
      </c>
      <c r="L274" s="234"/>
      <c r="M274" s="235" t="s">
        <v>19</v>
      </c>
      <c r="N274" s="236" t="s">
        <v>48</v>
      </c>
      <c r="O274" s="66"/>
      <c r="P274" s="189">
        <f>O274*H274</f>
        <v>0</v>
      </c>
      <c r="Q274" s="189">
        <v>8.0000000000000004E-4</v>
      </c>
      <c r="R274" s="189">
        <f>Q274*H274</f>
        <v>8.0000000000000004E-4</v>
      </c>
      <c r="S274" s="189">
        <v>0</v>
      </c>
      <c r="T274" s="190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1" t="s">
        <v>401</v>
      </c>
      <c r="AT274" s="191" t="s">
        <v>398</v>
      </c>
      <c r="AU274" s="191" t="s">
        <v>86</v>
      </c>
      <c r="AY274" s="19" t="s">
        <v>176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9" t="s">
        <v>84</v>
      </c>
      <c r="BK274" s="192">
        <f>ROUND(I274*H274,2)</f>
        <v>0</v>
      </c>
      <c r="BL274" s="19" t="s">
        <v>354</v>
      </c>
      <c r="BM274" s="191" t="s">
        <v>1406</v>
      </c>
    </row>
    <row r="275" spans="1:65" s="2" customFormat="1" ht="11.25">
      <c r="A275" s="36"/>
      <c r="B275" s="37"/>
      <c r="C275" s="38"/>
      <c r="D275" s="193" t="s">
        <v>187</v>
      </c>
      <c r="E275" s="38"/>
      <c r="F275" s="194" t="s">
        <v>1405</v>
      </c>
      <c r="G275" s="38"/>
      <c r="H275" s="38"/>
      <c r="I275" s="195"/>
      <c r="J275" s="38"/>
      <c r="K275" s="38"/>
      <c r="L275" s="41"/>
      <c r="M275" s="196"/>
      <c r="N275" s="197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187</v>
      </c>
      <c r="AU275" s="19" t="s">
        <v>86</v>
      </c>
    </row>
    <row r="276" spans="1:65" s="2" customFormat="1" ht="16.5" customHeight="1">
      <c r="A276" s="36"/>
      <c r="B276" s="37"/>
      <c r="C276" s="180" t="s">
        <v>551</v>
      </c>
      <c r="D276" s="180" t="s">
        <v>180</v>
      </c>
      <c r="E276" s="181" t="s">
        <v>1407</v>
      </c>
      <c r="F276" s="182" t="s">
        <v>1408</v>
      </c>
      <c r="G276" s="183" t="s">
        <v>299</v>
      </c>
      <c r="H276" s="184">
        <v>1</v>
      </c>
      <c r="I276" s="185"/>
      <c r="J276" s="186">
        <f>ROUND(I276*H276,2)</f>
        <v>0</v>
      </c>
      <c r="K276" s="182" t="s">
        <v>184</v>
      </c>
      <c r="L276" s="41"/>
      <c r="M276" s="187" t="s">
        <v>19</v>
      </c>
      <c r="N276" s="188" t="s">
        <v>48</v>
      </c>
      <c r="O276" s="66"/>
      <c r="P276" s="189">
        <f>O276*H276</f>
        <v>0</v>
      </c>
      <c r="Q276" s="189">
        <v>3.6600000000000001E-3</v>
      </c>
      <c r="R276" s="189">
        <f>Q276*H276</f>
        <v>3.6600000000000001E-3</v>
      </c>
      <c r="S276" s="189">
        <v>0</v>
      </c>
      <c r="T276" s="190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1" t="s">
        <v>354</v>
      </c>
      <c r="AT276" s="191" t="s">
        <v>180</v>
      </c>
      <c r="AU276" s="191" t="s">
        <v>86</v>
      </c>
      <c r="AY276" s="19" t="s">
        <v>176</v>
      </c>
      <c r="BE276" s="192">
        <f>IF(N276="základní",J276,0)</f>
        <v>0</v>
      </c>
      <c r="BF276" s="192">
        <f>IF(N276="snížená",J276,0)</f>
        <v>0</v>
      </c>
      <c r="BG276" s="192">
        <f>IF(N276="zákl. přenesená",J276,0)</f>
        <v>0</v>
      </c>
      <c r="BH276" s="192">
        <f>IF(N276="sníž. přenesená",J276,0)</f>
        <v>0</v>
      </c>
      <c r="BI276" s="192">
        <f>IF(N276="nulová",J276,0)</f>
        <v>0</v>
      </c>
      <c r="BJ276" s="19" t="s">
        <v>84</v>
      </c>
      <c r="BK276" s="192">
        <f>ROUND(I276*H276,2)</f>
        <v>0</v>
      </c>
      <c r="BL276" s="19" t="s">
        <v>354</v>
      </c>
      <c r="BM276" s="191" t="s">
        <v>1409</v>
      </c>
    </row>
    <row r="277" spans="1:65" s="2" customFormat="1" ht="19.5">
      <c r="A277" s="36"/>
      <c r="B277" s="37"/>
      <c r="C277" s="38"/>
      <c r="D277" s="193" t="s">
        <v>187</v>
      </c>
      <c r="E277" s="38"/>
      <c r="F277" s="194" t="s">
        <v>1410</v>
      </c>
      <c r="G277" s="38"/>
      <c r="H277" s="38"/>
      <c r="I277" s="195"/>
      <c r="J277" s="38"/>
      <c r="K277" s="38"/>
      <c r="L277" s="41"/>
      <c r="M277" s="196"/>
      <c r="N277" s="197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187</v>
      </c>
      <c r="AU277" s="19" t="s">
        <v>86</v>
      </c>
    </row>
    <row r="278" spans="1:65" s="2" customFormat="1" ht="11.25">
      <c r="A278" s="36"/>
      <c r="B278" s="37"/>
      <c r="C278" s="38"/>
      <c r="D278" s="198" t="s">
        <v>189</v>
      </c>
      <c r="E278" s="38"/>
      <c r="F278" s="199" t="s">
        <v>1411</v>
      </c>
      <c r="G278" s="38"/>
      <c r="H278" s="38"/>
      <c r="I278" s="195"/>
      <c r="J278" s="38"/>
      <c r="K278" s="38"/>
      <c r="L278" s="41"/>
      <c r="M278" s="196"/>
      <c r="N278" s="197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189</v>
      </c>
      <c r="AU278" s="19" t="s">
        <v>86</v>
      </c>
    </row>
    <row r="279" spans="1:65" s="2" customFormat="1" ht="16.5" customHeight="1">
      <c r="A279" s="36"/>
      <c r="B279" s="37"/>
      <c r="C279" s="180" t="s">
        <v>559</v>
      </c>
      <c r="D279" s="180" t="s">
        <v>180</v>
      </c>
      <c r="E279" s="181" t="s">
        <v>1412</v>
      </c>
      <c r="F279" s="182" t="s">
        <v>1413</v>
      </c>
      <c r="G279" s="183" t="s">
        <v>407</v>
      </c>
      <c r="H279" s="184">
        <v>7.05</v>
      </c>
      <c r="I279" s="185"/>
      <c r="J279" s="186">
        <f>ROUND(I279*H279,2)</f>
        <v>0</v>
      </c>
      <c r="K279" s="182" t="s">
        <v>184</v>
      </c>
      <c r="L279" s="41"/>
      <c r="M279" s="187" t="s">
        <v>19</v>
      </c>
      <c r="N279" s="188" t="s">
        <v>48</v>
      </c>
      <c r="O279" s="66"/>
      <c r="P279" s="189">
        <f>O279*H279</f>
        <v>0</v>
      </c>
      <c r="Q279" s="189">
        <v>3.5000000000000001E-3</v>
      </c>
      <c r="R279" s="189">
        <f>Q279*H279</f>
        <v>2.4674999999999999E-2</v>
      </c>
      <c r="S279" s="189">
        <v>0</v>
      </c>
      <c r="T279" s="19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1" t="s">
        <v>354</v>
      </c>
      <c r="AT279" s="191" t="s">
        <v>180</v>
      </c>
      <c r="AU279" s="191" t="s">
        <v>86</v>
      </c>
      <c r="AY279" s="19" t="s">
        <v>176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9" t="s">
        <v>84</v>
      </c>
      <c r="BK279" s="192">
        <f>ROUND(I279*H279,2)</f>
        <v>0</v>
      </c>
      <c r="BL279" s="19" t="s">
        <v>354</v>
      </c>
      <c r="BM279" s="191" t="s">
        <v>1414</v>
      </c>
    </row>
    <row r="280" spans="1:65" s="2" customFormat="1" ht="19.5">
      <c r="A280" s="36"/>
      <c r="B280" s="37"/>
      <c r="C280" s="38"/>
      <c r="D280" s="193" t="s">
        <v>187</v>
      </c>
      <c r="E280" s="38"/>
      <c r="F280" s="194" t="s">
        <v>1415</v>
      </c>
      <c r="G280" s="38"/>
      <c r="H280" s="38"/>
      <c r="I280" s="195"/>
      <c r="J280" s="38"/>
      <c r="K280" s="38"/>
      <c r="L280" s="41"/>
      <c r="M280" s="196"/>
      <c r="N280" s="197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187</v>
      </c>
      <c r="AU280" s="19" t="s">
        <v>86</v>
      </c>
    </row>
    <row r="281" spans="1:65" s="2" customFormat="1" ht="11.25">
      <c r="A281" s="36"/>
      <c r="B281" s="37"/>
      <c r="C281" s="38"/>
      <c r="D281" s="198" t="s">
        <v>189</v>
      </c>
      <c r="E281" s="38"/>
      <c r="F281" s="199" t="s">
        <v>1416</v>
      </c>
      <c r="G281" s="38"/>
      <c r="H281" s="38"/>
      <c r="I281" s="195"/>
      <c r="J281" s="38"/>
      <c r="K281" s="38"/>
      <c r="L281" s="41"/>
      <c r="M281" s="196"/>
      <c r="N281" s="197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189</v>
      </c>
      <c r="AU281" s="19" t="s">
        <v>86</v>
      </c>
    </row>
    <row r="282" spans="1:65" s="13" customFormat="1" ht="11.25">
      <c r="B282" s="200"/>
      <c r="C282" s="201"/>
      <c r="D282" s="193" t="s">
        <v>196</v>
      </c>
      <c r="E282" s="202" t="s">
        <v>19</v>
      </c>
      <c r="F282" s="203" t="s">
        <v>1244</v>
      </c>
      <c r="G282" s="201"/>
      <c r="H282" s="204">
        <v>7.05</v>
      </c>
      <c r="I282" s="205"/>
      <c r="J282" s="201"/>
      <c r="K282" s="201"/>
      <c r="L282" s="206"/>
      <c r="M282" s="207"/>
      <c r="N282" s="208"/>
      <c r="O282" s="208"/>
      <c r="P282" s="208"/>
      <c r="Q282" s="208"/>
      <c r="R282" s="208"/>
      <c r="S282" s="208"/>
      <c r="T282" s="209"/>
      <c r="AT282" s="210" t="s">
        <v>196</v>
      </c>
      <c r="AU282" s="210" t="s">
        <v>86</v>
      </c>
      <c r="AV282" s="13" t="s">
        <v>86</v>
      </c>
      <c r="AW282" s="13" t="s">
        <v>37</v>
      </c>
      <c r="AX282" s="13" t="s">
        <v>84</v>
      </c>
      <c r="AY282" s="210" t="s">
        <v>176</v>
      </c>
    </row>
    <row r="283" spans="1:65" s="2" customFormat="1" ht="16.5" customHeight="1">
      <c r="A283" s="36"/>
      <c r="B283" s="37"/>
      <c r="C283" s="180" t="s">
        <v>566</v>
      </c>
      <c r="D283" s="180" t="s">
        <v>180</v>
      </c>
      <c r="E283" s="181" t="s">
        <v>935</v>
      </c>
      <c r="F283" s="182" t="s">
        <v>936</v>
      </c>
      <c r="G283" s="183" t="s">
        <v>183</v>
      </c>
      <c r="H283" s="184">
        <v>5.1999999999999998E-2</v>
      </c>
      <c r="I283" s="185"/>
      <c r="J283" s="186">
        <f>ROUND(I283*H283,2)</f>
        <v>0</v>
      </c>
      <c r="K283" s="182" t="s">
        <v>184</v>
      </c>
      <c r="L283" s="41"/>
      <c r="M283" s="187" t="s">
        <v>19</v>
      </c>
      <c r="N283" s="188" t="s">
        <v>48</v>
      </c>
      <c r="O283" s="66"/>
      <c r="P283" s="189">
        <f>O283*H283</f>
        <v>0</v>
      </c>
      <c r="Q283" s="189">
        <v>0</v>
      </c>
      <c r="R283" s="189">
        <f>Q283*H283</f>
        <v>0</v>
      </c>
      <c r="S283" s="189">
        <v>0</v>
      </c>
      <c r="T283" s="190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1" t="s">
        <v>354</v>
      </c>
      <c r="AT283" s="191" t="s">
        <v>180</v>
      </c>
      <c r="AU283" s="191" t="s">
        <v>86</v>
      </c>
      <c r="AY283" s="19" t="s">
        <v>176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9" t="s">
        <v>84</v>
      </c>
      <c r="BK283" s="192">
        <f>ROUND(I283*H283,2)</f>
        <v>0</v>
      </c>
      <c r="BL283" s="19" t="s">
        <v>354</v>
      </c>
      <c r="BM283" s="191" t="s">
        <v>1417</v>
      </c>
    </row>
    <row r="284" spans="1:65" s="2" customFormat="1" ht="19.5">
      <c r="A284" s="36"/>
      <c r="B284" s="37"/>
      <c r="C284" s="38"/>
      <c r="D284" s="193" t="s">
        <v>187</v>
      </c>
      <c r="E284" s="38"/>
      <c r="F284" s="194" t="s">
        <v>938</v>
      </c>
      <c r="G284" s="38"/>
      <c r="H284" s="38"/>
      <c r="I284" s="195"/>
      <c r="J284" s="38"/>
      <c r="K284" s="38"/>
      <c r="L284" s="41"/>
      <c r="M284" s="196"/>
      <c r="N284" s="197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187</v>
      </c>
      <c r="AU284" s="19" t="s">
        <v>86</v>
      </c>
    </row>
    <row r="285" spans="1:65" s="2" customFormat="1" ht="11.25">
      <c r="A285" s="36"/>
      <c r="B285" s="37"/>
      <c r="C285" s="38"/>
      <c r="D285" s="198" t="s">
        <v>189</v>
      </c>
      <c r="E285" s="38"/>
      <c r="F285" s="199" t="s">
        <v>939</v>
      </c>
      <c r="G285" s="38"/>
      <c r="H285" s="38"/>
      <c r="I285" s="195"/>
      <c r="J285" s="38"/>
      <c r="K285" s="38"/>
      <c r="L285" s="41"/>
      <c r="M285" s="196"/>
      <c r="N285" s="197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189</v>
      </c>
      <c r="AU285" s="19" t="s">
        <v>86</v>
      </c>
    </row>
    <row r="286" spans="1:65" s="2" customFormat="1" ht="16.5" customHeight="1">
      <c r="A286" s="36"/>
      <c r="B286" s="37"/>
      <c r="C286" s="180" t="s">
        <v>570</v>
      </c>
      <c r="D286" s="180" t="s">
        <v>180</v>
      </c>
      <c r="E286" s="181" t="s">
        <v>941</v>
      </c>
      <c r="F286" s="182" t="s">
        <v>942</v>
      </c>
      <c r="G286" s="183" t="s">
        <v>183</v>
      </c>
      <c r="H286" s="184">
        <v>5.1999999999999998E-2</v>
      </c>
      <c r="I286" s="185"/>
      <c r="J286" s="186">
        <f>ROUND(I286*H286,2)</f>
        <v>0</v>
      </c>
      <c r="K286" s="182" t="s">
        <v>184</v>
      </c>
      <c r="L286" s="41"/>
      <c r="M286" s="187" t="s">
        <v>19</v>
      </c>
      <c r="N286" s="188" t="s">
        <v>48</v>
      </c>
      <c r="O286" s="66"/>
      <c r="P286" s="189">
        <f>O286*H286</f>
        <v>0</v>
      </c>
      <c r="Q286" s="189">
        <v>0</v>
      </c>
      <c r="R286" s="189">
        <f>Q286*H286</f>
        <v>0</v>
      </c>
      <c r="S286" s="189">
        <v>0</v>
      </c>
      <c r="T286" s="190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91" t="s">
        <v>354</v>
      </c>
      <c r="AT286" s="191" t="s">
        <v>180</v>
      </c>
      <c r="AU286" s="191" t="s">
        <v>86</v>
      </c>
      <c r="AY286" s="19" t="s">
        <v>176</v>
      </c>
      <c r="BE286" s="192">
        <f>IF(N286="základní",J286,0)</f>
        <v>0</v>
      </c>
      <c r="BF286" s="192">
        <f>IF(N286="snížená",J286,0)</f>
        <v>0</v>
      </c>
      <c r="BG286" s="192">
        <f>IF(N286="zákl. přenesená",J286,0)</f>
        <v>0</v>
      </c>
      <c r="BH286" s="192">
        <f>IF(N286="sníž. přenesená",J286,0)</f>
        <v>0</v>
      </c>
      <c r="BI286" s="192">
        <f>IF(N286="nulová",J286,0)</f>
        <v>0</v>
      </c>
      <c r="BJ286" s="19" t="s">
        <v>84</v>
      </c>
      <c r="BK286" s="192">
        <f>ROUND(I286*H286,2)</f>
        <v>0</v>
      </c>
      <c r="BL286" s="19" t="s">
        <v>354</v>
      </c>
      <c r="BM286" s="191" t="s">
        <v>1418</v>
      </c>
    </row>
    <row r="287" spans="1:65" s="2" customFormat="1" ht="19.5">
      <c r="A287" s="36"/>
      <c r="B287" s="37"/>
      <c r="C287" s="38"/>
      <c r="D287" s="193" t="s">
        <v>187</v>
      </c>
      <c r="E287" s="38"/>
      <c r="F287" s="194" t="s">
        <v>944</v>
      </c>
      <c r="G287" s="38"/>
      <c r="H287" s="38"/>
      <c r="I287" s="195"/>
      <c r="J287" s="38"/>
      <c r="K287" s="38"/>
      <c r="L287" s="41"/>
      <c r="M287" s="196"/>
      <c r="N287" s="197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187</v>
      </c>
      <c r="AU287" s="19" t="s">
        <v>86</v>
      </c>
    </row>
    <row r="288" spans="1:65" s="2" customFormat="1" ht="11.25">
      <c r="A288" s="36"/>
      <c r="B288" s="37"/>
      <c r="C288" s="38"/>
      <c r="D288" s="198" t="s">
        <v>189</v>
      </c>
      <c r="E288" s="38"/>
      <c r="F288" s="199" t="s">
        <v>945</v>
      </c>
      <c r="G288" s="38"/>
      <c r="H288" s="38"/>
      <c r="I288" s="195"/>
      <c r="J288" s="38"/>
      <c r="K288" s="38"/>
      <c r="L288" s="41"/>
      <c r="M288" s="196"/>
      <c r="N288" s="197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189</v>
      </c>
      <c r="AU288" s="19" t="s">
        <v>86</v>
      </c>
    </row>
    <row r="289" spans="1:65" s="12" customFormat="1" ht="22.9" customHeight="1">
      <c r="B289" s="164"/>
      <c r="C289" s="165"/>
      <c r="D289" s="166" t="s">
        <v>76</v>
      </c>
      <c r="E289" s="178" t="s">
        <v>1419</v>
      </c>
      <c r="F289" s="178" t="s">
        <v>1420</v>
      </c>
      <c r="G289" s="165"/>
      <c r="H289" s="165"/>
      <c r="I289" s="168"/>
      <c r="J289" s="179">
        <f>BK289</f>
        <v>0</v>
      </c>
      <c r="K289" s="165"/>
      <c r="L289" s="170"/>
      <c r="M289" s="171"/>
      <c r="N289" s="172"/>
      <c r="O289" s="172"/>
      <c r="P289" s="173">
        <f>SUM(P290:P316)</f>
        <v>0</v>
      </c>
      <c r="Q289" s="172"/>
      <c r="R289" s="173">
        <f>SUM(R290:R316)</f>
        <v>0.28400000000000003</v>
      </c>
      <c r="S289" s="172"/>
      <c r="T289" s="174">
        <f>SUM(T290:T316)</f>
        <v>1.6500000000000001E-2</v>
      </c>
      <c r="AR289" s="175" t="s">
        <v>86</v>
      </c>
      <c r="AT289" s="176" t="s">
        <v>76</v>
      </c>
      <c r="AU289" s="176" t="s">
        <v>84</v>
      </c>
      <c r="AY289" s="175" t="s">
        <v>176</v>
      </c>
      <c r="BK289" s="177">
        <f>SUM(BK290:BK316)</f>
        <v>0</v>
      </c>
    </row>
    <row r="290" spans="1:65" s="2" customFormat="1" ht="16.5" customHeight="1">
      <c r="A290" s="36"/>
      <c r="B290" s="37"/>
      <c r="C290" s="180" t="s">
        <v>576</v>
      </c>
      <c r="D290" s="180" t="s">
        <v>180</v>
      </c>
      <c r="E290" s="181" t="s">
        <v>1421</v>
      </c>
      <c r="F290" s="182" t="s">
        <v>1422</v>
      </c>
      <c r="G290" s="183" t="s">
        <v>299</v>
      </c>
      <c r="H290" s="184">
        <v>2</v>
      </c>
      <c r="I290" s="185"/>
      <c r="J290" s="186">
        <f>ROUND(I290*H290,2)</f>
        <v>0</v>
      </c>
      <c r="K290" s="182" t="s">
        <v>184</v>
      </c>
      <c r="L290" s="41"/>
      <c r="M290" s="187" t="s">
        <v>19</v>
      </c>
      <c r="N290" s="188" t="s">
        <v>48</v>
      </c>
      <c r="O290" s="66"/>
      <c r="P290" s="189">
        <f>O290*H290</f>
        <v>0</v>
      </c>
      <c r="Q290" s="189">
        <v>0</v>
      </c>
      <c r="R290" s="189">
        <f>Q290*H290</f>
        <v>0</v>
      </c>
      <c r="S290" s="189">
        <v>0</v>
      </c>
      <c r="T290" s="190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1" t="s">
        <v>354</v>
      </c>
      <c r="AT290" s="191" t="s">
        <v>180</v>
      </c>
      <c r="AU290" s="191" t="s">
        <v>86</v>
      </c>
      <c r="AY290" s="19" t="s">
        <v>176</v>
      </c>
      <c r="BE290" s="192">
        <f>IF(N290="základní",J290,0)</f>
        <v>0</v>
      </c>
      <c r="BF290" s="192">
        <f>IF(N290="snížená",J290,0)</f>
        <v>0</v>
      </c>
      <c r="BG290" s="192">
        <f>IF(N290="zákl. přenesená",J290,0)</f>
        <v>0</v>
      </c>
      <c r="BH290" s="192">
        <f>IF(N290="sníž. přenesená",J290,0)</f>
        <v>0</v>
      </c>
      <c r="BI290" s="192">
        <f>IF(N290="nulová",J290,0)</f>
        <v>0</v>
      </c>
      <c r="BJ290" s="19" t="s">
        <v>84</v>
      </c>
      <c r="BK290" s="192">
        <f>ROUND(I290*H290,2)</f>
        <v>0</v>
      </c>
      <c r="BL290" s="19" t="s">
        <v>354</v>
      </c>
      <c r="BM290" s="191" t="s">
        <v>1423</v>
      </c>
    </row>
    <row r="291" spans="1:65" s="2" customFormat="1" ht="19.5">
      <c r="A291" s="36"/>
      <c r="B291" s="37"/>
      <c r="C291" s="38"/>
      <c r="D291" s="193" t="s">
        <v>187</v>
      </c>
      <c r="E291" s="38"/>
      <c r="F291" s="194" t="s">
        <v>1424</v>
      </c>
      <c r="G291" s="38"/>
      <c r="H291" s="38"/>
      <c r="I291" s="195"/>
      <c r="J291" s="38"/>
      <c r="K291" s="38"/>
      <c r="L291" s="41"/>
      <c r="M291" s="196"/>
      <c r="N291" s="197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187</v>
      </c>
      <c r="AU291" s="19" t="s">
        <v>86</v>
      </c>
    </row>
    <row r="292" spans="1:65" s="2" customFormat="1" ht="11.25">
      <c r="A292" s="36"/>
      <c r="B292" s="37"/>
      <c r="C292" s="38"/>
      <c r="D292" s="198" t="s">
        <v>189</v>
      </c>
      <c r="E292" s="38"/>
      <c r="F292" s="199" t="s">
        <v>1425</v>
      </c>
      <c r="G292" s="38"/>
      <c r="H292" s="38"/>
      <c r="I292" s="195"/>
      <c r="J292" s="38"/>
      <c r="K292" s="38"/>
      <c r="L292" s="41"/>
      <c r="M292" s="196"/>
      <c r="N292" s="197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189</v>
      </c>
      <c r="AU292" s="19" t="s">
        <v>86</v>
      </c>
    </row>
    <row r="293" spans="1:65" s="2" customFormat="1" ht="16.5" customHeight="1">
      <c r="A293" s="36"/>
      <c r="B293" s="37"/>
      <c r="C293" s="227" t="s">
        <v>582</v>
      </c>
      <c r="D293" s="227" t="s">
        <v>398</v>
      </c>
      <c r="E293" s="228" t="s">
        <v>1426</v>
      </c>
      <c r="F293" s="229" t="s">
        <v>1427</v>
      </c>
      <c r="G293" s="230" t="s">
        <v>299</v>
      </c>
      <c r="H293" s="231">
        <v>2</v>
      </c>
      <c r="I293" s="232"/>
      <c r="J293" s="233">
        <f>ROUND(I293*H293,2)</f>
        <v>0</v>
      </c>
      <c r="K293" s="229" t="s">
        <v>184</v>
      </c>
      <c r="L293" s="234"/>
      <c r="M293" s="235" t="s">
        <v>19</v>
      </c>
      <c r="N293" s="236" t="s">
        <v>48</v>
      </c>
      <c r="O293" s="66"/>
      <c r="P293" s="189">
        <f>O293*H293</f>
        <v>0</v>
      </c>
      <c r="Q293" s="189">
        <v>2E-3</v>
      </c>
      <c r="R293" s="189">
        <f>Q293*H293</f>
        <v>4.0000000000000001E-3</v>
      </c>
      <c r="S293" s="189">
        <v>0</v>
      </c>
      <c r="T293" s="190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91" t="s">
        <v>401</v>
      </c>
      <c r="AT293" s="191" t="s">
        <v>398</v>
      </c>
      <c r="AU293" s="191" t="s">
        <v>86</v>
      </c>
      <c r="AY293" s="19" t="s">
        <v>176</v>
      </c>
      <c r="BE293" s="192">
        <f>IF(N293="základní",J293,0)</f>
        <v>0</v>
      </c>
      <c r="BF293" s="192">
        <f>IF(N293="snížená",J293,0)</f>
        <v>0</v>
      </c>
      <c r="BG293" s="192">
        <f>IF(N293="zákl. přenesená",J293,0)</f>
        <v>0</v>
      </c>
      <c r="BH293" s="192">
        <f>IF(N293="sníž. přenesená",J293,0)</f>
        <v>0</v>
      </c>
      <c r="BI293" s="192">
        <f>IF(N293="nulová",J293,0)</f>
        <v>0</v>
      </c>
      <c r="BJ293" s="19" t="s">
        <v>84</v>
      </c>
      <c r="BK293" s="192">
        <f>ROUND(I293*H293,2)</f>
        <v>0</v>
      </c>
      <c r="BL293" s="19" t="s">
        <v>354</v>
      </c>
      <c r="BM293" s="191" t="s">
        <v>1428</v>
      </c>
    </row>
    <row r="294" spans="1:65" s="2" customFormat="1" ht="11.25">
      <c r="A294" s="36"/>
      <c r="B294" s="37"/>
      <c r="C294" s="38"/>
      <c r="D294" s="193" t="s">
        <v>187</v>
      </c>
      <c r="E294" s="38"/>
      <c r="F294" s="194" t="s">
        <v>1427</v>
      </c>
      <c r="G294" s="38"/>
      <c r="H294" s="38"/>
      <c r="I294" s="195"/>
      <c r="J294" s="38"/>
      <c r="K294" s="38"/>
      <c r="L294" s="41"/>
      <c r="M294" s="196"/>
      <c r="N294" s="197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187</v>
      </c>
      <c r="AU294" s="19" t="s">
        <v>86</v>
      </c>
    </row>
    <row r="295" spans="1:65" s="2" customFormat="1" ht="16.5" customHeight="1">
      <c r="A295" s="36"/>
      <c r="B295" s="37"/>
      <c r="C295" s="180" t="s">
        <v>590</v>
      </c>
      <c r="D295" s="180" t="s">
        <v>180</v>
      </c>
      <c r="E295" s="181" t="s">
        <v>1429</v>
      </c>
      <c r="F295" s="182" t="s">
        <v>1430</v>
      </c>
      <c r="G295" s="183" t="s">
        <v>299</v>
      </c>
      <c r="H295" s="184">
        <v>50</v>
      </c>
      <c r="I295" s="185"/>
      <c r="J295" s="186">
        <f>ROUND(I295*H295,2)</f>
        <v>0</v>
      </c>
      <c r="K295" s="182" t="s">
        <v>184</v>
      </c>
      <c r="L295" s="41"/>
      <c r="M295" s="187" t="s">
        <v>19</v>
      </c>
      <c r="N295" s="188" t="s">
        <v>48</v>
      </c>
      <c r="O295" s="66"/>
      <c r="P295" s="189">
        <f>O295*H295</f>
        <v>0</v>
      </c>
      <c r="Q295" s="189">
        <v>0</v>
      </c>
      <c r="R295" s="189">
        <f>Q295*H295</f>
        <v>0</v>
      </c>
      <c r="S295" s="189">
        <v>0</v>
      </c>
      <c r="T295" s="190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1" t="s">
        <v>354</v>
      </c>
      <c r="AT295" s="191" t="s">
        <v>180</v>
      </c>
      <c r="AU295" s="191" t="s">
        <v>86</v>
      </c>
      <c r="AY295" s="19" t="s">
        <v>176</v>
      </c>
      <c r="BE295" s="192">
        <f>IF(N295="základní",J295,0)</f>
        <v>0</v>
      </c>
      <c r="BF295" s="192">
        <f>IF(N295="snížená",J295,0)</f>
        <v>0</v>
      </c>
      <c r="BG295" s="192">
        <f>IF(N295="zákl. přenesená",J295,0)</f>
        <v>0</v>
      </c>
      <c r="BH295" s="192">
        <f>IF(N295="sníž. přenesená",J295,0)</f>
        <v>0</v>
      </c>
      <c r="BI295" s="192">
        <f>IF(N295="nulová",J295,0)</f>
        <v>0</v>
      </c>
      <c r="BJ295" s="19" t="s">
        <v>84</v>
      </c>
      <c r="BK295" s="192">
        <f>ROUND(I295*H295,2)</f>
        <v>0</v>
      </c>
      <c r="BL295" s="19" t="s">
        <v>354</v>
      </c>
      <c r="BM295" s="191" t="s">
        <v>1431</v>
      </c>
    </row>
    <row r="296" spans="1:65" s="2" customFormat="1" ht="11.25">
      <c r="A296" s="36"/>
      <c r="B296" s="37"/>
      <c r="C296" s="38"/>
      <c r="D296" s="193" t="s">
        <v>187</v>
      </c>
      <c r="E296" s="38"/>
      <c r="F296" s="194" t="s">
        <v>1432</v>
      </c>
      <c r="G296" s="38"/>
      <c r="H296" s="38"/>
      <c r="I296" s="195"/>
      <c r="J296" s="38"/>
      <c r="K296" s="38"/>
      <c r="L296" s="41"/>
      <c r="M296" s="196"/>
      <c r="N296" s="197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187</v>
      </c>
      <c r="AU296" s="19" t="s">
        <v>86</v>
      </c>
    </row>
    <row r="297" spans="1:65" s="2" customFormat="1" ht="11.25">
      <c r="A297" s="36"/>
      <c r="B297" s="37"/>
      <c r="C297" s="38"/>
      <c r="D297" s="198" t="s">
        <v>189</v>
      </c>
      <c r="E297" s="38"/>
      <c r="F297" s="199" t="s">
        <v>1433</v>
      </c>
      <c r="G297" s="38"/>
      <c r="H297" s="38"/>
      <c r="I297" s="195"/>
      <c r="J297" s="38"/>
      <c r="K297" s="38"/>
      <c r="L297" s="41"/>
      <c r="M297" s="196"/>
      <c r="N297" s="197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9" t="s">
        <v>189</v>
      </c>
      <c r="AU297" s="19" t="s">
        <v>86</v>
      </c>
    </row>
    <row r="298" spans="1:65" s="13" customFormat="1" ht="11.25">
      <c r="B298" s="200"/>
      <c r="C298" s="201"/>
      <c r="D298" s="193" t="s">
        <v>196</v>
      </c>
      <c r="E298" s="202" t="s">
        <v>19</v>
      </c>
      <c r="F298" s="203" t="s">
        <v>1232</v>
      </c>
      <c r="G298" s="201"/>
      <c r="H298" s="204">
        <v>22</v>
      </c>
      <c r="I298" s="205"/>
      <c r="J298" s="201"/>
      <c r="K298" s="201"/>
      <c r="L298" s="206"/>
      <c r="M298" s="207"/>
      <c r="N298" s="208"/>
      <c r="O298" s="208"/>
      <c r="P298" s="208"/>
      <c r="Q298" s="208"/>
      <c r="R298" s="208"/>
      <c r="S298" s="208"/>
      <c r="T298" s="209"/>
      <c r="AT298" s="210" t="s">
        <v>196</v>
      </c>
      <c r="AU298" s="210" t="s">
        <v>86</v>
      </c>
      <c r="AV298" s="13" t="s">
        <v>86</v>
      </c>
      <c r="AW298" s="13" t="s">
        <v>37</v>
      </c>
      <c r="AX298" s="13" t="s">
        <v>77</v>
      </c>
      <c r="AY298" s="210" t="s">
        <v>176</v>
      </c>
    </row>
    <row r="299" spans="1:65" s="13" customFormat="1" ht="11.25">
      <c r="B299" s="200"/>
      <c r="C299" s="201"/>
      <c r="D299" s="193" t="s">
        <v>196</v>
      </c>
      <c r="E299" s="202" t="s">
        <v>19</v>
      </c>
      <c r="F299" s="203" t="s">
        <v>1434</v>
      </c>
      <c r="G299" s="201"/>
      <c r="H299" s="204">
        <v>28</v>
      </c>
      <c r="I299" s="205"/>
      <c r="J299" s="201"/>
      <c r="K299" s="201"/>
      <c r="L299" s="206"/>
      <c r="M299" s="207"/>
      <c r="N299" s="208"/>
      <c r="O299" s="208"/>
      <c r="P299" s="208"/>
      <c r="Q299" s="208"/>
      <c r="R299" s="208"/>
      <c r="S299" s="208"/>
      <c r="T299" s="209"/>
      <c r="AT299" s="210" t="s">
        <v>196</v>
      </c>
      <c r="AU299" s="210" t="s">
        <v>86</v>
      </c>
      <c r="AV299" s="13" t="s">
        <v>86</v>
      </c>
      <c r="AW299" s="13" t="s">
        <v>37</v>
      </c>
      <c r="AX299" s="13" t="s">
        <v>77</v>
      </c>
      <c r="AY299" s="210" t="s">
        <v>176</v>
      </c>
    </row>
    <row r="300" spans="1:65" s="14" customFormat="1" ht="11.25">
      <c r="B300" s="211"/>
      <c r="C300" s="212"/>
      <c r="D300" s="193" t="s">
        <v>196</v>
      </c>
      <c r="E300" s="213" t="s">
        <v>19</v>
      </c>
      <c r="F300" s="214" t="s">
        <v>199</v>
      </c>
      <c r="G300" s="212"/>
      <c r="H300" s="215">
        <v>50</v>
      </c>
      <c r="I300" s="216"/>
      <c r="J300" s="212"/>
      <c r="K300" s="212"/>
      <c r="L300" s="217"/>
      <c r="M300" s="218"/>
      <c r="N300" s="219"/>
      <c r="O300" s="219"/>
      <c r="P300" s="219"/>
      <c r="Q300" s="219"/>
      <c r="R300" s="219"/>
      <c r="S300" s="219"/>
      <c r="T300" s="220"/>
      <c r="AT300" s="221" t="s">
        <v>196</v>
      </c>
      <c r="AU300" s="221" t="s">
        <v>86</v>
      </c>
      <c r="AV300" s="14" t="s">
        <v>185</v>
      </c>
      <c r="AW300" s="14" t="s">
        <v>37</v>
      </c>
      <c r="AX300" s="14" t="s">
        <v>84</v>
      </c>
      <c r="AY300" s="221" t="s">
        <v>176</v>
      </c>
    </row>
    <row r="301" spans="1:65" s="2" customFormat="1" ht="16.5" customHeight="1">
      <c r="A301" s="36"/>
      <c r="B301" s="37"/>
      <c r="C301" s="227" t="s">
        <v>916</v>
      </c>
      <c r="D301" s="227" t="s">
        <v>398</v>
      </c>
      <c r="E301" s="228" t="s">
        <v>1435</v>
      </c>
      <c r="F301" s="229" t="s">
        <v>1436</v>
      </c>
      <c r="G301" s="230" t="s">
        <v>299</v>
      </c>
      <c r="H301" s="231">
        <v>50</v>
      </c>
      <c r="I301" s="232"/>
      <c r="J301" s="233">
        <f>ROUND(I301*H301,2)</f>
        <v>0</v>
      </c>
      <c r="K301" s="229" t="s">
        <v>184</v>
      </c>
      <c r="L301" s="234"/>
      <c r="M301" s="235" t="s">
        <v>19</v>
      </c>
      <c r="N301" s="236" t="s">
        <v>48</v>
      </c>
      <c r="O301" s="66"/>
      <c r="P301" s="189">
        <f>O301*H301</f>
        <v>0</v>
      </c>
      <c r="Q301" s="189">
        <v>5.9999999999999995E-4</v>
      </c>
      <c r="R301" s="189">
        <f>Q301*H301</f>
        <v>0.03</v>
      </c>
      <c r="S301" s="189">
        <v>0</v>
      </c>
      <c r="T301" s="190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1" t="s">
        <v>401</v>
      </c>
      <c r="AT301" s="191" t="s">
        <v>398</v>
      </c>
      <c r="AU301" s="191" t="s">
        <v>86</v>
      </c>
      <c r="AY301" s="19" t="s">
        <v>176</v>
      </c>
      <c r="BE301" s="192">
        <f>IF(N301="základní",J301,0)</f>
        <v>0</v>
      </c>
      <c r="BF301" s="192">
        <f>IF(N301="snížená",J301,0)</f>
        <v>0</v>
      </c>
      <c r="BG301" s="192">
        <f>IF(N301="zákl. přenesená",J301,0)</f>
        <v>0</v>
      </c>
      <c r="BH301" s="192">
        <f>IF(N301="sníž. přenesená",J301,0)</f>
        <v>0</v>
      </c>
      <c r="BI301" s="192">
        <f>IF(N301="nulová",J301,0)</f>
        <v>0</v>
      </c>
      <c r="BJ301" s="19" t="s">
        <v>84</v>
      </c>
      <c r="BK301" s="192">
        <f>ROUND(I301*H301,2)</f>
        <v>0</v>
      </c>
      <c r="BL301" s="19" t="s">
        <v>354</v>
      </c>
      <c r="BM301" s="191" t="s">
        <v>1437</v>
      </c>
    </row>
    <row r="302" spans="1:65" s="2" customFormat="1" ht="11.25">
      <c r="A302" s="36"/>
      <c r="B302" s="37"/>
      <c r="C302" s="38"/>
      <c r="D302" s="193" t="s">
        <v>187</v>
      </c>
      <c r="E302" s="38"/>
      <c r="F302" s="194" t="s">
        <v>1436</v>
      </c>
      <c r="G302" s="38"/>
      <c r="H302" s="38"/>
      <c r="I302" s="195"/>
      <c r="J302" s="38"/>
      <c r="K302" s="38"/>
      <c r="L302" s="41"/>
      <c r="M302" s="196"/>
      <c r="N302" s="197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187</v>
      </c>
      <c r="AU302" s="19" t="s">
        <v>86</v>
      </c>
    </row>
    <row r="303" spans="1:65" s="2" customFormat="1" ht="16.5" customHeight="1">
      <c r="A303" s="36"/>
      <c r="B303" s="37"/>
      <c r="C303" s="180" t="s">
        <v>923</v>
      </c>
      <c r="D303" s="180" t="s">
        <v>180</v>
      </c>
      <c r="E303" s="181" t="s">
        <v>1438</v>
      </c>
      <c r="F303" s="182" t="s">
        <v>1439</v>
      </c>
      <c r="G303" s="183" t="s">
        <v>299</v>
      </c>
      <c r="H303" s="184">
        <v>50</v>
      </c>
      <c r="I303" s="185"/>
      <c r="J303" s="186">
        <f>ROUND(I303*H303,2)</f>
        <v>0</v>
      </c>
      <c r="K303" s="182" t="s">
        <v>184</v>
      </c>
      <c r="L303" s="41"/>
      <c r="M303" s="187" t="s">
        <v>19</v>
      </c>
      <c r="N303" s="188" t="s">
        <v>48</v>
      </c>
      <c r="O303" s="66"/>
      <c r="P303" s="189">
        <f>O303*H303</f>
        <v>0</v>
      </c>
      <c r="Q303" s="189">
        <v>0</v>
      </c>
      <c r="R303" s="189">
        <f>Q303*H303</f>
        <v>0</v>
      </c>
      <c r="S303" s="189">
        <v>0</v>
      </c>
      <c r="T303" s="190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1" t="s">
        <v>354</v>
      </c>
      <c r="AT303" s="191" t="s">
        <v>180</v>
      </c>
      <c r="AU303" s="191" t="s">
        <v>86</v>
      </c>
      <c r="AY303" s="19" t="s">
        <v>176</v>
      </c>
      <c r="BE303" s="192">
        <f>IF(N303="základní",J303,0)</f>
        <v>0</v>
      </c>
      <c r="BF303" s="192">
        <f>IF(N303="snížená",J303,0)</f>
        <v>0</v>
      </c>
      <c r="BG303" s="192">
        <f>IF(N303="zákl. přenesená",J303,0)</f>
        <v>0</v>
      </c>
      <c r="BH303" s="192">
        <f>IF(N303="sníž. přenesená",J303,0)</f>
        <v>0</v>
      </c>
      <c r="BI303" s="192">
        <f>IF(N303="nulová",J303,0)</f>
        <v>0</v>
      </c>
      <c r="BJ303" s="19" t="s">
        <v>84</v>
      </c>
      <c r="BK303" s="192">
        <f>ROUND(I303*H303,2)</f>
        <v>0</v>
      </c>
      <c r="BL303" s="19" t="s">
        <v>354</v>
      </c>
      <c r="BM303" s="191" t="s">
        <v>1440</v>
      </c>
    </row>
    <row r="304" spans="1:65" s="2" customFormat="1" ht="11.25">
      <c r="A304" s="36"/>
      <c r="B304" s="37"/>
      <c r="C304" s="38"/>
      <c r="D304" s="193" t="s">
        <v>187</v>
      </c>
      <c r="E304" s="38"/>
      <c r="F304" s="194" t="s">
        <v>1441</v>
      </c>
      <c r="G304" s="38"/>
      <c r="H304" s="38"/>
      <c r="I304" s="195"/>
      <c r="J304" s="38"/>
      <c r="K304" s="38"/>
      <c r="L304" s="41"/>
      <c r="M304" s="196"/>
      <c r="N304" s="197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187</v>
      </c>
      <c r="AU304" s="19" t="s">
        <v>86</v>
      </c>
    </row>
    <row r="305" spans="1:65" s="2" customFormat="1" ht="11.25">
      <c r="A305" s="36"/>
      <c r="B305" s="37"/>
      <c r="C305" s="38"/>
      <c r="D305" s="198" t="s">
        <v>189</v>
      </c>
      <c r="E305" s="38"/>
      <c r="F305" s="199" t="s">
        <v>1442</v>
      </c>
      <c r="G305" s="38"/>
      <c r="H305" s="38"/>
      <c r="I305" s="195"/>
      <c r="J305" s="38"/>
      <c r="K305" s="38"/>
      <c r="L305" s="41"/>
      <c r="M305" s="196"/>
      <c r="N305" s="197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189</v>
      </c>
      <c r="AU305" s="19" t="s">
        <v>86</v>
      </c>
    </row>
    <row r="306" spans="1:65" s="2" customFormat="1" ht="16.5" customHeight="1">
      <c r="A306" s="36"/>
      <c r="B306" s="37"/>
      <c r="C306" s="227" t="s">
        <v>930</v>
      </c>
      <c r="D306" s="227" t="s">
        <v>398</v>
      </c>
      <c r="E306" s="228" t="s">
        <v>1443</v>
      </c>
      <c r="F306" s="229" t="s">
        <v>1444</v>
      </c>
      <c r="G306" s="230" t="s">
        <v>299</v>
      </c>
      <c r="H306" s="231">
        <v>50</v>
      </c>
      <c r="I306" s="232"/>
      <c r="J306" s="233">
        <f>ROUND(I306*H306,2)</f>
        <v>0</v>
      </c>
      <c r="K306" s="229" t="s">
        <v>184</v>
      </c>
      <c r="L306" s="234"/>
      <c r="M306" s="235" t="s">
        <v>19</v>
      </c>
      <c r="N306" s="236" t="s">
        <v>48</v>
      </c>
      <c r="O306" s="66"/>
      <c r="P306" s="189">
        <f>O306*H306</f>
        <v>0</v>
      </c>
      <c r="Q306" s="189">
        <v>5.0000000000000001E-3</v>
      </c>
      <c r="R306" s="189">
        <f>Q306*H306</f>
        <v>0.25</v>
      </c>
      <c r="S306" s="189">
        <v>0</v>
      </c>
      <c r="T306" s="190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1" t="s">
        <v>401</v>
      </c>
      <c r="AT306" s="191" t="s">
        <v>398</v>
      </c>
      <c r="AU306" s="191" t="s">
        <v>86</v>
      </c>
      <c r="AY306" s="19" t="s">
        <v>176</v>
      </c>
      <c r="BE306" s="192">
        <f>IF(N306="základní",J306,0)</f>
        <v>0</v>
      </c>
      <c r="BF306" s="192">
        <f>IF(N306="snížená",J306,0)</f>
        <v>0</v>
      </c>
      <c r="BG306" s="192">
        <f>IF(N306="zákl. přenesená",J306,0)</f>
        <v>0</v>
      </c>
      <c r="BH306" s="192">
        <f>IF(N306="sníž. přenesená",J306,0)</f>
        <v>0</v>
      </c>
      <c r="BI306" s="192">
        <f>IF(N306="nulová",J306,0)</f>
        <v>0</v>
      </c>
      <c r="BJ306" s="19" t="s">
        <v>84</v>
      </c>
      <c r="BK306" s="192">
        <f>ROUND(I306*H306,2)</f>
        <v>0</v>
      </c>
      <c r="BL306" s="19" t="s">
        <v>354</v>
      </c>
      <c r="BM306" s="191" t="s">
        <v>1445</v>
      </c>
    </row>
    <row r="307" spans="1:65" s="2" customFormat="1" ht="11.25">
      <c r="A307" s="36"/>
      <c r="B307" s="37"/>
      <c r="C307" s="38"/>
      <c r="D307" s="193" t="s">
        <v>187</v>
      </c>
      <c r="E307" s="38"/>
      <c r="F307" s="194" t="s">
        <v>1444</v>
      </c>
      <c r="G307" s="38"/>
      <c r="H307" s="38"/>
      <c r="I307" s="195"/>
      <c r="J307" s="38"/>
      <c r="K307" s="38"/>
      <c r="L307" s="41"/>
      <c r="M307" s="196"/>
      <c r="N307" s="197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187</v>
      </c>
      <c r="AU307" s="19" t="s">
        <v>86</v>
      </c>
    </row>
    <row r="308" spans="1:65" s="2" customFormat="1" ht="16.5" customHeight="1">
      <c r="A308" s="36"/>
      <c r="B308" s="37"/>
      <c r="C308" s="180" t="s">
        <v>934</v>
      </c>
      <c r="D308" s="180" t="s">
        <v>180</v>
      </c>
      <c r="E308" s="181" t="s">
        <v>1446</v>
      </c>
      <c r="F308" s="182" t="s">
        <v>1447</v>
      </c>
      <c r="G308" s="183" t="s">
        <v>299</v>
      </c>
      <c r="H308" s="184">
        <v>1</v>
      </c>
      <c r="I308" s="185"/>
      <c r="J308" s="186">
        <f>ROUND(I308*H308,2)</f>
        <v>0</v>
      </c>
      <c r="K308" s="182" t="s">
        <v>184</v>
      </c>
      <c r="L308" s="41"/>
      <c r="M308" s="187" t="s">
        <v>19</v>
      </c>
      <c r="N308" s="188" t="s">
        <v>48</v>
      </c>
      <c r="O308" s="66"/>
      <c r="P308" s="189">
        <f>O308*H308</f>
        <v>0</v>
      </c>
      <c r="Q308" s="189">
        <v>0</v>
      </c>
      <c r="R308" s="189">
        <f>Q308*H308</f>
        <v>0</v>
      </c>
      <c r="S308" s="189">
        <v>1.6500000000000001E-2</v>
      </c>
      <c r="T308" s="190">
        <f>S308*H308</f>
        <v>1.6500000000000001E-2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91" t="s">
        <v>354</v>
      </c>
      <c r="AT308" s="191" t="s">
        <v>180</v>
      </c>
      <c r="AU308" s="191" t="s">
        <v>86</v>
      </c>
      <c r="AY308" s="19" t="s">
        <v>176</v>
      </c>
      <c r="BE308" s="192">
        <f>IF(N308="základní",J308,0)</f>
        <v>0</v>
      </c>
      <c r="BF308" s="192">
        <f>IF(N308="snížená",J308,0)</f>
        <v>0</v>
      </c>
      <c r="BG308" s="192">
        <f>IF(N308="zákl. přenesená",J308,0)</f>
        <v>0</v>
      </c>
      <c r="BH308" s="192">
        <f>IF(N308="sníž. přenesená",J308,0)</f>
        <v>0</v>
      </c>
      <c r="BI308" s="192">
        <f>IF(N308="nulová",J308,0)</f>
        <v>0</v>
      </c>
      <c r="BJ308" s="19" t="s">
        <v>84</v>
      </c>
      <c r="BK308" s="192">
        <f>ROUND(I308*H308,2)</f>
        <v>0</v>
      </c>
      <c r="BL308" s="19" t="s">
        <v>354</v>
      </c>
      <c r="BM308" s="191" t="s">
        <v>1448</v>
      </c>
    </row>
    <row r="309" spans="1:65" s="2" customFormat="1" ht="11.25">
      <c r="A309" s="36"/>
      <c r="B309" s="37"/>
      <c r="C309" s="38"/>
      <c r="D309" s="193" t="s">
        <v>187</v>
      </c>
      <c r="E309" s="38"/>
      <c r="F309" s="194" t="s">
        <v>1449</v>
      </c>
      <c r="G309" s="38"/>
      <c r="H309" s="38"/>
      <c r="I309" s="195"/>
      <c r="J309" s="38"/>
      <c r="K309" s="38"/>
      <c r="L309" s="41"/>
      <c r="M309" s="196"/>
      <c r="N309" s="197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187</v>
      </c>
      <c r="AU309" s="19" t="s">
        <v>86</v>
      </c>
    </row>
    <row r="310" spans="1:65" s="2" customFormat="1" ht="11.25">
      <c r="A310" s="36"/>
      <c r="B310" s="37"/>
      <c r="C310" s="38"/>
      <c r="D310" s="198" t="s">
        <v>189</v>
      </c>
      <c r="E310" s="38"/>
      <c r="F310" s="199" t="s">
        <v>1450</v>
      </c>
      <c r="G310" s="38"/>
      <c r="H310" s="38"/>
      <c r="I310" s="195"/>
      <c r="J310" s="38"/>
      <c r="K310" s="38"/>
      <c r="L310" s="41"/>
      <c r="M310" s="196"/>
      <c r="N310" s="197"/>
      <c r="O310" s="66"/>
      <c r="P310" s="66"/>
      <c r="Q310" s="66"/>
      <c r="R310" s="66"/>
      <c r="S310" s="66"/>
      <c r="T310" s="67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9" t="s">
        <v>189</v>
      </c>
      <c r="AU310" s="19" t="s">
        <v>86</v>
      </c>
    </row>
    <row r="311" spans="1:65" s="2" customFormat="1" ht="16.5" customHeight="1">
      <c r="A311" s="36"/>
      <c r="B311" s="37"/>
      <c r="C311" s="180" t="s">
        <v>940</v>
      </c>
      <c r="D311" s="180" t="s">
        <v>180</v>
      </c>
      <c r="E311" s="181" t="s">
        <v>1451</v>
      </c>
      <c r="F311" s="182" t="s">
        <v>1452</v>
      </c>
      <c r="G311" s="183" t="s">
        <v>183</v>
      </c>
      <c r="H311" s="184">
        <v>0.28399999999999997</v>
      </c>
      <c r="I311" s="185"/>
      <c r="J311" s="186">
        <f>ROUND(I311*H311,2)</f>
        <v>0</v>
      </c>
      <c r="K311" s="182" t="s">
        <v>184</v>
      </c>
      <c r="L311" s="41"/>
      <c r="M311" s="187" t="s">
        <v>19</v>
      </c>
      <c r="N311" s="188" t="s">
        <v>48</v>
      </c>
      <c r="O311" s="66"/>
      <c r="P311" s="189">
        <f>O311*H311</f>
        <v>0</v>
      </c>
      <c r="Q311" s="189">
        <v>0</v>
      </c>
      <c r="R311" s="189">
        <f>Q311*H311</f>
        <v>0</v>
      </c>
      <c r="S311" s="189">
        <v>0</v>
      </c>
      <c r="T311" s="190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1" t="s">
        <v>354</v>
      </c>
      <c r="AT311" s="191" t="s">
        <v>180</v>
      </c>
      <c r="AU311" s="191" t="s">
        <v>86</v>
      </c>
      <c r="AY311" s="19" t="s">
        <v>176</v>
      </c>
      <c r="BE311" s="192">
        <f>IF(N311="základní",J311,0)</f>
        <v>0</v>
      </c>
      <c r="BF311" s="192">
        <f>IF(N311="snížená",J311,0)</f>
        <v>0</v>
      </c>
      <c r="BG311" s="192">
        <f>IF(N311="zákl. přenesená",J311,0)</f>
        <v>0</v>
      </c>
      <c r="BH311" s="192">
        <f>IF(N311="sníž. přenesená",J311,0)</f>
        <v>0</v>
      </c>
      <c r="BI311" s="192">
        <f>IF(N311="nulová",J311,0)</f>
        <v>0</v>
      </c>
      <c r="BJ311" s="19" t="s">
        <v>84</v>
      </c>
      <c r="BK311" s="192">
        <f>ROUND(I311*H311,2)</f>
        <v>0</v>
      </c>
      <c r="BL311" s="19" t="s">
        <v>354</v>
      </c>
      <c r="BM311" s="191" t="s">
        <v>1453</v>
      </c>
    </row>
    <row r="312" spans="1:65" s="2" customFormat="1" ht="19.5">
      <c r="A312" s="36"/>
      <c r="B312" s="37"/>
      <c r="C312" s="38"/>
      <c r="D312" s="193" t="s">
        <v>187</v>
      </c>
      <c r="E312" s="38"/>
      <c r="F312" s="194" t="s">
        <v>1454</v>
      </c>
      <c r="G312" s="38"/>
      <c r="H312" s="38"/>
      <c r="I312" s="195"/>
      <c r="J312" s="38"/>
      <c r="K312" s="38"/>
      <c r="L312" s="41"/>
      <c r="M312" s="196"/>
      <c r="N312" s="197"/>
      <c r="O312" s="66"/>
      <c r="P312" s="66"/>
      <c r="Q312" s="66"/>
      <c r="R312" s="66"/>
      <c r="S312" s="66"/>
      <c r="T312" s="67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9" t="s">
        <v>187</v>
      </c>
      <c r="AU312" s="19" t="s">
        <v>86</v>
      </c>
    </row>
    <row r="313" spans="1:65" s="2" customFormat="1" ht="11.25">
      <c r="A313" s="36"/>
      <c r="B313" s="37"/>
      <c r="C313" s="38"/>
      <c r="D313" s="198" t="s">
        <v>189</v>
      </c>
      <c r="E313" s="38"/>
      <c r="F313" s="199" t="s">
        <v>1455</v>
      </c>
      <c r="G313" s="38"/>
      <c r="H313" s="38"/>
      <c r="I313" s="195"/>
      <c r="J313" s="38"/>
      <c r="K313" s="38"/>
      <c r="L313" s="41"/>
      <c r="M313" s="196"/>
      <c r="N313" s="197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189</v>
      </c>
      <c r="AU313" s="19" t="s">
        <v>86</v>
      </c>
    </row>
    <row r="314" spans="1:65" s="2" customFormat="1" ht="16.5" customHeight="1">
      <c r="A314" s="36"/>
      <c r="B314" s="37"/>
      <c r="C314" s="180" t="s">
        <v>946</v>
      </c>
      <c r="D314" s="180" t="s">
        <v>180</v>
      </c>
      <c r="E314" s="181" t="s">
        <v>1456</v>
      </c>
      <c r="F314" s="182" t="s">
        <v>1457</v>
      </c>
      <c r="G314" s="183" t="s">
        <v>183</v>
      </c>
      <c r="H314" s="184">
        <v>0.28399999999999997</v>
      </c>
      <c r="I314" s="185"/>
      <c r="J314" s="186">
        <f>ROUND(I314*H314,2)</f>
        <v>0</v>
      </c>
      <c r="K314" s="182" t="s">
        <v>184</v>
      </c>
      <c r="L314" s="41"/>
      <c r="M314" s="187" t="s">
        <v>19</v>
      </c>
      <c r="N314" s="188" t="s">
        <v>48</v>
      </c>
      <c r="O314" s="66"/>
      <c r="P314" s="189">
        <f>O314*H314</f>
        <v>0</v>
      </c>
      <c r="Q314" s="189">
        <v>0</v>
      </c>
      <c r="R314" s="189">
        <f>Q314*H314</f>
        <v>0</v>
      </c>
      <c r="S314" s="189">
        <v>0</v>
      </c>
      <c r="T314" s="190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1" t="s">
        <v>354</v>
      </c>
      <c r="AT314" s="191" t="s">
        <v>180</v>
      </c>
      <c r="AU314" s="191" t="s">
        <v>86</v>
      </c>
      <c r="AY314" s="19" t="s">
        <v>176</v>
      </c>
      <c r="BE314" s="192">
        <f>IF(N314="základní",J314,0)</f>
        <v>0</v>
      </c>
      <c r="BF314" s="192">
        <f>IF(N314="snížená",J314,0)</f>
        <v>0</v>
      </c>
      <c r="BG314" s="192">
        <f>IF(N314="zákl. přenesená",J314,0)</f>
        <v>0</v>
      </c>
      <c r="BH314" s="192">
        <f>IF(N314="sníž. přenesená",J314,0)</f>
        <v>0</v>
      </c>
      <c r="BI314" s="192">
        <f>IF(N314="nulová",J314,0)</f>
        <v>0</v>
      </c>
      <c r="BJ314" s="19" t="s">
        <v>84</v>
      </c>
      <c r="BK314" s="192">
        <f>ROUND(I314*H314,2)</f>
        <v>0</v>
      </c>
      <c r="BL314" s="19" t="s">
        <v>354</v>
      </c>
      <c r="BM314" s="191" t="s">
        <v>1458</v>
      </c>
    </row>
    <row r="315" spans="1:65" s="2" customFormat="1" ht="19.5">
      <c r="A315" s="36"/>
      <c r="B315" s="37"/>
      <c r="C315" s="38"/>
      <c r="D315" s="193" t="s">
        <v>187</v>
      </c>
      <c r="E315" s="38"/>
      <c r="F315" s="194" t="s">
        <v>1459</v>
      </c>
      <c r="G315" s="38"/>
      <c r="H315" s="38"/>
      <c r="I315" s="195"/>
      <c r="J315" s="38"/>
      <c r="K315" s="38"/>
      <c r="L315" s="41"/>
      <c r="M315" s="196"/>
      <c r="N315" s="197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187</v>
      </c>
      <c r="AU315" s="19" t="s">
        <v>86</v>
      </c>
    </row>
    <row r="316" spans="1:65" s="2" customFormat="1" ht="11.25">
      <c r="A316" s="36"/>
      <c r="B316" s="37"/>
      <c r="C316" s="38"/>
      <c r="D316" s="198" t="s">
        <v>189</v>
      </c>
      <c r="E316" s="38"/>
      <c r="F316" s="199" t="s">
        <v>1460</v>
      </c>
      <c r="G316" s="38"/>
      <c r="H316" s="38"/>
      <c r="I316" s="195"/>
      <c r="J316" s="38"/>
      <c r="K316" s="38"/>
      <c r="L316" s="41"/>
      <c r="M316" s="196"/>
      <c r="N316" s="197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9" t="s">
        <v>189</v>
      </c>
      <c r="AU316" s="19" t="s">
        <v>86</v>
      </c>
    </row>
    <row r="317" spans="1:65" s="12" customFormat="1" ht="22.9" customHeight="1">
      <c r="B317" s="164"/>
      <c r="C317" s="165"/>
      <c r="D317" s="166" t="s">
        <v>76</v>
      </c>
      <c r="E317" s="178" t="s">
        <v>1080</v>
      </c>
      <c r="F317" s="178" t="s">
        <v>1081</v>
      </c>
      <c r="G317" s="165"/>
      <c r="H317" s="165"/>
      <c r="I317" s="168"/>
      <c r="J317" s="179">
        <f>BK317</f>
        <v>0</v>
      </c>
      <c r="K317" s="165"/>
      <c r="L317" s="170"/>
      <c r="M317" s="171"/>
      <c r="N317" s="172"/>
      <c r="O317" s="172"/>
      <c r="P317" s="173">
        <f>SUM(P318:P341)</f>
        <v>0</v>
      </c>
      <c r="Q317" s="172"/>
      <c r="R317" s="173">
        <f>SUM(R318:R341)</f>
        <v>7.1729999999999988E-2</v>
      </c>
      <c r="S317" s="172"/>
      <c r="T317" s="174">
        <f>SUM(T318:T341)</f>
        <v>0.42000000000000004</v>
      </c>
      <c r="AR317" s="175" t="s">
        <v>86</v>
      </c>
      <c r="AT317" s="176" t="s">
        <v>76</v>
      </c>
      <c r="AU317" s="176" t="s">
        <v>84</v>
      </c>
      <c r="AY317" s="175" t="s">
        <v>176</v>
      </c>
      <c r="BK317" s="177">
        <f>SUM(BK318:BK341)</f>
        <v>0</v>
      </c>
    </row>
    <row r="318" spans="1:65" s="2" customFormat="1" ht="16.5" customHeight="1">
      <c r="A318" s="36"/>
      <c r="B318" s="37"/>
      <c r="C318" s="180" t="s">
        <v>948</v>
      </c>
      <c r="D318" s="180" t="s">
        <v>180</v>
      </c>
      <c r="E318" s="181" t="s">
        <v>1461</v>
      </c>
      <c r="F318" s="182" t="s">
        <v>1462</v>
      </c>
      <c r="G318" s="183" t="s">
        <v>407</v>
      </c>
      <c r="H318" s="184">
        <v>12</v>
      </c>
      <c r="I318" s="185"/>
      <c r="J318" s="186">
        <f>ROUND(I318*H318,2)</f>
        <v>0</v>
      </c>
      <c r="K318" s="182" t="s">
        <v>184</v>
      </c>
      <c r="L318" s="41"/>
      <c r="M318" s="187" t="s">
        <v>19</v>
      </c>
      <c r="N318" s="188" t="s">
        <v>48</v>
      </c>
      <c r="O318" s="66"/>
      <c r="P318" s="189">
        <f>O318*H318</f>
        <v>0</v>
      </c>
      <c r="Q318" s="189">
        <v>0</v>
      </c>
      <c r="R318" s="189">
        <f>Q318*H318</f>
        <v>0</v>
      </c>
      <c r="S318" s="189">
        <v>0</v>
      </c>
      <c r="T318" s="190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1" t="s">
        <v>354</v>
      </c>
      <c r="AT318" s="191" t="s">
        <v>180</v>
      </c>
      <c r="AU318" s="191" t="s">
        <v>86</v>
      </c>
      <c r="AY318" s="19" t="s">
        <v>176</v>
      </c>
      <c r="BE318" s="192">
        <f>IF(N318="základní",J318,0)</f>
        <v>0</v>
      </c>
      <c r="BF318" s="192">
        <f>IF(N318="snížená",J318,0)</f>
        <v>0</v>
      </c>
      <c r="BG318" s="192">
        <f>IF(N318="zákl. přenesená",J318,0)</f>
        <v>0</v>
      </c>
      <c r="BH318" s="192">
        <f>IF(N318="sníž. přenesená",J318,0)</f>
        <v>0</v>
      </c>
      <c r="BI318" s="192">
        <f>IF(N318="nulová",J318,0)</f>
        <v>0</v>
      </c>
      <c r="BJ318" s="19" t="s">
        <v>84</v>
      </c>
      <c r="BK318" s="192">
        <f>ROUND(I318*H318,2)</f>
        <v>0</v>
      </c>
      <c r="BL318" s="19" t="s">
        <v>354</v>
      </c>
      <c r="BM318" s="191" t="s">
        <v>1463</v>
      </c>
    </row>
    <row r="319" spans="1:65" s="2" customFormat="1" ht="11.25">
      <c r="A319" s="36"/>
      <c r="B319" s="37"/>
      <c r="C319" s="38"/>
      <c r="D319" s="193" t="s">
        <v>187</v>
      </c>
      <c r="E319" s="38"/>
      <c r="F319" s="194" t="s">
        <v>1464</v>
      </c>
      <c r="G319" s="38"/>
      <c r="H319" s="38"/>
      <c r="I319" s="195"/>
      <c r="J319" s="38"/>
      <c r="K319" s="38"/>
      <c r="L319" s="41"/>
      <c r="M319" s="196"/>
      <c r="N319" s="197"/>
      <c r="O319" s="66"/>
      <c r="P319" s="66"/>
      <c r="Q319" s="66"/>
      <c r="R319" s="66"/>
      <c r="S319" s="66"/>
      <c r="T319" s="67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9" t="s">
        <v>187</v>
      </c>
      <c r="AU319" s="19" t="s">
        <v>86</v>
      </c>
    </row>
    <row r="320" spans="1:65" s="2" customFormat="1" ht="11.25">
      <c r="A320" s="36"/>
      <c r="B320" s="37"/>
      <c r="C320" s="38"/>
      <c r="D320" s="198" t="s">
        <v>189</v>
      </c>
      <c r="E320" s="38"/>
      <c r="F320" s="199" t="s">
        <v>1465</v>
      </c>
      <c r="G320" s="38"/>
      <c r="H320" s="38"/>
      <c r="I320" s="195"/>
      <c r="J320" s="38"/>
      <c r="K320" s="38"/>
      <c r="L320" s="41"/>
      <c r="M320" s="196"/>
      <c r="N320" s="197"/>
      <c r="O320" s="66"/>
      <c r="P320" s="66"/>
      <c r="Q320" s="66"/>
      <c r="R320" s="66"/>
      <c r="S320" s="66"/>
      <c r="T320" s="67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189</v>
      </c>
      <c r="AU320" s="19" t="s">
        <v>86</v>
      </c>
    </row>
    <row r="321" spans="1:65" s="13" customFormat="1" ht="11.25">
      <c r="B321" s="200"/>
      <c r="C321" s="201"/>
      <c r="D321" s="193" t="s">
        <v>196</v>
      </c>
      <c r="E321" s="202" t="s">
        <v>19</v>
      </c>
      <c r="F321" s="203" t="s">
        <v>1466</v>
      </c>
      <c r="G321" s="201"/>
      <c r="H321" s="204">
        <v>12</v>
      </c>
      <c r="I321" s="205"/>
      <c r="J321" s="201"/>
      <c r="K321" s="201"/>
      <c r="L321" s="206"/>
      <c r="M321" s="207"/>
      <c r="N321" s="208"/>
      <c r="O321" s="208"/>
      <c r="P321" s="208"/>
      <c r="Q321" s="208"/>
      <c r="R321" s="208"/>
      <c r="S321" s="208"/>
      <c r="T321" s="209"/>
      <c r="AT321" s="210" t="s">
        <v>196</v>
      </c>
      <c r="AU321" s="210" t="s">
        <v>86</v>
      </c>
      <c r="AV321" s="13" t="s">
        <v>86</v>
      </c>
      <c r="AW321" s="13" t="s">
        <v>37</v>
      </c>
      <c r="AX321" s="13" t="s">
        <v>84</v>
      </c>
      <c r="AY321" s="210" t="s">
        <v>176</v>
      </c>
    </row>
    <row r="322" spans="1:65" s="2" customFormat="1" ht="16.5" customHeight="1">
      <c r="A322" s="36"/>
      <c r="B322" s="37"/>
      <c r="C322" s="227" t="s">
        <v>954</v>
      </c>
      <c r="D322" s="227" t="s">
        <v>398</v>
      </c>
      <c r="E322" s="228" t="s">
        <v>1467</v>
      </c>
      <c r="F322" s="229" t="s">
        <v>1468</v>
      </c>
      <c r="G322" s="230" t="s">
        <v>299</v>
      </c>
      <c r="H322" s="231">
        <v>3</v>
      </c>
      <c r="I322" s="232"/>
      <c r="J322" s="233">
        <f>ROUND(I322*H322,2)</f>
        <v>0</v>
      </c>
      <c r="K322" s="229" t="s">
        <v>184</v>
      </c>
      <c r="L322" s="234"/>
      <c r="M322" s="235" t="s">
        <v>19</v>
      </c>
      <c r="N322" s="236" t="s">
        <v>48</v>
      </c>
      <c r="O322" s="66"/>
      <c r="P322" s="189">
        <f>O322*H322</f>
        <v>0</v>
      </c>
      <c r="Q322" s="189">
        <v>1.7899999999999999E-2</v>
      </c>
      <c r="R322" s="189">
        <f>Q322*H322</f>
        <v>5.3699999999999998E-2</v>
      </c>
      <c r="S322" s="189">
        <v>0</v>
      </c>
      <c r="T322" s="190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91" t="s">
        <v>401</v>
      </c>
      <c r="AT322" s="191" t="s">
        <v>398</v>
      </c>
      <c r="AU322" s="191" t="s">
        <v>86</v>
      </c>
      <c r="AY322" s="19" t="s">
        <v>176</v>
      </c>
      <c r="BE322" s="192">
        <f>IF(N322="základní",J322,0)</f>
        <v>0</v>
      </c>
      <c r="BF322" s="192">
        <f>IF(N322="snížená",J322,0)</f>
        <v>0</v>
      </c>
      <c r="BG322" s="192">
        <f>IF(N322="zákl. přenesená",J322,0)</f>
        <v>0</v>
      </c>
      <c r="BH322" s="192">
        <f>IF(N322="sníž. přenesená",J322,0)</f>
        <v>0</v>
      </c>
      <c r="BI322" s="192">
        <f>IF(N322="nulová",J322,0)</f>
        <v>0</v>
      </c>
      <c r="BJ322" s="19" t="s">
        <v>84</v>
      </c>
      <c r="BK322" s="192">
        <f>ROUND(I322*H322,2)</f>
        <v>0</v>
      </c>
      <c r="BL322" s="19" t="s">
        <v>354</v>
      </c>
      <c r="BM322" s="191" t="s">
        <v>1469</v>
      </c>
    </row>
    <row r="323" spans="1:65" s="2" customFormat="1" ht="11.25">
      <c r="A323" s="36"/>
      <c r="B323" s="37"/>
      <c r="C323" s="38"/>
      <c r="D323" s="193" t="s">
        <v>187</v>
      </c>
      <c r="E323" s="38"/>
      <c r="F323" s="194" t="s">
        <v>1468</v>
      </c>
      <c r="G323" s="38"/>
      <c r="H323" s="38"/>
      <c r="I323" s="195"/>
      <c r="J323" s="38"/>
      <c r="K323" s="38"/>
      <c r="L323" s="41"/>
      <c r="M323" s="196"/>
      <c r="N323" s="197"/>
      <c r="O323" s="66"/>
      <c r="P323" s="66"/>
      <c r="Q323" s="66"/>
      <c r="R323" s="66"/>
      <c r="S323" s="66"/>
      <c r="T323" s="67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9" t="s">
        <v>187</v>
      </c>
      <c r="AU323" s="19" t="s">
        <v>86</v>
      </c>
    </row>
    <row r="324" spans="1:65" s="2" customFormat="1" ht="16.5" customHeight="1">
      <c r="A324" s="36"/>
      <c r="B324" s="37"/>
      <c r="C324" s="227" t="s">
        <v>960</v>
      </c>
      <c r="D324" s="227" t="s">
        <v>398</v>
      </c>
      <c r="E324" s="228" t="s">
        <v>1470</v>
      </c>
      <c r="F324" s="229" t="s">
        <v>1471</v>
      </c>
      <c r="G324" s="230" t="s">
        <v>299</v>
      </c>
      <c r="H324" s="231">
        <v>1</v>
      </c>
      <c r="I324" s="232"/>
      <c r="J324" s="233">
        <f>ROUND(I324*H324,2)</f>
        <v>0</v>
      </c>
      <c r="K324" s="229" t="s">
        <v>184</v>
      </c>
      <c r="L324" s="234"/>
      <c r="M324" s="235" t="s">
        <v>19</v>
      </c>
      <c r="N324" s="236" t="s">
        <v>48</v>
      </c>
      <c r="O324" s="66"/>
      <c r="P324" s="189">
        <f>O324*H324</f>
        <v>0</v>
      </c>
      <c r="Q324" s="189">
        <v>1.1900000000000001E-2</v>
      </c>
      <c r="R324" s="189">
        <f>Q324*H324</f>
        <v>1.1900000000000001E-2</v>
      </c>
      <c r="S324" s="189">
        <v>0</v>
      </c>
      <c r="T324" s="190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91" t="s">
        <v>401</v>
      </c>
      <c r="AT324" s="191" t="s">
        <v>398</v>
      </c>
      <c r="AU324" s="191" t="s">
        <v>86</v>
      </c>
      <c r="AY324" s="19" t="s">
        <v>176</v>
      </c>
      <c r="BE324" s="192">
        <f>IF(N324="základní",J324,0)</f>
        <v>0</v>
      </c>
      <c r="BF324" s="192">
        <f>IF(N324="snížená",J324,0)</f>
        <v>0</v>
      </c>
      <c r="BG324" s="192">
        <f>IF(N324="zákl. přenesená",J324,0)</f>
        <v>0</v>
      </c>
      <c r="BH324" s="192">
        <f>IF(N324="sníž. přenesená",J324,0)</f>
        <v>0</v>
      </c>
      <c r="BI324" s="192">
        <f>IF(N324="nulová",J324,0)</f>
        <v>0</v>
      </c>
      <c r="BJ324" s="19" t="s">
        <v>84</v>
      </c>
      <c r="BK324" s="192">
        <f>ROUND(I324*H324,2)</f>
        <v>0</v>
      </c>
      <c r="BL324" s="19" t="s">
        <v>354</v>
      </c>
      <c r="BM324" s="191" t="s">
        <v>1472</v>
      </c>
    </row>
    <row r="325" spans="1:65" s="2" customFormat="1" ht="11.25">
      <c r="A325" s="36"/>
      <c r="B325" s="37"/>
      <c r="C325" s="38"/>
      <c r="D325" s="193" t="s">
        <v>187</v>
      </c>
      <c r="E325" s="38"/>
      <c r="F325" s="194" t="s">
        <v>1471</v>
      </c>
      <c r="G325" s="38"/>
      <c r="H325" s="38"/>
      <c r="I325" s="195"/>
      <c r="J325" s="38"/>
      <c r="K325" s="38"/>
      <c r="L325" s="41"/>
      <c r="M325" s="196"/>
      <c r="N325" s="197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187</v>
      </c>
      <c r="AU325" s="19" t="s">
        <v>86</v>
      </c>
    </row>
    <row r="326" spans="1:65" s="2" customFormat="1" ht="16.5" customHeight="1">
      <c r="A326" s="36"/>
      <c r="B326" s="37"/>
      <c r="C326" s="227" t="s">
        <v>967</v>
      </c>
      <c r="D326" s="227" t="s">
        <v>398</v>
      </c>
      <c r="E326" s="228" t="s">
        <v>1473</v>
      </c>
      <c r="F326" s="229" t="s">
        <v>1474</v>
      </c>
      <c r="G326" s="230" t="s">
        <v>299</v>
      </c>
      <c r="H326" s="231">
        <v>1</v>
      </c>
      <c r="I326" s="232"/>
      <c r="J326" s="233">
        <f>ROUND(I326*H326,2)</f>
        <v>0</v>
      </c>
      <c r="K326" s="229" t="s">
        <v>184</v>
      </c>
      <c r="L326" s="234"/>
      <c r="M326" s="235" t="s">
        <v>19</v>
      </c>
      <c r="N326" s="236" t="s">
        <v>48</v>
      </c>
      <c r="O326" s="66"/>
      <c r="P326" s="189">
        <f>O326*H326</f>
        <v>0</v>
      </c>
      <c r="Q326" s="189">
        <v>5.8999999999999999E-3</v>
      </c>
      <c r="R326" s="189">
        <f>Q326*H326</f>
        <v>5.8999999999999999E-3</v>
      </c>
      <c r="S326" s="189">
        <v>0</v>
      </c>
      <c r="T326" s="190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1" t="s">
        <v>401</v>
      </c>
      <c r="AT326" s="191" t="s">
        <v>398</v>
      </c>
      <c r="AU326" s="191" t="s">
        <v>86</v>
      </c>
      <c r="AY326" s="19" t="s">
        <v>176</v>
      </c>
      <c r="BE326" s="192">
        <f>IF(N326="základní",J326,0)</f>
        <v>0</v>
      </c>
      <c r="BF326" s="192">
        <f>IF(N326="snížená",J326,0)</f>
        <v>0</v>
      </c>
      <c r="BG326" s="192">
        <f>IF(N326="zákl. přenesená",J326,0)</f>
        <v>0</v>
      </c>
      <c r="BH326" s="192">
        <f>IF(N326="sníž. přenesená",J326,0)</f>
        <v>0</v>
      </c>
      <c r="BI326" s="192">
        <f>IF(N326="nulová",J326,0)</f>
        <v>0</v>
      </c>
      <c r="BJ326" s="19" t="s">
        <v>84</v>
      </c>
      <c r="BK326" s="192">
        <f>ROUND(I326*H326,2)</f>
        <v>0</v>
      </c>
      <c r="BL326" s="19" t="s">
        <v>354</v>
      </c>
      <c r="BM326" s="191" t="s">
        <v>1475</v>
      </c>
    </row>
    <row r="327" spans="1:65" s="2" customFormat="1" ht="11.25">
      <c r="A327" s="36"/>
      <c r="B327" s="37"/>
      <c r="C327" s="38"/>
      <c r="D327" s="193" t="s">
        <v>187</v>
      </c>
      <c r="E327" s="38"/>
      <c r="F327" s="194" t="s">
        <v>1474</v>
      </c>
      <c r="G327" s="38"/>
      <c r="H327" s="38"/>
      <c r="I327" s="195"/>
      <c r="J327" s="38"/>
      <c r="K327" s="38"/>
      <c r="L327" s="41"/>
      <c r="M327" s="196"/>
      <c r="N327" s="197"/>
      <c r="O327" s="66"/>
      <c r="P327" s="66"/>
      <c r="Q327" s="66"/>
      <c r="R327" s="66"/>
      <c r="S327" s="66"/>
      <c r="T327" s="67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9" t="s">
        <v>187</v>
      </c>
      <c r="AU327" s="19" t="s">
        <v>86</v>
      </c>
    </row>
    <row r="328" spans="1:65" s="2" customFormat="1" ht="16.5" customHeight="1">
      <c r="A328" s="36"/>
      <c r="B328" s="37"/>
      <c r="C328" s="227" t="s">
        <v>971</v>
      </c>
      <c r="D328" s="227" t="s">
        <v>398</v>
      </c>
      <c r="E328" s="228" t="s">
        <v>1476</v>
      </c>
      <c r="F328" s="229" t="s">
        <v>1477</v>
      </c>
      <c r="G328" s="230" t="s">
        <v>1051</v>
      </c>
      <c r="H328" s="231">
        <v>2</v>
      </c>
      <c r="I328" s="232"/>
      <c r="J328" s="233">
        <f>ROUND(I328*H328,2)</f>
        <v>0</v>
      </c>
      <c r="K328" s="229" t="s">
        <v>184</v>
      </c>
      <c r="L328" s="234"/>
      <c r="M328" s="235" t="s">
        <v>19</v>
      </c>
      <c r="N328" s="236" t="s">
        <v>48</v>
      </c>
      <c r="O328" s="66"/>
      <c r="P328" s="189">
        <f>O328*H328</f>
        <v>0</v>
      </c>
      <c r="Q328" s="189">
        <v>4.0000000000000003E-5</v>
      </c>
      <c r="R328" s="189">
        <f>Q328*H328</f>
        <v>8.0000000000000007E-5</v>
      </c>
      <c r="S328" s="189">
        <v>0</v>
      </c>
      <c r="T328" s="190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1" t="s">
        <v>401</v>
      </c>
      <c r="AT328" s="191" t="s">
        <v>398</v>
      </c>
      <c r="AU328" s="191" t="s">
        <v>86</v>
      </c>
      <c r="AY328" s="19" t="s">
        <v>176</v>
      </c>
      <c r="BE328" s="192">
        <f>IF(N328="základní",J328,0)</f>
        <v>0</v>
      </c>
      <c r="BF328" s="192">
        <f>IF(N328="snížená",J328,0)</f>
        <v>0</v>
      </c>
      <c r="BG328" s="192">
        <f>IF(N328="zákl. přenesená",J328,0)</f>
        <v>0</v>
      </c>
      <c r="BH328" s="192">
        <f>IF(N328="sníž. přenesená",J328,0)</f>
        <v>0</v>
      </c>
      <c r="BI328" s="192">
        <f>IF(N328="nulová",J328,0)</f>
        <v>0</v>
      </c>
      <c r="BJ328" s="19" t="s">
        <v>84</v>
      </c>
      <c r="BK328" s="192">
        <f>ROUND(I328*H328,2)</f>
        <v>0</v>
      </c>
      <c r="BL328" s="19" t="s">
        <v>354</v>
      </c>
      <c r="BM328" s="191" t="s">
        <v>1478</v>
      </c>
    </row>
    <row r="329" spans="1:65" s="2" customFormat="1" ht="11.25">
      <c r="A329" s="36"/>
      <c r="B329" s="37"/>
      <c r="C329" s="38"/>
      <c r="D329" s="193" t="s">
        <v>187</v>
      </c>
      <c r="E329" s="38"/>
      <c r="F329" s="194" t="s">
        <v>1477</v>
      </c>
      <c r="G329" s="38"/>
      <c r="H329" s="38"/>
      <c r="I329" s="195"/>
      <c r="J329" s="38"/>
      <c r="K329" s="38"/>
      <c r="L329" s="41"/>
      <c r="M329" s="196"/>
      <c r="N329" s="197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9" t="s">
        <v>187</v>
      </c>
      <c r="AU329" s="19" t="s">
        <v>86</v>
      </c>
    </row>
    <row r="330" spans="1:65" s="2" customFormat="1" ht="16.5" customHeight="1">
      <c r="A330" s="36"/>
      <c r="B330" s="37"/>
      <c r="C330" s="227" t="s">
        <v>980</v>
      </c>
      <c r="D330" s="227" t="s">
        <v>398</v>
      </c>
      <c r="E330" s="228" t="s">
        <v>1479</v>
      </c>
      <c r="F330" s="229" t="s">
        <v>1480</v>
      </c>
      <c r="G330" s="230" t="s">
        <v>1051</v>
      </c>
      <c r="H330" s="231">
        <v>5</v>
      </c>
      <c r="I330" s="232"/>
      <c r="J330" s="233">
        <f>ROUND(I330*H330,2)</f>
        <v>0</v>
      </c>
      <c r="K330" s="229" t="s">
        <v>184</v>
      </c>
      <c r="L330" s="234"/>
      <c r="M330" s="235" t="s">
        <v>19</v>
      </c>
      <c r="N330" s="236" t="s">
        <v>48</v>
      </c>
      <c r="O330" s="66"/>
      <c r="P330" s="189">
        <f>O330*H330</f>
        <v>0</v>
      </c>
      <c r="Q330" s="189">
        <v>3.0000000000000001E-5</v>
      </c>
      <c r="R330" s="189">
        <f>Q330*H330</f>
        <v>1.5000000000000001E-4</v>
      </c>
      <c r="S330" s="189">
        <v>0</v>
      </c>
      <c r="T330" s="190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1" t="s">
        <v>401</v>
      </c>
      <c r="AT330" s="191" t="s">
        <v>398</v>
      </c>
      <c r="AU330" s="191" t="s">
        <v>86</v>
      </c>
      <c r="AY330" s="19" t="s">
        <v>176</v>
      </c>
      <c r="BE330" s="192">
        <f>IF(N330="základní",J330,0)</f>
        <v>0</v>
      </c>
      <c r="BF330" s="192">
        <f>IF(N330="snížená",J330,0)</f>
        <v>0</v>
      </c>
      <c r="BG330" s="192">
        <f>IF(N330="zákl. přenesená",J330,0)</f>
        <v>0</v>
      </c>
      <c r="BH330" s="192">
        <f>IF(N330="sníž. přenesená",J330,0)</f>
        <v>0</v>
      </c>
      <c r="BI330" s="192">
        <f>IF(N330="nulová",J330,0)</f>
        <v>0</v>
      </c>
      <c r="BJ330" s="19" t="s">
        <v>84</v>
      </c>
      <c r="BK330" s="192">
        <f>ROUND(I330*H330,2)</f>
        <v>0</v>
      </c>
      <c r="BL330" s="19" t="s">
        <v>354</v>
      </c>
      <c r="BM330" s="191" t="s">
        <v>1481</v>
      </c>
    </row>
    <row r="331" spans="1:65" s="2" customFormat="1" ht="11.25">
      <c r="A331" s="36"/>
      <c r="B331" s="37"/>
      <c r="C331" s="38"/>
      <c r="D331" s="193" t="s">
        <v>187</v>
      </c>
      <c r="E331" s="38"/>
      <c r="F331" s="194" t="s">
        <v>1480</v>
      </c>
      <c r="G331" s="38"/>
      <c r="H331" s="38"/>
      <c r="I331" s="195"/>
      <c r="J331" s="38"/>
      <c r="K331" s="38"/>
      <c r="L331" s="41"/>
      <c r="M331" s="196"/>
      <c r="N331" s="197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187</v>
      </c>
      <c r="AU331" s="19" t="s">
        <v>86</v>
      </c>
    </row>
    <row r="332" spans="1:65" s="2" customFormat="1" ht="16.5" customHeight="1">
      <c r="A332" s="36"/>
      <c r="B332" s="37"/>
      <c r="C332" s="180" t="s">
        <v>987</v>
      </c>
      <c r="D332" s="180" t="s">
        <v>180</v>
      </c>
      <c r="E332" s="181" t="s">
        <v>1482</v>
      </c>
      <c r="F332" s="182" t="s">
        <v>1483</v>
      </c>
      <c r="G332" s="183" t="s">
        <v>407</v>
      </c>
      <c r="H332" s="184">
        <v>12</v>
      </c>
      <c r="I332" s="185"/>
      <c r="J332" s="186">
        <f>ROUND(I332*H332,2)</f>
        <v>0</v>
      </c>
      <c r="K332" s="182" t="s">
        <v>184</v>
      </c>
      <c r="L332" s="41"/>
      <c r="M332" s="187" t="s">
        <v>19</v>
      </c>
      <c r="N332" s="188" t="s">
        <v>48</v>
      </c>
      <c r="O332" s="66"/>
      <c r="P332" s="189">
        <f>O332*H332</f>
        <v>0</v>
      </c>
      <c r="Q332" s="189">
        <v>0</v>
      </c>
      <c r="R332" s="189">
        <f>Q332*H332</f>
        <v>0</v>
      </c>
      <c r="S332" s="189">
        <v>3.5000000000000003E-2</v>
      </c>
      <c r="T332" s="190">
        <f>S332*H332</f>
        <v>0.42000000000000004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91" t="s">
        <v>354</v>
      </c>
      <c r="AT332" s="191" t="s">
        <v>180</v>
      </c>
      <c r="AU332" s="191" t="s">
        <v>86</v>
      </c>
      <c r="AY332" s="19" t="s">
        <v>176</v>
      </c>
      <c r="BE332" s="192">
        <f>IF(N332="základní",J332,0)</f>
        <v>0</v>
      </c>
      <c r="BF332" s="192">
        <f>IF(N332="snížená",J332,0)</f>
        <v>0</v>
      </c>
      <c r="BG332" s="192">
        <f>IF(N332="zákl. přenesená",J332,0)</f>
        <v>0</v>
      </c>
      <c r="BH332" s="192">
        <f>IF(N332="sníž. přenesená",J332,0)</f>
        <v>0</v>
      </c>
      <c r="BI332" s="192">
        <f>IF(N332="nulová",J332,0)</f>
        <v>0</v>
      </c>
      <c r="BJ332" s="19" t="s">
        <v>84</v>
      </c>
      <c r="BK332" s="192">
        <f>ROUND(I332*H332,2)</f>
        <v>0</v>
      </c>
      <c r="BL332" s="19" t="s">
        <v>354</v>
      </c>
      <c r="BM332" s="191" t="s">
        <v>1484</v>
      </c>
    </row>
    <row r="333" spans="1:65" s="2" customFormat="1" ht="11.25">
      <c r="A333" s="36"/>
      <c r="B333" s="37"/>
      <c r="C333" s="38"/>
      <c r="D333" s="193" t="s">
        <v>187</v>
      </c>
      <c r="E333" s="38"/>
      <c r="F333" s="194" t="s">
        <v>1485</v>
      </c>
      <c r="G333" s="38"/>
      <c r="H333" s="38"/>
      <c r="I333" s="195"/>
      <c r="J333" s="38"/>
      <c r="K333" s="38"/>
      <c r="L333" s="41"/>
      <c r="M333" s="196"/>
      <c r="N333" s="197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187</v>
      </c>
      <c r="AU333" s="19" t="s">
        <v>86</v>
      </c>
    </row>
    <row r="334" spans="1:65" s="2" customFormat="1" ht="11.25">
      <c r="A334" s="36"/>
      <c r="B334" s="37"/>
      <c r="C334" s="38"/>
      <c r="D334" s="198" t="s">
        <v>189</v>
      </c>
      <c r="E334" s="38"/>
      <c r="F334" s="199" t="s">
        <v>1486</v>
      </c>
      <c r="G334" s="38"/>
      <c r="H334" s="38"/>
      <c r="I334" s="195"/>
      <c r="J334" s="38"/>
      <c r="K334" s="38"/>
      <c r="L334" s="41"/>
      <c r="M334" s="196"/>
      <c r="N334" s="197"/>
      <c r="O334" s="66"/>
      <c r="P334" s="66"/>
      <c r="Q334" s="66"/>
      <c r="R334" s="66"/>
      <c r="S334" s="66"/>
      <c r="T334" s="67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9" t="s">
        <v>189</v>
      </c>
      <c r="AU334" s="19" t="s">
        <v>86</v>
      </c>
    </row>
    <row r="335" spans="1:65" s="13" customFormat="1" ht="11.25">
      <c r="B335" s="200"/>
      <c r="C335" s="201"/>
      <c r="D335" s="193" t="s">
        <v>196</v>
      </c>
      <c r="E335" s="202" t="s">
        <v>19</v>
      </c>
      <c r="F335" s="203" t="s">
        <v>1466</v>
      </c>
      <c r="G335" s="201"/>
      <c r="H335" s="204">
        <v>12</v>
      </c>
      <c r="I335" s="205"/>
      <c r="J335" s="201"/>
      <c r="K335" s="201"/>
      <c r="L335" s="206"/>
      <c r="M335" s="207"/>
      <c r="N335" s="208"/>
      <c r="O335" s="208"/>
      <c r="P335" s="208"/>
      <c r="Q335" s="208"/>
      <c r="R335" s="208"/>
      <c r="S335" s="208"/>
      <c r="T335" s="209"/>
      <c r="AT335" s="210" t="s">
        <v>196</v>
      </c>
      <c r="AU335" s="210" t="s">
        <v>86</v>
      </c>
      <c r="AV335" s="13" t="s">
        <v>86</v>
      </c>
      <c r="AW335" s="13" t="s">
        <v>37</v>
      </c>
      <c r="AX335" s="13" t="s">
        <v>84</v>
      </c>
      <c r="AY335" s="210" t="s">
        <v>176</v>
      </c>
    </row>
    <row r="336" spans="1:65" s="2" customFormat="1" ht="16.5" customHeight="1">
      <c r="A336" s="36"/>
      <c r="B336" s="37"/>
      <c r="C336" s="180" t="s">
        <v>990</v>
      </c>
      <c r="D336" s="180" t="s">
        <v>180</v>
      </c>
      <c r="E336" s="181" t="s">
        <v>1100</v>
      </c>
      <c r="F336" s="182" t="s">
        <v>1101</v>
      </c>
      <c r="G336" s="183" t="s">
        <v>183</v>
      </c>
      <c r="H336" s="184">
        <v>7.1999999999999995E-2</v>
      </c>
      <c r="I336" s="185"/>
      <c r="J336" s="186">
        <f>ROUND(I336*H336,2)</f>
        <v>0</v>
      </c>
      <c r="K336" s="182" t="s">
        <v>184</v>
      </c>
      <c r="L336" s="41"/>
      <c r="M336" s="187" t="s">
        <v>19</v>
      </c>
      <c r="N336" s="188" t="s">
        <v>48</v>
      </c>
      <c r="O336" s="66"/>
      <c r="P336" s="189">
        <f>O336*H336</f>
        <v>0</v>
      </c>
      <c r="Q336" s="189">
        <v>0</v>
      </c>
      <c r="R336" s="189">
        <f>Q336*H336</f>
        <v>0</v>
      </c>
      <c r="S336" s="189">
        <v>0</v>
      </c>
      <c r="T336" s="190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91" t="s">
        <v>354</v>
      </c>
      <c r="AT336" s="191" t="s">
        <v>180</v>
      </c>
      <c r="AU336" s="191" t="s">
        <v>86</v>
      </c>
      <c r="AY336" s="19" t="s">
        <v>176</v>
      </c>
      <c r="BE336" s="192">
        <f>IF(N336="základní",J336,0)</f>
        <v>0</v>
      </c>
      <c r="BF336" s="192">
        <f>IF(N336="snížená",J336,0)</f>
        <v>0</v>
      </c>
      <c r="BG336" s="192">
        <f>IF(N336="zákl. přenesená",J336,0)</f>
        <v>0</v>
      </c>
      <c r="BH336" s="192">
        <f>IF(N336="sníž. přenesená",J336,0)</f>
        <v>0</v>
      </c>
      <c r="BI336" s="192">
        <f>IF(N336="nulová",J336,0)</f>
        <v>0</v>
      </c>
      <c r="BJ336" s="19" t="s">
        <v>84</v>
      </c>
      <c r="BK336" s="192">
        <f>ROUND(I336*H336,2)</f>
        <v>0</v>
      </c>
      <c r="BL336" s="19" t="s">
        <v>354</v>
      </c>
      <c r="BM336" s="191" t="s">
        <v>1487</v>
      </c>
    </row>
    <row r="337" spans="1:65" s="2" customFormat="1" ht="19.5">
      <c r="A337" s="36"/>
      <c r="B337" s="37"/>
      <c r="C337" s="38"/>
      <c r="D337" s="193" t="s">
        <v>187</v>
      </c>
      <c r="E337" s="38"/>
      <c r="F337" s="194" t="s">
        <v>1103</v>
      </c>
      <c r="G337" s="38"/>
      <c r="H337" s="38"/>
      <c r="I337" s="195"/>
      <c r="J337" s="38"/>
      <c r="K337" s="38"/>
      <c r="L337" s="41"/>
      <c r="M337" s="196"/>
      <c r="N337" s="197"/>
      <c r="O337" s="66"/>
      <c r="P337" s="66"/>
      <c r="Q337" s="66"/>
      <c r="R337" s="66"/>
      <c r="S337" s="66"/>
      <c r="T337" s="67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T337" s="19" t="s">
        <v>187</v>
      </c>
      <c r="AU337" s="19" t="s">
        <v>86</v>
      </c>
    </row>
    <row r="338" spans="1:65" s="2" customFormat="1" ht="11.25">
      <c r="A338" s="36"/>
      <c r="B338" s="37"/>
      <c r="C338" s="38"/>
      <c r="D338" s="198" t="s">
        <v>189</v>
      </c>
      <c r="E338" s="38"/>
      <c r="F338" s="199" t="s">
        <v>1104</v>
      </c>
      <c r="G338" s="38"/>
      <c r="H338" s="38"/>
      <c r="I338" s="195"/>
      <c r="J338" s="38"/>
      <c r="K338" s="38"/>
      <c r="L338" s="41"/>
      <c r="M338" s="196"/>
      <c r="N338" s="197"/>
      <c r="O338" s="66"/>
      <c r="P338" s="66"/>
      <c r="Q338" s="66"/>
      <c r="R338" s="66"/>
      <c r="S338" s="66"/>
      <c r="T338" s="67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9" t="s">
        <v>189</v>
      </c>
      <c r="AU338" s="19" t="s">
        <v>86</v>
      </c>
    </row>
    <row r="339" spans="1:65" s="2" customFormat="1" ht="16.5" customHeight="1">
      <c r="A339" s="36"/>
      <c r="B339" s="37"/>
      <c r="C339" s="180" t="s">
        <v>995</v>
      </c>
      <c r="D339" s="180" t="s">
        <v>180</v>
      </c>
      <c r="E339" s="181" t="s">
        <v>1106</v>
      </c>
      <c r="F339" s="182" t="s">
        <v>1107</v>
      </c>
      <c r="G339" s="183" t="s">
        <v>183</v>
      </c>
      <c r="H339" s="184">
        <v>7.1999999999999995E-2</v>
      </c>
      <c r="I339" s="185"/>
      <c r="J339" s="186">
        <f>ROUND(I339*H339,2)</f>
        <v>0</v>
      </c>
      <c r="K339" s="182" t="s">
        <v>184</v>
      </c>
      <c r="L339" s="41"/>
      <c r="M339" s="187" t="s">
        <v>19</v>
      </c>
      <c r="N339" s="188" t="s">
        <v>48</v>
      </c>
      <c r="O339" s="66"/>
      <c r="P339" s="189">
        <f>O339*H339</f>
        <v>0</v>
      </c>
      <c r="Q339" s="189">
        <v>0</v>
      </c>
      <c r="R339" s="189">
        <f>Q339*H339</f>
        <v>0</v>
      </c>
      <c r="S339" s="189">
        <v>0</v>
      </c>
      <c r="T339" s="190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91" t="s">
        <v>354</v>
      </c>
      <c r="AT339" s="191" t="s">
        <v>180</v>
      </c>
      <c r="AU339" s="191" t="s">
        <v>86</v>
      </c>
      <c r="AY339" s="19" t="s">
        <v>176</v>
      </c>
      <c r="BE339" s="192">
        <f>IF(N339="základní",J339,0)</f>
        <v>0</v>
      </c>
      <c r="BF339" s="192">
        <f>IF(N339="snížená",J339,0)</f>
        <v>0</v>
      </c>
      <c r="BG339" s="192">
        <f>IF(N339="zákl. přenesená",J339,0)</f>
        <v>0</v>
      </c>
      <c r="BH339" s="192">
        <f>IF(N339="sníž. přenesená",J339,0)</f>
        <v>0</v>
      </c>
      <c r="BI339" s="192">
        <f>IF(N339="nulová",J339,0)</f>
        <v>0</v>
      </c>
      <c r="BJ339" s="19" t="s">
        <v>84</v>
      </c>
      <c r="BK339" s="192">
        <f>ROUND(I339*H339,2)</f>
        <v>0</v>
      </c>
      <c r="BL339" s="19" t="s">
        <v>354</v>
      </c>
      <c r="BM339" s="191" t="s">
        <v>1488</v>
      </c>
    </row>
    <row r="340" spans="1:65" s="2" customFormat="1" ht="19.5">
      <c r="A340" s="36"/>
      <c r="B340" s="37"/>
      <c r="C340" s="38"/>
      <c r="D340" s="193" t="s">
        <v>187</v>
      </c>
      <c r="E340" s="38"/>
      <c r="F340" s="194" t="s">
        <v>1109</v>
      </c>
      <c r="G340" s="38"/>
      <c r="H340" s="38"/>
      <c r="I340" s="195"/>
      <c r="J340" s="38"/>
      <c r="K340" s="38"/>
      <c r="L340" s="41"/>
      <c r="M340" s="196"/>
      <c r="N340" s="197"/>
      <c r="O340" s="66"/>
      <c r="P340" s="66"/>
      <c r="Q340" s="66"/>
      <c r="R340" s="66"/>
      <c r="S340" s="66"/>
      <c r="T340" s="67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T340" s="19" t="s">
        <v>187</v>
      </c>
      <c r="AU340" s="19" t="s">
        <v>86</v>
      </c>
    </row>
    <row r="341" spans="1:65" s="2" customFormat="1" ht="11.25">
      <c r="A341" s="36"/>
      <c r="B341" s="37"/>
      <c r="C341" s="38"/>
      <c r="D341" s="198" t="s">
        <v>189</v>
      </c>
      <c r="E341" s="38"/>
      <c r="F341" s="199" t="s">
        <v>1110</v>
      </c>
      <c r="G341" s="38"/>
      <c r="H341" s="38"/>
      <c r="I341" s="195"/>
      <c r="J341" s="38"/>
      <c r="K341" s="38"/>
      <c r="L341" s="41"/>
      <c r="M341" s="196"/>
      <c r="N341" s="197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189</v>
      </c>
      <c r="AU341" s="19" t="s">
        <v>86</v>
      </c>
    </row>
    <row r="342" spans="1:65" s="12" customFormat="1" ht="22.9" customHeight="1">
      <c r="B342" s="164"/>
      <c r="C342" s="165"/>
      <c r="D342" s="166" t="s">
        <v>76</v>
      </c>
      <c r="E342" s="178" t="s">
        <v>440</v>
      </c>
      <c r="F342" s="178" t="s">
        <v>441</v>
      </c>
      <c r="G342" s="165"/>
      <c r="H342" s="165"/>
      <c r="I342" s="168"/>
      <c r="J342" s="179">
        <f>BK342</f>
        <v>0</v>
      </c>
      <c r="K342" s="165"/>
      <c r="L342" s="170"/>
      <c r="M342" s="171"/>
      <c r="N342" s="172"/>
      <c r="O342" s="172"/>
      <c r="P342" s="173">
        <f>SUM(P343:P357)</f>
        <v>0</v>
      </c>
      <c r="Q342" s="172"/>
      <c r="R342" s="173">
        <f>SUM(R343:R357)</f>
        <v>1.7029280000000001E-2</v>
      </c>
      <c r="S342" s="172"/>
      <c r="T342" s="174">
        <f>SUM(T343:T357)</f>
        <v>0</v>
      </c>
      <c r="AR342" s="175" t="s">
        <v>86</v>
      </c>
      <c r="AT342" s="176" t="s">
        <v>76</v>
      </c>
      <c r="AU342" s="176" t="s">
        <v>84</v>
      </c>
      <c r="AY342" s="175" t="s">
        <v>176</v>
      </c>
      <c r="BK342" s="177">
        <f>SUM(BK343:BK357)</f>
        <v>0</v>
      </c>
    </row>
    <row r="343" spans="1:65" s="2" customFormat="1" ht="16.5" customHeight="1">
      <c r="A343" s="36"/>
      <c r="B343" s="37"/>
      <c r="C343" s="180" t="s">
        <v>295</v>
      </c>
      <c r="D343" s="180" t="s">
        <v>180</v>
      </c>
      <c r="E343" s="181" t="s">
        <v>1489</v>
      </c>
      <c r="F343" s="182" t="s">
        <v>1490</v>
      </c>
      <c r="G343" s="183" t="s">
        <v>267</v>
      </c>
      <c r="H343" s="184">
        <v>106.43300000000001</v>
      </c>
      <c r="I343" s="185"/>
      <c r="J343" s="186">
        <f>ROUND(I343*H343,2)</f>
        <v>0</v>
      </c>
      <c r="K343" s="182" t="s">
        <v>184</v>
      </c>
      <c r="L343" s="41"/>
      <c r="M343" s="187" t="s">
        <v>19</v>
      </c>
      <c r="N343" s="188" t="s">
        <v>48</v>
      </c>
      <c r="O343" s="66"/>
      <c r="P343" s="189">
        <f>O343*H343</f>
        <v>0</v>
      </c>
      <c r="Q343" s="189">
        <v>0</v>
      </c>
      <c r="R343" s="189">
        <f>Q343*H343</f>
        <v>0</v>
      </c>
      <c r="S343" s="189">
        <v>0</v>
      </c>
      <c r="T343" s="190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1" t="s">
        <v>354</v>
      </c>
      <c r="AT343" s="191" t="s">
        <v>180</v>
      </c>
      <c r="AU343" s="191" t="s">
        <v>86</v>
      </c>
      <c r="AY343" s="19" t="s">
        <v>176</v>
      </c>
      <c r="BE343" s="192">
        <f>IF(N343="základní",J343,0)</f>
        <v>0</v>
      </c>
      <c r="BF343" s="192">
        <f>IF(N343="snížená",J343,0)</f>
        <v>0</v>
      </c>
      <c r="BG343" s="192">
        <f>IF(N343="zákl. přenesená",J343,0)</f>
        <v>0</v>
      </c>
      <c r="BH343" s="192">
        <f>IF(N343="sníž. přenesená",J343,0)</f>
        <v>0</v>
      </c>
      <c r="BI343" s="192">
        <f>IF(N343="nulová",J343,0)</f>
        <v>0</v>
      </c>
      <c r="BJ343" s="19" t="s">
        <v>84</v>
      </c>
      <c r="BK343" s="192">
        <f>ROUND(I343*H343,2)</f>
        <v>0</v>
      </c>
      <c r="BL343" s="19" t="s">
        <v>354</v>
      </c>
      <c r="BM343" s="191" t="s">
        <v>1491</v>
      </c>
    </row>
    <row r="344" spans="1:65" s="2" customFormat="1" ht="11.25">
      <c r="A344" s="36"/>
      <c r="B344" s="37"/>
      <c r="C344" s="38"/>
      <c r="D344" s="193" t="s">
        <v>187</v>
      </c>
      <c r="E344" s="38"/>
      <c r="F344" s="194" t="s">
        <v>1492</v>
      </c>
      <c r="G344" s="38"/>
      <c r="H344" s="38"/>
      <c r="I344" s="195"/>
      <c r="J344" s="38"/>
      <c r="K344" s="38"/>
      <c r="L344" s="41"/>
      <c r="M344" s="196"/>
      <c r="N344" s="197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187</v>
      </c>
      <c r="AU344" s="19" t="s">
        <v>86</v>
      </c>
    </row>
    <row r="345" spans="1:65" s="2" customFormat="1" ht="11.25">
      <c r="A345" s="36"/>
      <c r="B345" s="37"/>
      <c r="C345" s="38"/>
      <c r="D345" s="198" t="s">
        <v>189</v>
      </c>
      <c r="E345" s="38"/>
      <c r="F345" s="199" t="s">
        <v>1493</v>
      </c>
      <c r="G345" s="38"/>
      <c r="H345" s="38"/>
      <c r="I345" s="195"/>
      <c r="J345" s="38"/>
      <c r="K345" s="38"/>
      <c r="L345" s="41"/>
      <c r="M345" s="196"/>
      <c r="N345" s="197"/>
      <c r="O345" s="66"/>
      <c r="P345" s="66"/>
      <c r="Q345" s="66"/>
      <c r="R345" s="66"/>
      <c r="S345" s="66"/>
      <c r="T345" s="67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9" t="s">
        <v>189</v>
      </c>
      <c r="AU345" s="19" t="s">
        <v>86</v>
      </c>
    </row>
    <row r="346" spans="1:65" s="15" customFormat="1" ht="11.25">
      <c r="B346" s="237"/>
      <c r="C346" s="238"/>
      <c r="D346" s="193" t="s">
        <v>196</v>
      </c>
      <c r="E346" s="239" t="s">
        <v>19</v>
      </c>
      <c r="F346" s="240" t="s">
        <v>1494</v>
      </c>
      <c r="G346" s="238"/>
      <c r="H346" s="239" t="s">
        <v>19</v>
      </c>
      <c r="I346" s="241"/>
      <c r="J346" s="238"/>
      <c r="K346" s="238"/>
      <c r="L346" s="242"/>
      <c r="M346" s="243"/>
      <c r="N346" s="244"/>
      <c r="O346" s="244"/>
      <c r="P346" s="244"/>
      <c r="Q346" s="244"/>
      <c r="R346" s="244"/>
      <c r="S346" s="244"/>
      <c r="T346" s="245"/>
      <c r="AT346" s="246" t="s">
        <v>196</v>
      </c>
      <c r="AU346" s="246" t="s">
        <v>86</v>
      </c>
      <c r="AV346" s="15" t="s">
        <v>84</v>
      </c>
      <c r="AW346" s="15" t="s">
        <v>37</v>
      </c>
      <c r="AX346" s="15" t="s">
        <v>77</v>
      </c>
      <c r="AY346" s="246" t="s">
        <v>176</v>
      </c>
    </row>
    <row r="347" spans="1:65" s="13" customFormat="1" ht="11.25">
      <c r="B347" s="200"/>
      <c r="C347" s="201"/>
      <c r="D347" s="193" t="s">
        <v>196</v>
      </c>
      <c r="E347" s="202" t="s">
        <v>19</v>
      </c>
      <c r="F347" s="203" t="s">
        <v>1231</v>
      </c>
      <c r="G347" s="201"/>
      <c r="H347" s="204">
        <v>28.2</v>
      </c>
      <c r="I347" s="205"/>
      <c r="J347" s="201"/>
      <c r="K347" s="201"/>
      <c r="L347" s="206"/>
      <c r="M347" s="207"/>
      <c r="N347" s="208"/>
      <c r="O347" s="208"/>
      <c r="P347" s="208"/>
      <c r="Q347" s="208"/>
      <c r="R347" s="208"/>
      <c r="S347" s="208"/>
      <c r="T347" s="209"/>
      <c r="AT347" s="210" t="s">
        <v>196</v>
      </c>
      <c r="AU347" s="210" t="s">
        <v>86</v>
      </c>
      <c r="AV347" s="13" t="s">
        <v>86</v>
      </c>
      <c r="AW347" s="13" t="s">
        <v>37</v>
      </c>
      <c r="AX347" s="13" t="s">
        <v>77</v>
      </c>
      <c r="AY347" s="210" t="s">
        <v>176</v>
      </c>
    </row>
    <row r="348" spans="1:65" s="13" customFormat="1" ht="11.25">
      <c r="B348" s="200"/>
      <c r="C348" s="201"/>
      <c r="D348" s="193" t="s">
        <v>196</v>
      </c>
      <c r="E348" s="202" t="s">
        <v>19</v>
      </c>
      <c r="F348" s="203" t="s">
        <v>1232</v>
      </c>
      <c r="G348" s="201"/>
      <c r="H348" s="204">
        <v>22</v>
      </c>
      <c r="I348" s="205"/>
      <c r="J348" s="201"/>
      <c r="K348" s="201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196</v>
      </c>
      <c r="AU348" s="210" t="s">
        <v>86</v>
      </c>
      <c r="AV348" s="13" t="s">
        <v>86</v>
      </c>
      <c r="AW348" s="13" t="s">
        <v>37</v>
      </c>
      <c r="AX348" s="13" t="s">
        <v>77</v>
      </c>
      <c r="AY348" s="210" t="s">
        <v>176</v>
      </c>
    </row>
    <row r="349" spans="1:65" s="13" customFormat="1" ht="11.25">
      <c r="B349" s="200"/>
      <c r="C349" s="201"/>
      <c r="D349" s="193" t="s">
        <v>196</v>
      </c>
      <c r="E349" s="202" t="s">
        <v>19</v>
      </c>
      <c r="F349" s="203" t="s">
        <v>1330</v>
      </c>
      <c r="G349" s="201"/>
      <c r="H349" s="204">
        <v>7.05</v>
      </c>
      <c r="I349" s="205"/>
      <c r="J349" s="201"/>
      <c r="K349" s="201"/>
      <c r="L349" s="206"/>
      <c r="M349" s="207"/>
      <c r="N349" s="208"/>
      <c r="O349" s="208"/>
      <c r="P349" s="208"/>
      <c r="Q349" s="208"/>
      <c r="R349" s="208"/>
      <c r="S349" s="208"/>
      <c r="T349" s="209"/>
      <c r="AT349" s="210" t="s">
        <v>196</v>
      </c>
      <c r="AU349" s="210" t="s">
        <v>86</v>
      </c>
      <c r="AV349" s="13" t="s">
        <v>86</v>
      </c>
      <c r="AW349" s="13" t="s">
        <v>37</v>
      </c>
      <c r="AX349" s="13" t="s">
        <v>77</v>
      </c>
      <c r="AY349" s="210" t="s">
        <v>176</v>
      </c>
    </row>
    <row r="350" spans="1:65" s="16" customFormat="1" ht="11.25">
      <c r="B350" s="247"/>
      <c r="C350" s="248"/>
      <c r="D350" s="193" t="s">
        <v>196</v>
      </c>
      <c r="E350" s="249" t="s">
        <v>19</v>
      </c>
      <c r="F350" s="250" t="s">
        <v>1168</v>
      </c>
      <c r="G350" s="248"/>
      <c r="H350" s="251">
        <v>57.25</v>
      </c>
      <c r="I350" s="252"/>
      <c r="J350" s="248"/>
      <c r="K350" s="248"/>
      <c r="L350" s="253"/>
      <c r="M350" s="254"/>
      <c r="N350" s="255"/>
      <c r="O350" s="255"/>
      <c r="P350" s="255"/>
      <c r="Q350" s="255"/>
      <c r="R350" s="255"/>
      <c r="S350" s="255"/>
      <c r="T350" s="256"/>
      <c r="AT350" s="257" t="s">
        <v>196</v>
      </c>
      <c r="AU350" s="257" t="s">
        <v>86</v>
      </c>
      <c r="AV350" s="16" t="s">
        <v>103</v>
      </c>
      <c r="AW350" s="16" t="s">
        <v>37</v>
      </c>
      <c r="AX350" s="16" t="s">
        <v>77</v>
      </c>
      <c r="AY350" s="257" t="s">
        <v>176</v>
      </c>
    </row>
    <row r="351" spans="1:65" s="13" customFormat="1" ht="11.25">
      <c r="B351" s="200"/>
      <c r="C351" s="201"/>
      <c r="D351" s="193" t="s">
        <v>196</v>
      </c>
      <c r="E351" s="202" t="s">
        <v>19</v>
      </c>
      <c r="F351" s="203" t="s">
        <v>1331</v>
      </c>
      <c r="G351" s="201"/>
      <c r="H351" s="204">
        <v>48.662999999999997</v>
      </c>
      <c r="I351" s="205"/>
      <c r="J351" s="201"/>
      <c r="K351" s="201"/>
      <c r="L351" s="206"/>
      <c r="M351" s="207"/>
      <c r="N351" s="208"/>
      <c r="O351" s="208"/>
      <c r="P351" s="208"/>
      <c r="Q351" s="208"/>
      <c r="R351" s="208"/>
      <c r="S351" s="208"/>
      <c r="T351" s="209"/>
      <c r="AT351" s="210" t="s">
        <v>196</v>
      </c>
      <c r="AU351" s="210" t="s">
        <v>86</v>
      </c>
      <c r="AV351" s="13" t="s">
        <v>86</v>
      </c>
      <c r="AW351" s="13" t="s">
        <v>37</v>
      </c>
      <c r="AX351" s="13" t="s">
        <v>77</v>
      </c>
      <c r="AY351" s="210" t="s">
        <v>176</v>
      </c>
    </row>
    <row r="352" spans="1:65" s="13" customFormat="1" ht="11.25">
      <c r="B352" s="200"/>
      <c r="C352" s="201"/>
      <c r="D352" s="193" t="s">
        <v>196</v>
      </c>
      <c r="E352" s="202" t="s">
        <v>19</v>
      </c>
      <c r="F352" s="203" t="s">
        <v>1332</v>
      </c>
      <c r="G352" s="201"/>
      <c r="H352" s="204">
        <v>0.52</v>
      </c>
      <c r="I352" s="205"/>
      <c r="J352" s="201"/>
      <c r="K352" s="201"/>
      <c r="L352" s="206"/>
      <c r="M352" s="207"/>
      <c r="N352" s="208"/>
      <c r="O352" s="208"/>
      <c r="P352" s="208"/>
      <c r="Q352" s="208"/>
      <c r="R352" s="208"/>
      <c r="S352" s="208"/>
      <c r="T352" s="209"/>
      <c r="AT352" s="210" t="s">
        <v>196</v>
      </c>
      <c r="AU352" s="210" t="s">
        <v>86</v>
      </c>
      <c r="AV352" s="13" t="s">
        <v>86</v>
      </c>
      <c r="AW352" s="13" t="s">
        <v>37</v>
      </c>
      <c r="AX352" s="13" t="s">
        <v>77</v>
      </c>
      <c r="AY352" s="210" t="s">
        <v>176</v>
      </c>
    </row>
    <row r="353" spans="1:65" s="14" customFormat="1" ht="11.25">
      <c r="B353" s="211"/>
      <c r="C353" s="212"/>
      <c r="D353" s="193" t="s">
        <v>196</v>
      </c>
      <c r="E353" s="213" t="s">
        <v>19</v>
      </c>
      <c r="F353" s="214" t="s">
        <v>199</v>
      </c>
      <c r="G353" s="212"/>
      <c r="H353" s="215">
        <v>106.43300000000001</v>
      </c>
      <c r="I353" s="216"/>
      <c r="J353" s="212"/>
      <c r="K353" s="212"/>
      <c r="L353" s="217"/>
      <c r="M353" s="218"/>
      <c r="N353" s="219"/>
      <c r="O353" s="219"/>
      <c r="P353" s="219"/>
      <c r="Q353" s="219"/>
      <c r="R353" s="219"/>
      <c r="S353" s="219"/>
      <c r="T353" s="220"/>
      <c r="AT353" s="221" t="s">
        <v>196</v>
      </c>
      <c r="AU353" s="221" t="s">
        <v>86</v>
      </c>
      <c r="AV353" s="14" t="s">
        <v>185</v>
      </c>
      <c r="AW353" s="14" t="s">
        <v>37</v>
      </c>
      <c r="AX353" s="14" t="s">
        <v>84</v>
      </c>
      <c r="AY353" s="221" t="s">
        <v>176</v>
      </c>
    </row>
    <row r="354" spans="1:65" s="2" customFormat="1" ht="16.5" customHeight="1">
      <c r="A354" s="36"/>
      <c r="B354" s="37"/>
      <c r="C354" s="180" t="s">
        <v>636</v>
      </c>
      <c r="D354" s="180" t="s">
        <v>180</v>
      </c>
      <c r="E354" s="181" t="s">
        <v>1495</v>
      </c>
      <c r="F354" s="182" t="s">
        <v>1496</v>
      </c>
      <c r="G354" s="183" t="s">
        <v>267</v>
      </c>
      <c r="H354" s="184">
        <v>212.86600000000001</v>
      </c>
      <c r="I354" s="185"/>
      <c r="J354" s="186">
        <f>ROUND(I354*H354,2)</f>
        <v>0</v>
      </c>
      <c r="K354" s="182" t="s">
        <v>184</v>
      </c>
      <c r="L354" s="41"/>
      <c r="M354" s="187" t="s">
        <v>19</v>
      </c>
      <c r="N354" s="188" t="s">
        <v>48</v>
      </c>
      <c r="O354" s="66"/>
      <c r="P354" s="189">
        <f>O354*H354</f>
        <v>0</v>
      </c>
      <c r="Q354" s="189">
        <v>8.0000000000000007E-5</v>
      </c>
      <c r="R354" s="189">
        <f>Q354*H354</f>
        <v>1.7029280000000001E-2</v>
      </c>
      <c r="S354" s="189">
        <v>0</v>
      </c>
      <c r="T354" s="190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91" t="s">
        <v>354</v>
      </c>
      <c r="AT354" s="191" t="s">
        <v>180</v>
      </c>
      <c r="AU354" s="191" t="s">
        <v>86</v>
      </c>
      <c r="AY354" s="19" t="s">
        <v>176</v>
      </c>
      <c r="BE354" s="192">
        <f>IF(N354="základní",J354,0)</f>
        <v>0</v>
      </c>
      <c r="BF354" s="192">
        <f>IF(N354="snížená",J354,0)</f>
        <v>0</v>
      </c>
      <c r="BG354" s="192">
        <f>IF(N354="zákl. přenesená",J354,0)</f>
        <v>0</v>
      </c>
      <c r="BH354" s="192">
        <f>IF(N354="sníž. přenesená",J354,0)</f>
        <v>0</v>
      </c>
      <c r="BI354" s="192">
        <f>IF(N354="nulová",J354,0)</f>
        <v>0</v>
      </c>
      <c r="BJ354" s="19" t="s">
        <v>84</v>
      </c>
      <c r="BK354" s="192">
        <f>ROUND(I354*H354,2)</f>
        <v>0</v>
      </c>
      <c r="BL354" s="19" t="s">
        <v>354</v>
      </c>
      <c r="BM354" s="191" t="s">
        <v>1497</v>
      </c>
    </row>
    <row r="355" spans="1:65" s="2" customFormat="1" ht="11.25">
      <c r="A355" s="36"/>
      <c r="B355" s="37"/>
      <c r="C355" s="38"/>
      <c r="D355" s="193" t="s">
        <v>187</v>
      </c>
      <c r="E355" s="38"/>
      <c r="F355" s="194" t="s">
        <v>1498</v>
      </c>
      <c r="G355" s="38"/>
      <c r="H355" s="38"/>
      <c r="I355" s="195"/>
      <c r="J355" s="38"/>
      <c r="K355" s="38"/>
      <c r="L355" s="41"/>
      <c r="M355" s="196"/>
      <c r="N355" s="197"/>
      <c r="O355" s="66"/>
      <c r="P355" s="66"/>
      <c r="Q355" s="66"/>
      <c r="R355" s="66"/>
      <c r="S355" s="66"/>
      <c r="T355" s="67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T355" s="19" t="s">
        <v>187</v>
      </c>
      <c r="AU355" s="19" t="s">
        <v>86</v>
      </c>
    </row>
    <row r="356" spans="1:65" s="2" customFormat="1" ht="11.25">
      <c r="A356" s="36"/>
      <c r="B356" s="37"/>
      <c r="C356" s="38"/>
      <c r="D356" s="198" t="s">
        <v>189</v>
      </c>
      <c r="E356" s="38"/>
      <c r="F356" s="199" t="s">
        <v>1499</v>
      </c>
      <c r="G356" s="38"/>
      <c r="H356" s="38"/>
      <c r="I356" s="195"/>
      <c r="J356" s="38"/>
      <c r="K356" s="38"/>
      <c r="L356" s="41"/>
      <c r="M356" s="196"/>
      <c r="N356" s="197"/>
      <c r="O356" s="66"/>
      <c r="P356" s="66"/>
      <c r="Q356" s="66"/>
      <c r="R356" s="66"/>
      <c r="S356" s="66"/>
      <c r="T356" s="67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9" t="s">
        <v>189</v>
      </c>
      <c r="AU356" s="19" t="s">
        <v>86</v>
      </c>
    </row>
    <row r="357" spans="1:65" s="13" customFormat="1" ht="11.25">
      <c r="B357" s="200"/>
      <c r="C357" s="201"/>
      <c r="D357" s="193" t="s">
        <v>196</v>
      </c>
      <c r="E357" s="201"/>
      <c r="F357" s="203" t="s">
        <v>1500</v>
      </c>
      <c r="G357" s="201"/>
      <c r="H357" s="204">
        <v>212.86600000000001</v>
      </c>
      <c r="I357" s="205"/>
      <c r="J357" s="201"/>
      <c r="K357" s="201"/>
      <c r="L357" s="206"/>
      <c r="M357" s="258"/>
      <c r="N357" s="259"/>
      <c r="O357" s="259"/>
      <c r="P357" s="259"/>
      <c r="Q357" s="259"/>
      <c r="R357" s="259"/>
      <c r="S357" s="259"/>
      <c r="T357" s="260"/>
      <c r="AT357" s="210" t="s">
        <v>196</v>
      </c>
      <c r="AU357" s="210" t="s">
        <v>86</v>
      </c>
      <c r="AV357" s="13" t="s">
        <v>86</v>
      </c>
      <c r="AW357" s="13" t="s">
        <v>4</v>
      </c>
      <c r="AX357" s="13" t="s">
        <v>84</v>
      </c>
      <c r="AY357" s="210" t="s">
        <v>176</v>
      </c>
    </row>
    <row r="358" spans="1:65" s="2" customFormat="1" ht="6.95" customHeight="1">
      <c r="A358" s="36"/>
      <c r="B358" s="49"/>
      <c r="C358" s="50"/>
      <c r="D358" s="50"/>
      <c r="E358" s="50"/>
      <c r="F358" s="50"/>
      <c r="G358" s="50"/>
      <c r="H358" s="50"/>
      <c r="I358" s="50"/>
      <c r="J358" s="50"/>
      <c r="K358" s="50"/>
      <c r="L358" s="41"/>
      <c r="M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</row>
  </sheetData>
  <sheetProtection algorithmName="SHA-512" hashValue="GVZ9IQo8t3GbtyvnQIDEVdgqr8o//8Wpx0O8/mAwPW2ewwYPKKJDnFhRwPgVbDVD/8B+mvyR9dEzUKgGk7Yy4g==" saltValue="z/CGXIR07wpg/h5eVs/bs+SSrfhzs5OJqUgG+d0qLYAiaso6fbAlKeK9auyxC8yVwo5WniPXVyj4xZSxZzXsUg==" spinCount="100000" sheet="1" objects="1" scenarios="1" formatColumns="0" formatRows="0" autoFilter="0"/>
  <autoFilter ref="C102:K357"/>
  <mergeCells count="15">
    <mergeCell ref="E89:H89"/>
    <mergeCell ref="E93:H93"/>
    <mergeCell ref="E91:H91"/>
    <mergeCell ref="E95:H9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8" r:id="rId1"/>
    <hyperlink ref="F118" r:id="rId2"/>
    <hyperlink ref="F122" r:id="rId3"/>
    <hyperlink ref="F127" r:id="rId4"/>
    <hyperlink ref="F133" r:id="rId5"/>
    <hyperlink ref="F137" r:id="rId6"/>
    <hyperlink ref="F141" r:id="rId7"/>
    <hyperlink ref="F147" r:id="rId8"/>
    <hyperlink ref="F154" r:id="rId9"/>
    <hyperlink ref="F161" r:id="rId10"/>
    <hyperlink ref="F164" r:id="rId11"/>
    <hyperlink ref="F168" r:id="rId12"/>
    <hyperlink ref="F175" r:id="rId13"/>
    <hyperlink ref="F184" r:id="rId14"/>
    <hyperlink ref="F188" r:id="rId15"/>
    <hyperlink ref="F196" r:id="rId16"/>
    <hyperlink ref="F201" r:id="rId17"/>
    <hyperlink ref="F205" r:id="rId18"/>
    <hyperlink ref="F218" r:id="rId19"/>
    <hyperlink ref="F228" r:id="rId20"/>
    <hyperlink ref="F232" r:id="rId21"/>
    <hyperlink ref="F235" r:id="rId22"/>
    <hyperlink ref="F239" r:id="rId23"/>
    <hyperlink ref="F243" r:id="rId24"/>
    <hyperlink ref="F247" r:id="rId25"/>
    <hyperlink ref="F251" r:id="rId26"/>
    <hyperlink ref="F260" r:id="rId27"/>
    <hyperlink ref="F266" r:id="rId28"/>
    <hyperlink ref="F273" r:id="rId29"/>
    <hyperlink ref="F278" r:id="rId30"/>
    <hyperlink ref="F281" r:id="rId31"/>
    <hyperlink ref="F285" r:id="rId32"/>
    <hyperlink ref="F288" r:id="rId33"/>
    <hyperlink ref="F292" r:id="rId34"/>
    <hyperlink ref="F297" r:id="rId35"/>
    <hyperlink ref="F305" r:id="rId36"/>
    <hyperlink ref="F310" r:id="rId37"/>
    <hyperlink ref="F313" r:id="rId38"/>
    <hyperlink ref="F316" r:id="rId39"/>
    <hyperlink ref="F320" r:id="rId40"/>
    <hyperlink ref="F334" r:id="rId41"/>
    <hyperlink ref="F338" r:id="rId42"/>
    <hyperlink ref="F341" r:id="rId43"/>
    <hyperlink ref="F345" r:id="rId44"/>
    <hyperlink ref="F356" r:id="rId4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9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19" t="s">
        <v>113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86</v>
      </c>
    </row>
    <row r="4" spans="1:46" s="1" customFormat="1" ht="24.95" customHeight="1">
      <c r="B4" s="22"/>
      <c r="D4" s="112" t="s">
        <v>150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1" t="str">
        <f>'Rekapitulace stavby'!K6</f>
        <v>Jablonné nad Orlicí - oprava</v>
      </c>
      <c r="F7" s="402"/>
      <c r="G7" s="402"/>
      <c r="H7" s="402"/>
      <c r="L7" s="22"/>
    </row>
    <row r="8" spans="1:46">
      <c r="B8" s="22"/>
      <c r="D8" s="114" t="s">
        <v>151</v>
      </c>
      <c r="L8" s="22"/>
    </row>
    <row r="9" spans="1:46" s="1" customFormat="1" ht="16.5" customHeight="1">
      <c r="B9" s="22"/>
      <c r="E9" s="401" t="s">
        <v>272</v>
      </c>
      <c r="F9" s="400"/>
      <c r="G9" s="400"/>
      <c r="H9" s="400"/>
      <c r="L9" s="22"/>
    </row>
    <row r="10" spans="1:46" s="1" customFormat="1" ht="12" customHeight="1">
      <c r="B10" s="22"/>
      <c r="D10" s="114" t="s">
        <v>153</v>
      </c>
      <c r="L10" s="22"/>
    </row>
    <row r="11" spans="1:46" s="2" customFormat="1" ht="16.5" customHeight="1">
      <c r="A11" s="36"/>
      <c r="B11" s="41"/>
      <c r="C11" s="36"/>
      <c r="D11" s="36"/>
      <c r="E11" s="411" t="s">
        <v>273</v>
      </c>
      <c r="F11" s="403"/>
      <c r="G11" s="403"/>
      <c r="H11" s="40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274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04" t="s">
        <v>1501</v>
      </c>
      <c r="F13" s="403"/>
      <c r="G13" s="403"/>
      <c r="H13" s="403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5" t="s">
        <v>19</v>
      </c>
      <c r="G15" s="36"/>
      <c r="H15" s="36"/>
      <c r="I15" s="114" t="s">
        <v>20</v>
      </c>
      <c r="J15" s="105" t="s">
        <v>19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5" t="s">
        <v>22</v>
      </c>
      <c r="G16" s="36"/>
      <c r="H16" s="36"/>
      <c r="I16" s="114" t="s">
        <v>23</v>
      </c>
      <c r="J16" s="116" t="str">
        <f>'Rekapitulace stavby'!AN8</f>
        <v>25. 7. 2022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5" t="s">
        <v>27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28</v>
      </c>
      <c r="F19" s="36"/>
      <c r="G19" s="36"/>
      <c r="H19" s="36"/>
      <c r="I19" s="114" t="s">
        <v>29</v>
      </c>
      <c r="J19" s="105" t="s">
        <v>30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31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05" t="str">
        <f>'Rekapitulace stavby'!E14</f>
        <v>Vyplň údaj</v>
      </c>
      <c r="F22" s="406"/>
      <c r="G22" s="406"/>
      <c r="H22" s="406"/>
      <c r="I22" s="114" t="s">
        <v>29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33</v>
      </c>
      <c r="E24" s="36"/>
      <c r="F24" s="36"/>
      <c r="G24" s="36"/>
      <c r="H24" s="36"/>
      <c r="I24" s="114" t="s">
        <v>26</v>
      </c>
      <c r="J24" s="105" t="s">
        <v>34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35</v>
      </c>
      <c r="F25" s="36"/>
      <c r="G25" s="36"/>
      <c r="H25" s="36"/>
      <c r="I25" s="114" t="s">
        <v>29</v>
      </c>
      <c r="J25" s="105" t="s">
        <v>36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38</v>
      </c>
      <c r="E27" s="36"/>
      <c r="F27" s="36"/>
      <c r="G27" s="36"/>
      <c r="H27" s="36"/>
      <c r="I27" s="114" t="s">
        <v>26</v>
      </c>
      <c r="J27" s="105" t="s">
        <v>19</v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">
        <v>1502</v>
      </c>
      <c r="F28" s="36"/>
      <c r="G28" s="36"/>
      <c r="H28" s="36"/>
      <c r="I28" s="114" t="s">
        <v>29</v>
      </c>
      <c r="J28" s="105" t="s">
        <v>19</v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41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7"/>
      <c r="B31" s="118"/>
      <c r="C31" s="117"/>
      <c r="D31" s="117"/>
      <c r="E31" s="407" t="s">
        <v>19</v>
      </c>
      <c r="F31" s="407"/>
      <c r="G31" s="407"/>
      <c r="H31" s="407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43</v>
      </c>
      <c r="E34" s="36"/>
      <c r="F34" s="36"/>
      <c r="G34" s="36"/>
      <c r="H34" s="36"/>
      <c r="I34" s="36"/>
      <c r="J34" s="122">
        <f>ROUND(J98,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45</v>
      </c>
      <c r="G36" s="36"/>
      <c r="H36" s="36"/>
      <c r="I36" s="123" t="s">
        <v>44</v>
      </c>
      <c r="J36" s="123" t="s">
        <v>46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47</v>
      </c>
      <c r="E37" s="114" t="s">
        <v>48</v>
      </c>
      <c r="F37" s="125">
        <f>ROUND((SUM(BE98:BE238)),  2)</f>
        <v>0</v>
      </c>
      <c r="G37" s="36"/>
      <c r="H37" s="36"/>
      <c r="I37" s="126">
        <v>0.21</v>
      </c>
      <c r="J37" s="125">
        <f>ROUND(((SUM(BE98:BE238))*I37),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49</v>
      </c>
      <c r="F38" s="125">
        <f>ROUND((SUM(BF98:BF238)),  2)</f>
        <v>0</v>
      </c>
      <c r="G38" s="36"/>
      <c r="H38" s="36"/>
      <c r="I38" s="126">
        <v>0.15</v>
      </c>
      <c r="J38" s="125">
        <f>ROUND(((SUM(BF98:BF238))*I38),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50</v>
      </c>
      <c r="F39" s="125">
        <f>ROUND((SUM(BG98:BG238)),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51</v>
      </c>
      <c r="F40" s="125">
        <f>ROUND((SUM(BH98:BH238)),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52</v>
      </c>
      <c r="F41" s="125">
        <f>ROUND((SUM(BI98:BI238)),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53</v>
      </c>
      <c r="E43" s="129"/>
      <c r="F43" s="129"/>
      <c r="G43" s="130" t="s">
        <v>54</v>
      </c>
      <c r="H43" s="131" t="s">
        <v>55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155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08" t="str">
        <f>E7</f>
        <v>Jablonné nad Orlicí - oprava</v>
      </c>
      <c r="F52" s="409"/>
      <c r="G52" s="409"/>
      <c r="H52" s="409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151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08" t="s">
        <v>272</v>
      </c>
      <c r="F54" s="385"/>
      <c r="G54" s="385"/>
      <c r="H54" s="385"/>
      <c r="I54" s="24"/>
      <c r="J54" s="24"/>
      <c r="K54" s="24"/>
      <c r="L54" s="22"/>
    </row>
    <row r="55" spans="1:31" s="1" customFormat="1" ht="12" customHeight="1">
      <c r="B55" s="23"/>
      <c r="C55" s="31" t="s">
        <v>153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2" t="s">
        <v>273</v>
      </c>
      <c r="F56" s="410"/>
      <c r="G56" s="410"/>
      <c r="H56" s="410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274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56" t="str">
        <f>E13</f>
        <v>05 - Zdravotechnika</v>
      </c>
      <c r="F58" s="410"/>
      <c r="G58" s="410"/>
      <c r="H58" s="410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>Nádražní 128, Jablonné nad Orlicí</v>
      </c>
      <c r="G60" s="38"/>
      <c r="H60" s="38"/>
      <c r="I60" s="31" t="s">
        <v>23</v>
      </c>
      <c r="J60" s="61" t="str">
        <f>IF(J16="","",J16)</f>
        <v>25. 7. 2022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Správa železniční dopravní cesty</v>
      </c>
      <c r="G62" s="38"/>
      <c r="H62" s="38"/>
      <c r="I62" s="31" t="s">
        <v>33</v>
      </c>
      <c r="J62" s="34" t="str">
        <f>E25</f>
        <v>Aprea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31</v>
      </c>
      <c r="D63" s="38"/>
      <c r="E63" s="38"/>
      <c r="F63" s="29" t="str">
        <f>IF(E22="","",E22)</f>
        <v>Vyplň údaj</v>
      </c>
      <c r="G63" s="38"/>
      <c r="H63" s="38"/>
      <c r="I63" s="31" t="s">
        <v>38</v>
      </c>
      <c r="J63" s="34" t="str">
        <f>E28</f>
        <v>Jaroslav Bilský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156</v>
      </c>
      <c r="D65" s="139"/>
      <c r="E65" s="139"/>
      <c r="F65" s="139"/>
      <c r="G65" s="139"/>
      <c r="H65" s="139"/>
      <c r="I65" s="139"/>
      <c r="J65" s="140" t="s">
        <v>157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75</v>
      </c>
      <c r="D67" s="38"/>
      <c r="E67" s="38"/>
      <c r="F67" s="38"/>
      <c r="G67" s="38"/>
      <c r="H67" s="38"/>
      <c r="I67" s="38"/>
      <c r="J67" s="79">
        <f>J98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158</v>
      </c>
    </row>
    <row r="68" spans="1:47" s="9" customFormat="1" ht="24.95" customHeight="1">
      <c r="B68" s="142"/>
      <c r="C68" s="143"/>
      <c r="D68" s="144" t="s">
        <v>159</v>
      </c>
      <c r="E68" s="145"/>
      <c r="F68" s="145"/>
      <c r="G68" s="145"/>
      <c r="H68" s="145"/>
      <c r="I68" s="145"/>
      <c r="J68" s="146">
        <f>J99</f>
        <v>0</v>
      </c>
      <c r="K68" s="143"/>
      <c r="L68" s="147"/>
    </row>
    <row r="69" spans="1:47" s="10" customFormat="1" ht="19.899999999999999" customHeight="1">
      <c r="B69" s="148"/>
      <c r="C69" s="99"/>
      <c r="D69" s="149" t="s">
        <v>160</v>
      </c>
      <c r="E69" s="150"/>
      <c r="F69" s="150"/>
      <c r="G69" s="150"/>
      <c r="H69" s="150"/>
      <c r="I69" s="150"/>
      <c r="J69" s="151">
        <f>J100</f>
        <v>0</v>
      </c>
      <c r="K69" s="99"/>
      <c r="L69" s="152"/>
    </row>
    <row r="70" spans="1:47" s="9" customFormat="1" ht="24.95" customHeight="1">
      <c r="B70" s="142"/>
      <c r="C70" s="143"/>
      <c r="D70" s="144" t="s">
        <v>280</v>
      </c>
      <c r="E70" s="145"/>
      <c r="F70" s="145"/>
      <c r="G70" s="145"/>
      <c r="H70" s="145"/>
      <c r="I70" s="145"/>
      <c r="J70" s="146">
        <f>J104</f>
        <v>0</v>
      </c>
      <c r="K70" s="143"/>
      <c r="L70" s="147"/>
    </row>
    <row r="71" spans="1:47" s="10" customFormat="1" ht="19.899999999999999" customHeight="1">
      <c r="B71" s="148"/>
      <c r="C71" s="99"/>
      <c r="D71" s="149" t="s">
        <v>1503</v>
      </c>
      <c r="E71" s="150"/>
      <c r="F71" s="150"/>
      <c r="G71" s="150"/>
      <c r="H71" s="150"/>
      <c r="I71" s="150"/>
      <c r="J71" s="151">
        <f>J105</f>
        <v>0</v>
      </c>
      <c r="K71" s="99"/>
      <c r="L71" s="152"/>
    </row>
    <row r="72" spans="1:47" s="10" customFormat="1" ht="19.899999999999999" customHeight="1">
      <c r="B72" s="148"/>
      <c r="C72" s="99"/>
      <c r="D72" s="149" t="s">
        <v>1504</v>
      </c>
      <c r="E72" s="150"/>
      <c r="F72" s="150"/>
      <c r="G72" s="150"/>
      <c r="H72" s="150"/>
      <c r="I72" s="150"/>
      <c r="J72" s="151">
        <f>J123</f>
        <v>0</v>
      </c>
      <c r="K72" s="99"/>
      <c r="L72" s="152"/>
    </row>
    <row r="73" spans="1:47" s="10" customFormat="1" ht="19.899999999999999" customHeight="1">
      <c r="B73" s="148"/>
      <c r="C73" s="99"/>
      <c r="D73" s="149" t="s">
        <v>600</v>
      </c>
      <c r="E73" s="150"/>
      <c r="F73" s="150"/>
      <c r="G73" s="150"/>
      <c r="H73" s="150"/>
      <c r="I73" s="150"/>
      <c r="J73" s="151">
        <f>J178</f>
        <v>0</v>
      </c>
      <c r="K73" s="99"/>
      <c r="L73" s="152"/>
    </row>
    <row r="74" spans="1:47" s="9" customFormat="1" ht="24.95" customHeight="1">
      <c r="B74" s="142"/>
      <c r="C74" s="143"/>
      <c r="D74" s="144" t="s">
        <v>1505</v>
      </c>
      <c r="E74" s="145"/>
      <c r="F74" s="145"/>
      <c r="G74" s="145"/>
      <c r="H74" s="145"/>
      <c r="I74" s="145"/>
      <c r="J74" s="146">
        <f>J235</f>
        <v>0</v>
      </c>
      <c r="K74" s="143"/>
      <c r="L74" s="147"/>
    </row>
    <row r="75" spans="1:47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6.95" customHeight="1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47" s="2" customFormat="1" ht="6.95" customHeight="1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24.95" customHeight="1">
      <c r="A81" s="36"/>
      <c r="B81" s="37"/>
      <c r="C81" s="25" t="s">
        <v>161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2" customHeight="1">
      <c r="A83" s="36"/>
      <c r="B83" s="37"/>
      <c r="C83" s="31" t="s">
        <v>16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6.5" customHeight="1">
      <c r="A84" s="36"/>
      <c r="B84" s="37"/>
      <c r="C84" s="38"/>
      <c r="D84" s="38"/>
      <c r="E84" s="408" t="str">
        <f>E7</f>
        <v>Jablonné nad Orlicí - oprava</v>
      </c>
      <c r="F84" s="409"/>
      <c r="G84" s="409"/>
      <c r="H84" s="409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1" customFormat="1" ht="12" customHeight="1">
      <c r="B85" s="23"/>
      <c r="C85" s="31" t="s">
        <v>151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31" s="1" customFormat="1" ht="16.5" customHeight="1">
      <c r="B86" s="23"/>
      <c r="C86" s="24"/>
      <c r="D86" s="24"/>
      <c r="E86" s="408" t="s">
        <v>272</v>
      </c>
      <c r="F86" s="385"/>
      <c r="G86" s="385"/>
      <c r="H86" s="385"/>
      <c r="I86" s="24"/>
      <c r="J86" s="24"/>
      <c r="K86" s="24"/>
      <c r="L86" s="22"/>
    </row>
    <row r="87" spans="1:31" s="1" customFormat="1" ht="12" customHeight="1">
      <c r="B87" s="23"/>
      <c r="C87" s="31" t="s">
        <v>153</v>
      </c>
      <c r="D87" s="24"/>
      <c r="E87" s="24"/>
      <c r="F87" s="24"/>
      <c r="G87" s="24"/>
      <c r="H87" s="24"/>
      <c r="I87" s="24"/>
      <c r="J87" s="24"/>
      <c r="K87" s="24"/>
      <c r="L87" s="22"/>
    </row>
    <row r="88" spans="1:31" s="2" customFormat="1" ht="16.5" customHeight="1">
      <c r="A88" s="36"/>
      <c r="B88" s="37"/>
      <c r="C88" s="38"/>
      <c r="D88" s="38"/>
      <c r="E88" s="412" t="s">
        <v>273</v>
      </c>
      <c r="F88" s="410"/>
      <c r="G88" s="410"/>
      <c r="H88" s="410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274</v>
      </c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6.5" customHeight="1">
      <c r="A90" s="36"/>
      <c r="B90" s="37"/>
      <c r="C90" s="38"/>
      <c r="D90" s="38"/>
      <c r="E90" s="356" t="str">
        <f>E13</f>
        <v>05 - Zdravotechnika</v>
      </c>
      <c r="F90" s="410"/>
      <c r="G90" s="410"/>
      <c r="H90" s="410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21</v>
      </c>
      <c r="D92" s="38"/>
      <c r="E92" s="38"/>
      <c r="F92" s="29" t="str">
        <f>F16</f>
        <v>Nádražní 128, Jablonné nad Orlicí</v>
      </c>
      <c r="G92" s="38"/>
      <c r="H92" s="38"/>
      <c r="I92" s="31" t="s">
        <v>23</v>
      </c>
      <c r="J92" s="61" t="str">
        <f>IF(J16="","",J16)</f>
        <v>25. 7. 2022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25</v>
      </c>
      <c r="D94" s="38"/>
      <c r="E94" s="38"/>
      <c r="F94" s="29" t="str">
        <f>E19</f>
        <v>Správa železniční dopravní cesty</v>
      </c>
      <c r="G94" s="38"/>
      <c r="H94" s="38"/>
      <c r="I94" s="31" t="s">
        <v>33</v>
      </c>
      <c r="J94" s="34" t="str">
        <f>E25</f>
        <v>Aprea s.r.o.</v>
      </c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>
      <c r="A95" s="36"/>
      <c r="B95" s="37"/>
      <c r="C95" s="31" t="s">
        <v>31</v>
      </c>
      <c r="D95" s="38"/>
      <c r="E95" s="38"/>
      <c r="F95" s="29" t="str">
        <f>IF(E22="","",E22)</f>
        <v>Vyplň údaj</v>
      </c>
      <c r="G95" s="38"/>
      <c r="H95" s="38"/>
      <c r="I95" s="31" t="s">
        <v>38</v>
      </c>
      <c r="J95" s="34" t="str">
        <f>E28</f>
        <v>Jaroslav Bilský</v>
      </c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0.3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11" customFormat="1" ht="29.25" customHeight="1">
      <c r="A97" s="153"/>
      <c r="B97" s="154"/>
      <c r="C97" s="155" t="s">
        <v>162</v>
      </c>
      <c r="D97" s="156" t="s">
        <v>62</v>
      </c>
      <c r="E97" s="156" t="s">
        <v>58</v>
      </c>
      <c r="F97" s="156" t="s">
        <v>59</v>
      </c>
      <c r="G97" s="156" t="s">
        <v>163</v>
      </c>
      <c r="H97" s="156" t="s">
        <v>164</v>
      </c>
      <c r="I97" s="156" t="s">
        <v>165</v>
      </c>
      <c r="J97" s="156" t="s">
        <v>157</v>
      </c>
      <c r="K97" s="157" t="s">
        <v>166</v>
      </c>
      <c r="L97" s="158"/>
      <c r="M97" s="70" t="s">
        <v>19</v>
      </c>
      <c r="N97" s="71" t="s">
        <v>47</v>
      </c>
      <c r="O97" s="71" t="s">
        <v>167</v>
      </c>
      <c r="P97" s="71" t="s">
        <v>168</v>
      </c>
      <c r="Q97" s="71" t="s">
        <v>169</v>
      </c>
      <c r="R97" s="71" t="s">
        <v>170</v>
      </c>
      <c r="S97" s="71" t="s">
        <v>171</v>
      </c>
      <c r="T97" s="72" t="s">
        <v>172</v>
      </c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</row>
    <row r="98" spans="1:65" s="2" customFormat="1" ht="22.9" customHeight="1">
      <c r="A98" s="36"/>
      <c r="B98" s="37"/>
      <c r="C98" s="77" t="s">
        <v>173</v>
      </c>
      <c r="D98" s="38"/>
      <c r="E98" s="38"/>
      <c r="F98" s="38"/>
      <c r="G98" s="38"/>
      <c r="H98" s="38"/>
      <c r="I98" s="38"/>
      <c r="J98" s="159">
        <f>BK98</f>
        <v>0</v>
      </c>
      <c r="K98" s="38"/>
      <c r="L98" s="41"/>
      <c r="M98" s="73"/>
      <c r="N98" s="160"/>
      <c r="O98" s="74"/>
      <c r="P98" s="161">
        <f>P99+P104+P235</f>
        <v>0</v>
      </c>
      <c r="Q98" s="74"/>
      <c r="R98" s="161">
        <f>R99+R104+R235</f>
        <v>0.16772554780000001</v>
      </c>
      <c r="S98" s="74"/>
      <c r="T98" s="162">
        <f>T99+T104+T235</f>
        <v>0.23619000000000001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76</v>
      </c>
      <c r="AU98" s="19" t="s">
        <v>158</v>
      </c>
      <c r="BK98" s="163">
        <f>BK99+BK104+BK235</f>
        <v>0</v>
      </c>
    </row>
    <row r="99" spans="1:65" s="12" customFormat="1" ht="25.9" customHeight="1">
      <c r="B99" s="164"/>
      <c r="C99" s="165"/>
      <c r="D99" s="166" t="s">
        <v>76</v>
      </c>
      <c r="E99" s="167" t="s">
        <v>174</v>
      </c>
      <c r="F99" s="167" t="s">
        <v>175</v>
      </c>
      <c r="G99" s="165"/>
      <c r="H99" s="165"/>
      <c r="I99" s="168"/>
      <c r="J99" s="169">
        <f>BK99</f>
        <v>0</v>
      </c>
      <c r="K99" s="165"/>
      <c r="L99" s="170"/>
      <c r="M99" s="171"/>
      <c r="N99" s="172"/>
      <c r="O99" s="172"/>
      <c r="P99" s="173">
        <f>P100</f>
        <v>0</v>
      </c>
      <c r="Q99" s="172"/>
      <c r="R99" s="173">
        <f>R100</f>
        <v>0</v>
      </c>
      <c r="S99" s="172"/>
      <c r="T99" s="174">
        <f>T100</f>
        <v>0</v>
      </c>
      <c r="AR99" s="175" t="s">
        <v>84</v>
      </c>
      <c r="AT99" s="176" t="s">
        <v>76</v>
      </c>
      <c r="AU99" s="176" t="s">
        <v>77</v>
      </c>
      <c r="AY99" s="175" t="s">
        <v>176</v>
      </c>
      <c r="BK99" s="177">
        <f>BK100</f>
        <v>0</v>
      </c>
    </row>
    <row r="100" spans="1:65" s="12" customFormat="1" ht="22.9" customHeight="1">
      <c r="B100" s="164"/>
      <c r="C100" s="165"/>
      <c r="D100" s="166" t="s">
        <v>76</v>
      </c>
      <c r="E100" s="178" t="s">
        <v>177</v>
      </c>
      <c r="F100" s="178" t="s">
        <v>178</v>
      </c>
      <c r="G100" s="165"/>
      <c r="H100" s="165"/>
      <c r="I100" s="168"/>
      <c r="J100" s="179">
        <f>BK100</f>
        <v>0</v>
      </c>
      <c r="K100" s="165"/>
      <c r="L100" s="170"/>
      <c r="M100" s="171"/>
      <c r="N100" s="172"/>
      <c r="O100" s="172"/>
      <c r="P100" s="173">
        <f>SUM(P101:P103)</f>
        <v>0</v>
      </c>
      <c r="Q100" s="172"/>
      <c r="R100" s="173">
        <f>SUM(R101:R103)</f>
        <v>0</v>
      </c>
      <c r="S100" s="172"/>
      <c r="T100" s="174">
        <f>SUM(T101:T103)</f>
        <v>0</v>
      </c>
      <c r="AR100" s="175" t="s">
        <v>84</v>
      </c>
      <c r="AT100" s="176" t="s">
        <v>76</v>
      </c>
      <c r="AU100" s="176" t="s">
        <v>84</v>
      </c>
      <c r="AY100" s="175" t="s">
        <v>176</v>
      </c>
      <c r="BK100" s="177">
        <f>SUM(BK101:BK103)</f>
        <v>0</v>
      </c>
    </row>
    <row r="101" spans="1:65" s="2" customFormat="1" ht="16.5" customHeight="1">
      <c r="A101" s="36"/>
      <c r="B101" s="37"/>
      <c r="C101" s="180" t="s">
        <v>84</v>
      </c>
      <c r="D101" s="180" t="s">
        <v>180</v>
      </c>
      <c r="E101" s="181" t="s">
        <v>334</v>
      </c>
      <c r="F101" s="182" t="s">
        <v>335</v>
      </c>
      <c r="G101" s="183" t="s">
        <v>183</v>
      </c>
      <c r="H101" s="184">
        <v>0.23599999999999999</v>
      </c>
      <c r="I101" s="185"/>
      <c r="J101" s="186">
        <f>ROUND(I101*H101,2)</f>
        <v>0</v>
      </c>
      <c r="K101" s="182" t="s">
        <v>184</v>
      </c>
      <c r="L101" s="41"/>
      <c r="M101" s="187" t="s">
        <v>19</v>
      </c>
      <c r="N101" s="188" t="s">
        <v>48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185</v>
      </c>
      <c r="AT101" s="191" t="s">
        <v>180</v>
      </c>
      <c r="AU101" s="191" t="s">
        <v>86</v>
      </c>
      <c r="AY101" s="19" t="s">
        <v>176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84</v>
      </c>
      <c r="BK101" s="192">
        <f>ROUND(I101*H101,2)</f>
        <v>0</v>
      </c>
      <c r="BL101" s="19" t="s">
        <v>185</v>
      </c>
      <c r="BM101" s="191" t="s">
        <v>1506</v>
      </c>
    </row>
    <row r="102" spans="1:65" s="2" customFormat="1" ht="11.25">
      <c r="A102" s="36"/>
      <c r="B102" s="37"/>
      <c r="C102" s="38"/>
      <c r="D102" s="193" t="s">
        <v>187</v>
      </c>
      <c r="E102" s="38"/>
      <c r="F102" s="194" t="s">
        <v>337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187</v>
      </c>
      <c r="AU102" s="19" t="s">
        <v>86</v>
      </c>
    </row>
    <row r="103" spans="1:65" s="2" customFormat="1" ht="11.25">
      <c r="A103" s="36"/>
      <c r="B103" s="37"/>
      <c r="C103" s="38"/>
      <c r="D103" s="198" t="s">
        <v>189</v>
      </c>
      <c r="E103" s="38"/>
      <c r="F103" s="199" t="s">
        <v>338</v>
      </c>
      <c r="G103" s="38"/>
      <c r="H103" s="38"/>
      <c r="I103" s="195"/>
      <c r="J103" s="38"/>
      <c r="K103" s="38"/>
      <c r="L103" s="41"/>
      <c r="M103" s="196"/>
      <c r="N103" s="197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189</v>
      </c>
      <c r="AU103" s="19" t="s">
        <v>86</v>
      </c>
    </row>
    <row r="104" spans="1:65" s="12" customFormat="1" ht="25.9" customHeight="1">
      <c r="B104" s="164"/>
      <c r="C104" s="165"/>
      <c r="D104" s="166" t="s">
        <v>76</v>
      </c>
      <c r="E104" s="167" t="s">
        <v>347</v>
      </c>
      <c r="F104" s="167" t="s">
        <v>348</v>
      </c>
      <c r="G104" s="165"/>
      <c r="H104" s="165"/>
      <c r="I104" s="168"/>
      <c r="J104" s="169">
        <f>BK104</f>
        <v>0</v>
      </c>
      <c r="K104" s="165"/>
      <c r="L104" s="170"/>
      <c r="M104" s="171"/>
      <c r="N104" s="172"/>
      <c r="O104" s="172"/>
      <c r="P104" s="173">
        <f>P105+P123+P178</f>
        <v>0</v>
      </c>
      <c r="Q104" s="172"/>
      <c r="R104" s="173">
        <f>R105+R123+R178</f>
        <v>0.16772554780000001</v>
      </c>
      <c r="S104" s="172"/>
      <c r="T104" s="174">
        <f>T105+T123+T178</f>
        <v>0.23619000000000001</v>
      </c>
      <c r="AR104" s="175" t="s">
        <v>86</v>
      </c>
      <c r="AT104" s="176" t="s">
        <v>76</v>
      </c>
      <c r="AU104" s="176" t="s">
        <v>77</v>
      </c>
      <c r="AY104" s="175" t="s">
        <v>176</v>
      </c>
      <c r="BK104" s="177">
        <f>BK105+BK123+BK178</f>
        <v>0</v>
      </c>
    </row>
    <row r="105" spans="1:65" s="12" customFormat="1" ht="22.9" customHeight="1">
      <c r="B105" s="164"/>
      <c r="C105" s="165"/>
      <c r="D105" s="166" t="s">
        <v>76</v>
      </c>
      <c r="E105" s="178" t="s">
        <v>1507</v>
      </c>
      <c r="F105" s="178" t="s">
        <v>1508</v>
      </c>
      <c r="G105" s="165"/>
      <c r="H105" s="165"/>
      <c r="I105" s="168"/>
      <c r="J105" s="179">
        <f>BK105</f>
        <v>0</v>
      </c>
      <c r="K105" s="165"/>
      <c r="L105" s="170"/>
      <c r="M105" s="171"/>
      <c r="N105" s="172"/>
      <c r="O105" s="172"/>
      <c r="P105" s="173">
        <f>SUM(P106:P122)</f>
        <v>0</v>
      </c>
      <c r="Q105" s="172"/>
      <c r="R105" s="173">
        <f>SUM(R106:R122)</f>
        <v>4.5184999999999999E-3</v>
      </c>
      <c r="S105" s="172"/>
      <c r="T105" s="174">
        <f>SUM(T106:T122)</f>
        <v>0</v>
      </c>
      <c r="AR105" s="175" t="s">
        <v>86</v>
      </c>
      <c r="AT105" s="176" t="s">
        <v>76</v>
      </c>
      <c r="AU105" s="176" t="s">
        <v>84</v>
      </c>
      <c r="AY105" s="175" t="s">
        <v>176</v>
      </c>
      <c r="BK105" s="177">
        <f>SUM(BK106:BK122)</f>
        <v>0</v>
      </c>
    </row>
    <row r="106" spans="1:65" s="2" customFormat="1" ht="16.5" customHeight="1">
      <c r="A106" s="36"/>
      <c r="B106" s="37"/>
      <c r="C106" s="180" t="s">
        <v>86</v>
      </c>
      <c r="D106" s="180" t="s">
        <v>180</v>
      </c>
      <c r="E106" s="181" t="s">
        <v>1509</v>
      </c>
      <c r="F106" s="182" t="s">
        <v>1510</v>
      </c>
      <c r="G106" s="183" t="s">
        <v>407</v>
      </c>
      <c r="H106" s="184">
        <v>9</v>
      </c>
      <c r="I106" s="185"/>
      <c r="J106" s="186">
        <f>ROUND(I106*H106,2)</f>
        <v>0</v>
      </c>
      <c r="K106" s="182" t="s">
        <v>184</v>
      </c>
      <c r="L106" s="41"/>
      <c r="M106" s="187" t="s">
        <v>19</v>
      </c>
      <c r="N106" s="188" t="s">
        <v>48</v>
      </c>
      <c r="O106" s="66"/>
      <c r="P106" s="189">
        <f>O106*H106</f>
        <v>0</v>
      </c>
      <c r="Q106" s="189">
        <v>4.7649999999999998E-4</v>
      </c>
      <c r="R106" s="189">
        <f>Q106*H106</f>
        <v>4.2884999999999998E-3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354</v>
      </c>
      <c r="AT106" s="191" t="s">
        <v>180</v>
      </c>
      <c r="AU106" s="191" t="s">
        <v>86</v>
      </c>
      <c r="AY106" s="19" t="s">
        <v>176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84</v>
      </c>
      <c r="BK106" s="192">
        <f>ROUND(I106*H106,2)</f>
        <v>0</v>
      </c>
      <c r="BL106" s="19" t="s">
        <v>354</v>
      </c>
      <c r="BM106" s="191" t="s">
        <v>1511</v>
      </c>
    </row>
    <row r="107" spans="1:65" s="2" customFormat="1" ht="11.25">
      <c r="A107" s="36"/>
      <c r="B107" s="37"/>
      <c r="C107" s="38"/>
      <c r="D107" s="193" t="s">
        <v>187</v>
      </c>
      <c r="E107" s="38"/>
      <c r="F107" s="194" t="s">
        <v>1512</v>
      </c>
      <c r="G107" s="38"/>
      <c r="H107" s="38"/>
      <c r="I107" s="195"/>
      <c r="J107" s="38"/>
      <c r="K107" s="38"/>
      <c r="L107" s="41"/>
      <c r="M107" s="196"/>
      <c r="N107" s="197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187</v>
      </c>
      <c r="AU107" s="19" t="s">
        <v>86</v>
      </c>
    </row>
    <row r="108" spans="1:65" s="2" customFormat="1" ht="11.25">
      <c r="A108" s="36"/>
      <c r="B108" s="37"/>
      <c r="C108" s="38"/>
      <c r="D108" s="198" t="s">
        <v>189</v>
      </c>
      <c r="E108" s="38"/>
      <c r="F108" s="199" t="s">
        <v>1513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189</v>
      </c>
      <c r="AU108" s="19" t="s">
        <v>86</v>
      </c>
    </row>
    <row r="109" spans="1:65" s="2" customFormat="1" ht="16.5" customHeight="1">
      <c r="A109" s="36"/>
      <c r="B109" s="37"/>
      <c r="C109" s="227" t="s">
        <v>103</v>
      </c>
      <c r="D109" s="227" t="s">
        <v>398</v>
      </c>
      <c r="E109" s="228" t="s">
        <v>1514</v>
      </c>
      <c r="F109" s="229" t="s">
        <v>1515</v>
      </c>
      <c r="G109" s="230" t="s">
        <v>299</v>
      </c>
      <c r="H109" s="231">
        <v>1</v>
      </c>
      <c r="I109" s="232"/>
      <c r="J109" s="233">
        <f>ROUND(I109*H109,2)</f>
        <v>0</v>
      </c>
      <c r="K109" s="229" t="s">
        <v>184</v>
      </c>
      <c r="L109" s="234"/>
      <c r="M109" s="235" t="s">
        <v>19</v>
      </c>
      <c r="N109" s="236" t="s">
        <v>48</v>
      </c>
      <c r="O109" s="66"/>
      <c r="P109" s="189">
        <f>O109*H109</f>
        <v>0</v>
      </c>
      <c r="Q109" s="189">
        <v>2.3000000000000001E-4</v>
      </c>
      <c r="R109" s="189">
        <f>Q109*H109</f>
        <v>2.3000000000000001E-4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401</v>
      </c>
      <c r="AT109" s="191" t="s">
        <v>398</v>
      </c>
      <c r="AU109" s="191" t="s">
        <v>86</v>
      </c>
      <c r="AY109" s="19" t="s">
        <v>176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84</v>
      </c>
      <c r="BK109" s="192">
        <f>ROUND(I109*H109,2)</f>
        <v>0</v>
      </c>
      <c r="BL109" s="19" t="s">
        <v>354</v>
      </c>
      <c r="BM109" s="191" t="s">
        <v>1516</v>
      </c>
    </row>
    <row r="110" spans="1:65" s="2" customFormat="1" ht="11.25">
      <c r="A110" s="36"/>
      <c r="B110" s="37"/>
      <c r="C110" s="38"/>
      <c r="D110" s="193" t="s">
        <v>187</v>
      </c>
      <c r="E110" s="38"/>
      <c r="F110" s="194" t="s">
        <v>1515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187</v>
      </c>
      <c r="AU110" s="19" t="s">
        <v>86</v>
      </c>
    </row>
    <row r="111" spans="1:65" s="2" customFormat="1" ht="16.5" customHeight="1">
      <c r="A111" s="36"/>
      <c r="B111" s="37"/>
      <c r="C111" s="180" t="s">
        <v>185</v>
      </c>
      <c r="D111" s="180" t="s">
        <v>180</v>
      </c>
      <c r="E111" s="181" t="s">
        <v>1517</v>
      </c>
      <c r="F111" s="182" t="s">
        <v>1518</v>
      </c>
      <c r="G111" s="183" t="s">
        <v>299</v>
      </c>
      <c r="H111" s="184">
        <v>1</v>
      </c>
      <c r="I111" s="185"/>
      <c r="J111" s="186">
        <f>ROUND(I111*H111,2)</f>
        <v>0</v>
      </c>
      <c r="K111" s="182" t="s">
        <v>184</v>
      </c>
      <c r="L111" s="41"/>
      <c r="M111" s="187" t="s">
        <v>19</v>
      </c>
      <c r="N111" s="188" t="s">
        <v>48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354</v>
      </c>
      <c r="AT111" s="191" t="s">
        <v>180</v>
      </c>
      <c r="AU111" s="191" t="s">
        <v>86</v>
      </c>
      <c r="AY111" s="19" t="s">
        <v>176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84</v>
      </c>
      <c r="BK111" s="192">
        <f>ROUND(I111*H111,2)</f>
        <v>0</v>
      </c>
      <c r="BL111" s="19" t="s">
        <v>354</v>
      </c>
      <c r="BM111" s="191" t="s">
        <v>1519</v>
      </c>
    </row>
    <row r="112" spans="1:65" s="2" customFormat="1" ht="11.25">
      <c r="A112" s="36"/>
      <c r="B112" s="37"/>
      <c r="C112" s="38"/>
      <c r="D112" s="193" t="s">
        <v>187</v>
      </c>
      <c r="E112" s="38"/>
      <c r="F112" s="194" t="s">
        <v>1520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187</v>
      </c>
      <c r="AU112" s="19" t="s">
        <v>86</v>
      </c>
    </row>
    <row r="113" spans="1:65" s="2" customFormat="1" ht="11.25">
      <c r="A113" s="36"/>
      <c r="B113" s="37"/>
      <c r="C113" s="38"/>
      <c r="D113" s="198" t="s">
        <v>189</v>
      </c>
      <c r="E113" s="38"/>
      <c r="F113" s="199" t="s">
        <v>1521</v>
      </c>
      <c r="G113" s="38"/>
      <c r="H113" s="38"/>
      <c r="I113" s="195"/>
      <c r="J113" s="38"/>
      <c r="K113" s="38"/>
      <c r="L113" s="41"/>
      <c r="M113" s="196"/>
      <c r="N113" s="19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189</v>
      </c>
      <c r="AU113" s="19" t="s">
        <v>86</v>
      </c>
    </row>
    <row r="114" spans="1:65" s="2" customFormat="1" ht="16.5" customHeight="1">
      <c r="A114" s="36"/>
      <c r="B114" s="37"/>
      <c r="C114" s="180" t="s">
        <v>216</v>
      </c>
      <c r="D114" s="180" t="s">
        <v>180</v>
      </c>
      <c r="E114" s="181" t="s">
        <v>1522</v>
      </c>
      <c r="F114" s="182" t="s">
        <v>1523</v>
      </c>
      <c r="G114" s="183" t="s">
        <v>407</v>
      </c>
      <c r="H114" s="184">
        <v>9</v>
      </c>
      <c r="I114" s="185"/>
      <c r="J114" s="186">
        <f>ROUND(I114*H114,2)</f>
        <v>0</v>
      </c>
      <c r="K114" s="182" t="s">
        <v>184</v>
      </c>
      <c r="L114" s="41"/>
      <c r="M114" s="187" t="s">
        <v>19</v>
      </c>
      <c r="N114" s="188" t="s">
        <v>48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354</v>
      </c>
      <c r="AT114" s="191" t="s">
        <v>180</v>
      </c>
      <c r="AU114" s="191" t="s">
        <v>86</v>
      </c>
      <c r="AY114" s="19" t="s">
        <v>176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84</v>
      </c>
      <c r="BK114" s="192">
        <f>ROUND(I114*H114,2)</f>
        <v>0</v>
      </c>
      <c r="BL114" s="19" t="s">
        <v>354</v>
      </c>
      <c r="BM114" s="191" t="s">
        <v>1524</v>
      </c>
    </row>
    <row r="115" spans="1:65" s="2" customFormat="1" ht="11.25">
      <c r="A115" s="36"/>
      <c r="B115" s="37"/>
      <c r="C115" s="38"/>
      <c r="D115" s="193" t="s">
        <v>187</v>
      </c>
      <c r="E115" s="38"/>
      <c r="F115" s="194" t="s">
        <v>1525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187</v>
      </c>
      <c r="AU115" s="19" t="s">
        <v>86</v>
      </c>
    </row>
    <row r="116" spans="1:65" s="2" customFormat="1" ht="11.25">
      <c r="A116" s="36"/>
      <c r="B116" s="37"/>
      <c r="C116" s="38"/>
      <c r="D116" s="198" t="s">
        <v>189</v>
      </c>
      <c r="E116" s="38"/>
      <c r="F116" s="199" t="s">
        <v>1526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189</v>
      </c>
      <c r="AU116" s="19" t="s">
        <v>86</v>
      </c>
    </row>
    <row r="117" spans="1:65" s="2" customFormat="1" ht="16.5" customHeight="1">
      <c r="A117" s="36"/>
      <c r="B117" s="37"/>
      <c r="C117" s="180" t="s">
        <v>223</v>
      </c>
      <c r="D117" s="180" t="s">
        <v>180</v>
      </c>
      <c r="E117" s="181" t="s">
        <v>1527</v>
      </c>
      <c r="F117" s="182" t="s">
        <v>1528</v>
      </c>
      <c r="G117" s="183" t="s">
        <v>183</v>
      </c>
      <c r="H117" s="184">
        <v>5.0000000000000001E-3</v>
      </c>
      <c r="I117" s="185"/>
      <c r="J117" s="186">
        <f>ROUND(I117*H117,2)</f>
        <v>0</v>
      </c>
      <c r="K117" s="182" t="s">
        <v>184</v>
      </c>
      <c r="L117" s="41"/>
      <c r="M117" s="187" t="s">
        <v>19</v>
      </c>
      <c r="N117" s="188" t="s">
        <v>48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354</v>
      </c>
      <c r="AT117" s="191" t="s">
        <v>180</v>
      </c>
      <c r="AU117" s="191" t="s">
        <v>86</v>
      </c>
      <c r="AY117" s="19" t="s">
        <v>176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84</v>
      </c>
      <c r="BK117" s="192">
        <f>ROUND(I117*H117,2)</f>
        <v>0</v>
      </c>
      <c r="BL117" s="19" t="s">
        <v>354</v>
      </c>
      <c r="BM117" s="191" t="s">
        <v>1529</v>
      </c>
    </row>
    <row r="118" spans="1:65" s="2" customFormat="1" ht="19.5">
      <c r="A118" s="36"/>
      <c r="B118" s="37"/>
      <c r="C118" s="38"/>
      <c r="D118" s="193" t="s">
        <v>187</v>
      </c>
      <c r="E118" s="38"/>
      <c r="F118" s="194" t="s">
        <v>1530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187</v>
      </c>
      <c r="AU118" s="19" t="s">
        <v>86</v>
      </c>
    </row>
    <row r="119" spans="1:65" s="2" customFormat="1" ht="11.25">
      <c r="A119" s="36"/>
      <c r="B119" s="37"/>
      <c r="C119" s="38"/>
      <c r="D119" s="198" t="s">
        <v>189</v>
      </c>
      <c r="E119" s="38"/>
      <c r="F119" s="199" t="s">
        <v>1531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189</v>
      </c>
      <c r="AU119" s="19" t="s">
        <v>86</v>
      </c>
    </row>
    <row r="120" spans="1:65" s="2" customFormat="1" ht="16.5" customHeight="1">
      <c r="A120" s="36"/>
      <c r="B120" s="37"/>
      <c r="C120" s="180" t="s">
        <v>328</v>
      </c>
      <c r="D120" s="180" t="s">
        <v>180</v>
      </c>
      <c r="E120" s="181" t="s">
        <v>1532</v>
      </c>
      <c r="F120" s="182" t="s">
        <v>1533</v>
      </c>
      <c r="G120" s="183" t="s">
        <v>183</v>
      </c>
      <c r="H120" s="184">
        <v>5.0000000000000001E-3</v>
      </c>
      <c r="I120" s="185"/>
      <c r="J120" s="186">
        <f>ROUND(I120*H120,2)</f>
        <v>0</v>
      </c>
      <c r="K120" s="182" t="s">
        <v>184</v>
      </c>
      <c r="L120" s="41"/>
      <c r="M120" s="187" t="s">
        <v>19</v>
      </c>
      <c r="N120" s="188" t="s">
        <v>48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354</v>
      </c>
      <c r="AT120" s="191" t="s">
        <v>180</v>
      </c>
      <c r="AU120" s="191" t="s">
        <v>86</v>
      </c>
      <c r="AY120" s="19" t="s">
        <v>176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84</v>
      </c>
      <c r="BK120" s="192">
        <f>ROUND(I120*H120,2)</f>
        <v>0</v>
      </c>
      <c r="BL120" s="19" t="s">
        <v>354</v>
      </c>
      <c r="BM120" s="191" t="s">
        <v>1534</v>
      </c>
    </row>
    <row r="121" spans="1:65" s="2" customFormat="1" ht="19.5">
      <c r="A121" s="36"/>
      <c r="B121" s="37"/>
      <c r="C121" s="38"/>
      <c r="D121" s="193" t="s">
        <v>187</v>
      </c>
      <c r="E121" s="38"/>
      <c r="F121" s="194" t="s">
        <v>1535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187</v>
      </c>
      <c r="AU121" s="19" t="s">
        <v>86</v>
      </c>
    </row>
    <row r="122" spans="1:65" s="2" customFormat="1" ht="11.25">
      <c r="A122" s="36"/>
      <c r="B122" s="37"/>
      <c r="C122" s="38"/>
      <c r="D122" s="198" t="s">
        <v>189</v>
      </c>
      <c r="E122" s="38"/>
      <c r="F122" s="199" t="s">
        <v>1536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189</v>
      </c>
      <c r="AU122" s="19" t="s">
        <v>86</v>
      </c>
    </row>
    <row r="123" spans="1:65" s="12" customFormat="1" ht="22.9" customHeight="1">
      <c r="B123" s="164"/>
      <c r="C123" s="165"/>
      <c r="D123" s="166" t="s">
        <v>76</v>
      </c>
      <c r="E123" s="178" t="s">
        <v>1537</v>
      </c>
      <c r="F123" s="178" t="s">
        <v>1538</v>
      </c>
      <c r="G123" s="165"/>
      <c r="H123" s="165"/>
      <c r="I123" s="168"/>
      <c r="J123" s="179">
        <f>BK123</f>
        <v>0</v>
      </c>
      <c r="K123" s="165"/>
      <c r="L123" s="170"/>
      <c r="M123" s="171"/>
      <c r="N123" s="172"/>
      <c r="O123" s="172"/>
      <c r="P123" s="173">
        <f>SUM(P124:P177)</f>
        <v>0</v>
      </c>
      <c r="Q123" s="172"/>
      <c r="R123" s="173">
        <f>SUM(R124:R177)</f>
        <v>6.6421410000000014E-2</v>
      </c>
      <c r="S123" s="172"/>
      <c r="T123" s="174">
        <f>SUM(T124:T177)</f>
        <v>9.9409999999999984E-2</v>
      </c>
      <c r="AR123" s="175" t="s">
        <v>86</v>
      </c>
      <c r="AT123" s="176" t="s">
        <v>76</v>
      </c>
      <c r="AU123" s="176" t="s">
        <v>84</v>
      </c>
      <c r="AY123" s="175" t="s">
        <v>176</v>
      </c>
      <c r="BK123" s="177">
        <f>SUM(BK124:BK177)</f>
        <v>0</v>
      </c>
    </row>
    <row r="124" spans="1:65" s="2" customFormat="1" ht="16.5" customHeight="1">
      <c r="A124" s="36"/>
      <c r="B124" s="37"/>
      <c r="C124" s="180" t="s">
        <v>179</v>
      </c>
      <c r="D124" s="180" t="s">
        <v>180</v>
      </c>
      <c r="E124" s="181" t="s">
        <v>1539</v>
      </c>
      <c r="F124" s="182" t="s">
        <v>1540</v>
      </c>
      <c r="G124" s="183" t="s">
        <v>407</v>
      </c>
      <c r="H124" s="184">
        <v>20</v>
      </c>
      <c r="I124" s="185"/>
      <c r="J124" s="186">
        <f>ROUND(I124*H124,2)</f>
        <v>0</v>
      </c>
      <c r="K124" s="182" t="s">
        <v>184</v>
      </c>
      <c r="L124" s="41"/>
      <c r="M124" s="187" t="s">
        <v>19</v>
      </c>
      <c r="N124" s="188" t="s">
        <v>48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4.9699999999999996E-3</v>
      </c>
      <c r="T124" s="190">
        <f>S124*H124</f>
        <v>9.9399999999999988E-2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354</v>
      </c>
      <c r="AT124" s="191" t="s">
        <v>180</v>
      </c>
      <c r="AU124" s="191" t="s">
        <v>86</v>
      </c>
      <c r="AY124" s="19" t="s">
        <v>176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84</v>
      </c>
      <c r="BK124" s="192">
        <f>ROUND(I124*H124,2)</f>
        <v>0</v>
      </c>
      <c r="BL124" s="19" t="s">
        <v>354</v>
      </c>
      <c r="BM124" s="191" t="s">
        <v>1541</v>
      </c>
    </row>
    <row r="125" spans="1:65" s="2" customFormat="1" ht="11.25">
      <c r="A125" s="36"/>
      <c r="B125" s="37"/>
      <c r="C125" s="38"/>
      <c r="D125" s="193" t="s">
        <v>187</v>
      </c>
      <c r="E125" s="38"/>
      <c r="F125" s="194" t="s">
        <v>1542</v>
      </c>
      <c r="G125" s="38"/>
      <c r="H125" s="38"/>
      <c r="I125" s="195"/>
      <c r="J125" s="38"/>
      <c r="K125" s="38"/>
      <c r="L125" s="41"/>
      <c r="M125" s="196"/>
      <c r="N125" s="19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187</v>
      </c>
      <c r="AU125" s="19" t="s">
        <v>86</v>
      </c>
    </row>
    <row r="126" spans="1:65" s="2" customFormat="1" ht="11.25">
      <c r="A126" s="36"/>
      <c r="B126" s="37"/>
      <c r="C126" s="38"/>
      <c r="D126" s="198" t="s">
        <v>189</v>
      </c>
      <c r="E126" s="38"/>
      <c r="F126" s="199" t="s">
        <v>1543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189</v>
      </c>
      <c r="AU126" s="19" t="s">
        <v>86</v>
      </c>
    </row>
    <row r="127" spans="1:65" s="2" customFormat="1" ht="21.75" customHeight="1">
      <c r="A127" s="36"/>
      <c r="B127" s="37"/>
      <c r="C127" s="180" t="s">
        <v>341</v>
      </c>
      <c r="D127" s="180" t="s">
        <v>180</v>
      </c>
      <c r="E127" s="181" t="s">
        <v>1544</v>
      </c>
      <c r="F127" s="182" t="s">
        <v>1545</v>
      </c>
      <c r="G127" s="183" t="s">
        <v>299</v>
      </c>
      <c r="H127" s="184">
        <v>3</v>
      </c>
      <c r="I127" s="185"/>
      <c r="J127" s="186">
        <f>ROUND(I127*H127,2)</f>
        <v>0</v>
      </c>
      <c r="K127" s="182" t="s">
        <v>184</v>
      </c>
      <c r="L127" s="41"/>
      <c r="M127" s="187" t="s">
        <v>19</v>
      </c>
      <c r="N127" s="188" t="s">
        <v>48</v>
      </c>
      <c r="O127" s="66"/>
      <c r="P127" s="189">
        <f>O127*H127</f>
        <v>0</v>
      </c>
      <c r="Q127" s="189">
        <v>1.9235599999999999E-3</v>
      </c>
      <c r="R127" s="189">
        <f>Q127*H127</f>
        <v>5.7706800000000003E-3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354</v>
      </c>
      <c r="AT127" s="191" t="s">
        <v>180</v>
      </c>
      <c r="AU127" s="191" t="s">
        <v>86</v>
      </c>
      <c r="AY127" s="19" t="s">
        <v>176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354</v>
      </c>
      <c r="BM127" s="191" t="s">
        <v>1546</v>
      </c>
    </row>
    <row r="128" spans="1:65" s="2" customFormat="1" ht="19.5">
      <c r="A128" s="36"/>
      <c r="B128" s="37"/>
      <c r="C128" s="38"/>
      <c r="D128" s="193" t="s">
        <v>187</v>
      </c>
      <c r="E128" s="38"/>
      <c r="F128" s="194" t="s">
        <v>1547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187</v>
      </c>
      <c r="AU128" s="19" t="s">
        <v>86</v>
      </c>
    </row>
    <row r="129" spans="1:65" s="2" customFormat="1" ht="11.25">
      <c r="A129" s="36"/>
      <c r="B129" s="37"/>
      <c r="C129" s="38"/>
      <c r="D129" s="198" t="s">
        <v>189</v>
      </c>
      <c r="E129" s="38"/>
      <c r="F129" s="199" t="s">
        <v>1548</v>
      </c>
      <c r="G129" s="38"/>
      <c r="H129" s="38"/>
      <c r="I129" s="195"/>
      <c r="J129" s="38"/>
      <c r="K129" s="38"/>
      <c r="L129" s="41"/>
      <c r="M129" s="196"/>
      <c r="N129" s="19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189</v>
      </c>
      <c r="AU129" s="19" t="s">
        <v>86</v>
      </c>
    </row>
    <row r="130" spans="1:65" s="2" customFormat="1" ht="16.5" customHeight="1">
      <c r="A130" s="36"/>
      <c r="B130" s="37"/>
      <c r="C130" s="180" t="s">
        <v>351</v>
      </c>
      <c r="D130" s="180" t="s">
        <v>180</v>
      </c>
      <c r="E130" s="181" t="s">
        <v>1549</v>
      </c>
      <c r="F130" s="182" t="s">
        <v>1550</v>
      </c>
      <c r="G130" s="183" t="s">
        <v>407</v>
      </c>
      <c r="H130" s="184">
        <v>5</v>
      </c>
      <c r="I130" s="185"/>
      <c r="J130" s="186">
        <f>ROUND(I130*H130,2)</f>
        <v>0</v>
      </c>
      <c r="K130" s="182" t="s">
        <v>184</v>
      </c>
      <c r="L130" s="41"/>
      <c r="M130" s="187" t="s">
        <v>19</v>
      </c>
      <c r="N130" s="188" t="s">
        <v>48</v>
      </c>
      <c r="O130" s="66"/>
      <c r="P130" s="189">
        <f>O130*H130</f>
        <v>0</v>
      </c>
      <c r="Q130" s="189">
        <v>7.2900000000000005E-4</v>
      </c>
      <c r="R130" s="189">
        <f>Q130*H130</f>
        <v>3.6450000000000002E-3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354</v>
      </c>
      <c r="AT130" s="191" t="s">
        <v>180</v>
      </c>
      <c r="AU130" s="191" t="s">
        <v>86</v>
      </c>
      <c r="AY130" s="19" t="s">
        <v>176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354</v>
      </c>
      <c r="BM130" s="191" t="s">
        <v>1551</v>
      </c>
    </row>
    <row r="131" spans="1:65" s="2" customFormat="1" ht="11.25">
      <c r="A131" s="36"/>
      <c r="B131" s="37"/>
      <c r="C131" s="38"/>
      <c r="D131" s="193" t="s">
        <v>187</v>
      </c>
      <c r="E131" s="38"/>
      <c r="F131" s="194" t="s">
        <v>1552</v>
      </c>
      <c r="G131" s="38"/>
      <c r="H131" s="38"/>
      <c r="I131" s="195"/>
      <c r="J131" s="38"/>
      <c r="K131" s="38"/>
      <c r="L131" s="41"/>
      <c r="M131" s="196"/>
      <c r="N131" s="197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187</v>
      </c>
      <c r="AU131" s="19" t="s">
        <v>86</v>
      </c>
    </row>
    <row r="132" spans="1:65" s="2" customFormat="1" ht="11.25">
      <c r="A132" s="36"/>
      <c r="B132" s="37"/>
      <c r="C132" s="38"/>
      <c r="D132" s="198" t="s">
        <v>189</v>
      </c>
      <c r="E132" s="38"/>
      <c r="F132" s="199" t="s">
        <v>1553</v>
      </c>
      <c r="G132" s="38"/>
      <c r="H132" s="38"/>
      <c r="I132" s="195"/>
      <c r="J132" s="38"/>
      <c r="K132" s="38"/>
      <c r="L132" s="41"/>
      <c r="M132" s="196"/>
      <c r="N132" s="197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189</v>
      </c>
      <c r="AU132" s="19" t="s">
        <v>86</v>
      </c>
    </row>
    <row r="133" spans="1:65" s="2" customFormat="1" ht="16.5" customHeight="1">
      <c r="A133" s="36"/>
      <c r="B133" s="37"/>
      <c r="C133" s="180" t="s">
        <v>361</v>
      </c>
      <c r="D133" s="180" t="s">
        <v>180</v>
      </c>
      <c r="E133" s="181" t="s">
        <v>1554</v>
      </c>
      <c r="F133" s="182" t="s">
        <v>1555</v>
      </c>
      <c r="G133" s="183" t="s">
        <v>407</v>
      </c>
      <c r="H133" s="184">
        <v>15</v>
      </c>
      <c r="I133" s="185"/>
      <c r="J133" s="186">
        <f>ROUND(I133*H133,2)</f>
        <v>0</v>
      </c>
      <c r="K133" s="182" t="s">
        <v>184</v>
      </c>
      <c r="L133" s="41"/>
      <c r="M133" s="187" t="s">
        <v>19</v>
      </c>
      <c r="N133" s="188" t="s">
        <v>48</v>
      </c>
      <c r="O133" s="66"/>
      <c r="P133" s="189">
        <f>O133*H133</f>
        <v>0</v>
      </c>
      <c r="Q133" s="189">
        <v>2.63094E-3</v>
      </c>
      <c r="R133" s="189">
        <f>Q133*H133</f>
        <v>3.9464100000000002E-2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354</v>
      </c>
      <c r="AT133" s="191" t="s">
        <v>180</v>
      </c>
      <c r="AU133" s="191" t="s">
        <v>86</v>
      </c>
      <c r="AY133" s="19" t="s">
        <v>176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354</v>
      </c>
      <c r="BM133" s="191" t="s">
        <v>1556</v>
      </c>
    </row>
    <row r="134" spans="1:65" s="2" customFormat="1" ht="11.25">
      <c r="A134" s="36"/>
      <c r="B134" s="37"/>
      <c r="C134" s="38"/>
      <c r="D134" s="193" t="s">
        <v>187</v>
      </c>
      <c r="E134" s="38"/>
      <c r="F134" s="194" t="s">
        <v>1557</v>
      </c>
      <c r="G134" s="38"/>
      <c r="H134" s="38"/>
      <c r="I134" s="195"/>
      <c r="J134" s="38"/>
      <c r="K134" s="38"/>
      <c r="L134" s="41"/>
      <c r="M134" s="196"/>
      <c r="N134" s="19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187</v>
      </c>
      <c r="AU134" s="19" t="s">
        <v>86</v>
      </c>
    </row>
    <row r="135" spans="1:65" s="2" customFormat="1" ht="11.25">
      <c r="A135" s="36"/>
      <c r="B135" s="37"/>
      <c r="C135" s="38"/>
      <c r="D135" s="198" t="s">
        <v>189</v>
      </c>
      <c r="E135" s="38"/>
      <c r="F135" s="199" t="s">
        <v>1558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189</v>
      </c>
      <c r="AU135" s="19" t="s">
        <v>86</v>
      </c>
    </row>
    <row r="136" spans="1:65" s="2" customFormat="1" ht="21.75" customHeight="1">
      <c r="A136" s="36"/>
      <c r="B136" s="37"/>
      <c r="C136" s="180" t="s">
        <v>368</v>
      </c>
      <c r="D136" s="180" t="s">
        <v>180</v>
      </c>
      <c r="E136" s="181" t="s">
        <v>1559</v>
      </c>
      <c r="F136" s="182" t="s">
        <v>1560</v>
      </c>
      <c r="G136" s="183" t="s">
        <v>407</v>
      </c>
      <c r="H136" s="184">
        <v>5</v>
      </c>
      <c r="I136" s="185"/>
      <c r="J136" s="186">
        <f>ROUND(I136*H136,2)</f>
        <v>0</v>
      </c>
      <c r="K136" s="182" t="s">
        <v>184</v>
      </c>
      <c r="L136" s="41"/>
      <c r="M136" s="187" t="s">
        <v>19</v>
      </c>
      <c r="N136" s="188" t="s">
        <v>48</v>
      </c>
      <c r="O136" s="66"/>
      <c r="P136" s="189">
        <f>O136*H136</f>
        <v>0</v>
      </c>
      <c r="Q136" s="189">
        <v>7.3860000000000001E-5</v>
      </c>
      <c r="R136" s="189">
        <f>Q136*H136</f>
        <v>3.6930000000000003E-4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354</v>
      </c>
      <c r="AT136" s="191" t="s">
        <v>180</v>
      </c>
      <c r="AU136" s="191" t="s">
        <v>86</v>
      </c>
      <c r="AY136" s="19" t="s">
        <v>176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84</v>
      </c>
      <c r="BK136" s="192">
        <f>ROUND(I136*H136,2)</f>
        <v>0</v>
      </c>
      <c r="BL136" s="19" t="s">
        <v>354</v>
      </c>
      <c r="BM136" s="191" t="s">
        <v>1561</v>
      </c>
    </row>
    <row r="137" spans="1:65" s="2" customFormat="1" ht="19.5">
      <c r="A137" s="36"/>
      <c r="B137" s="37"/>
      <c r="C137" s="38"/>
      <c r="D137" s="193" t="s">
        <v>187</v>
      </c>
      <c r="E137" s="38"/>
      <c r="F137" s="194" t="s">
        <v>1562</v>
      </c>
      <c r="G137" s="38"/>
      <c r="H137" s="38"/>
      <c r="I137" s="195"/>
      <c r="J137" s="38"/>
      <c r="K137" s="38"/>
      <c r="L137" s="41"/>
      <c r="M137" s="196"/>
      <c r="N137" s="197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187</v>
      </c>
      <c r="AU137" s="19" t="s">
        <v>86</v>
      </c>
    </row>
    <row r="138" spans="1:65" s="2" customFormat="1" ht="11.25">
      <c r="A138" s="36"/>
      <c r="B138" s="37"/>
      <c r="C138" s="38"/>
      <c r="D138" s="198" t="s">
        <v>189</v>
      </c>
      <c r="E138" s="38"/>
      <c r="F138" s="199" t="s">
        <v>1563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189</v>
      </c>
      <c r="AU138" s="19" t="s">
        <v>86</v>
      </c>
    </row>
    <row r="139" spans="1:65" s="2" customFormat="1" ht="24.2" customHeight="1">
      <c r="A139" s="36"/>
      <c r="B139" s="37"/>
      <c r="C139" s="180" t="s">
        <v>374</v>
      </c>
      <c r="D139" s="180" t="s">
        <v>180</v>
      </c>
      <c r="E139" s="181" t="s">
        <v>1564</v>
      </c>
      <c r="F139" s="182" t="s">
        <v>1565</v>
      </c>
      <c r="G139" s="183" t="s">
        <v>407</v>
      </c>
      <c r="H139" s="184">
        <v>15</v>
      </c>
      <c r="I139" s="185"/>
      <c r="J139" s="186">
        <f>ROUND(I139*H139,2)</f>
        <v>0</v>
      </c>
      <c r="K139" s="182" t="s">
        <v>184</v>
      </c>
      <c r="L139" s="41"/>
      <c r="M139" s="187" t="s">
        <v>19</v>
      </c>
      <c r="N139" s="188" t="s">
        <v>48</v>
      </c>
      <c r="O139" s="66"/>
      <c r="P139" s="189">
        <f>O139*H139</f>
        <v>0</v>
      </c>
      <c r="Q139" s="189">
        <v>1.6312E-4</v>
      </c>
      <c r="R139" s="189">
        <f>Q139*H139</f>
        <v>2.4467999999999998E-3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354</v>
      </c>
      <c r="AT139" s="191" t="s">
        <v>180</v>
      </c>
      <c r="AU139" s="191" t="s">
        <v>86</v>
      </c>
      <c r="AY139" s="19" t="s">
        <v>176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354</v>
      </c>
      <c r="BM139" s="191" t="s">
        <v>1566</v>
      </c>
    </row>
    <row r="140" spans="1:65" s="2" customFormat="1" ht="19.5">
      <c r="A140" s="36"/>
      <c r="B140" s="37"/>
      <c r="C140" s="38"/>
      <c r="D140" s="193" t="s">
        <v>187</v>
      </c>
      <c r="E140" s="38"/>
      <c r="F140" s="194" t="s">
        <v>1567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187</v>
      </c>
      <c r="AU140" s="19" t="s">
        <v>86</v>
      </c>
    </row>
    <row r="141" spans="1:65" s="2" customFormat="1" ht="11.25">
      <c r="A141" s="36"/>
      <c r="B141" s="37"/>
      <c r="C141" s="38"/>
      <c r="D141" s="198" t="s">
        <v>189</v>
      </c>
      <c r="E141" s="38"/>
      <c r="F141" s="199" t="s">
        <v>1568</v>
      </c>
      <c r="G141" s="38"/>
      <c r="H141" s="38"/>
      <c r="I141" s="195"/>
      <c r="J141" s="38"/>
      <c r="K141" s="38"/>
      <c r="L141" s="41"/>
      <c r="M141" s="196"/>
      <c r="N141" s="19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189</v>
      </c>
      <c r="AU141" s="19" t="s">
        <v>86</v>
      </c>
    </row>
    <row r="142" spans="1:65" s="2" customFormat="1" ht="16.5" customHeight="1">
      <c r="A142" s="36"/>
      <c r="B142" s="37"/>
      <c r="C142" s="180" t="s">
        <v>380</v>
      </c>
      <c r="D142" s="180" t="s">
        <v>180</v>
      </c>
      <c r="E142" s="181" t="s">
        <v>1569</v>
      </c>
      <c r="F142" s="182" t="s">
        <v>1570</v>
      </c>
      <c r="G142" s="183" t="s">
        <v>299</v>
      </c>
      <c r="H142" s="184">
        <v>3</v>
      </c>
      <c r="I142" s="185"/>
      <c r="J142" s="186">
        <f>ROUND(I142*H142,2)</f>
        <v>0</v>
      </c>
      <c r="K142" s="182" t="s">
        <v>184</v>
      </c>
      <c r="L142" s="41"/>
      <c r="M142" s="187" t="s">
        <v>19</v>
      </c>
      <c r="N142" s="188" t="s">
        <v>48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354</v>
      </c>
      <c r="AT142" s="191" t="s">
        <v>180</v>
      </c>
      <c r="AU142" s="191" t="s">
        <v>86</v>
      </c>
      <c r="AY142" s="19" t="s">
        <v>176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84</v>
      </c>
      <c r="BK142" s="192">
        <f>ROUND(I142*H142,2)</f>
        <v>0</v>
      </c>
      <c r="BL142" s="19" t="s">
        <v>354</v>
      </c>
      <c r="BM142" s="191" t="s">
        <v>1571</v>
      </c>
    </row>
    <row r="143" spans="1:65" s="2" customFormat="1" ht="11.25">
      <c r="A143" s="36"/>
      <c r="B143" s="37"/>
      <c r="C143" s="38"/>
      <c r="D143" s="193" t="s">
        <v>187</v>
      </c>
      <c r="E143" s="38"/>
      <c r="F143" s="194" t="s">
        <v>1572</v>
      </c>
      <c r="G143" s="38"/>
      <c r="H143" s="38"/>
      <c r="I143" s="195"/>
      <c r="J143" s="38"/>
      <c r="K143" s="38"/>
      <c r="L143" s="41"/>
      <c r="M143" s="196"/>
      <c r="N143" s="197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187</v>
      </c>
      <c r="AU143" s="19" t="s">
        <v>86</v>
      </c>
    </row>
    <row r="144" spans="1:65" s="2" customFormat="1" ht="11.25">
      <c r="A144" s="36"/>
      <c r="B144" s="37"/>
      <c r="C144" s="38"/>
      <c r="D144" s="198" t="s">
        <v>189</v>
      </c>
      <c r="E144" s="38"/>
      <c r="F144" s="199" t="s">
        <v>1573</v>
      </c>
      <c r="G144" s="38"/>
      <c r="H144" s="38"/>
      <c r="I144" s="195"/>
      <c r="J144" s="38"/>
      <c r="K144" s="38"/>
      <c r="L144" s="41"/>
      <c r="M144" s="196"/>
      <c r="N144" s="197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189</v>
      </c>
      <c r="AU144" s="19" t="s">
        <v>86</v>
      </c>
    </row>
    <row r="145" spans="1:65" s="13" customFormat="1" ht="11.25">
      <c r="B145" s="200"/>
      <c r="C145" s="201"/>
      <c r="D145" s="193" t="s">
        <v>196</v>
      </c>
      <c r="E145" s="202" t="s">
        <v>19</v>
      </c>
      <c r="F145" s="203" t="s">
        <v>1574</v>
      </c>
      <c r="G145" s="201"/>
      <c r="H145" s="204">
        <v>3</v>
      </c>
      <c r="I145" s="205"/>
      <c r="J145" s="201"/>
      <c r="K145" s="201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196</v>
      </c>
      <c r="AU145" s="210" t="s">
        <v>86</v>
      </c>
      <c r="AV145" s="13" t="s">
        <v>86</v>
      </c>
      <c r="AW145" s="13" t="s">
        <v>37</v>
      </c>
      <c r="AX145" s="13" t="s">
        <v>84</v>
      </c>
      <c r="AY145" s="210" t="s">
        <v>176</v>
      </c>
    </row>
    <row r="146" spans="1:65" s="2" customFormat="1" ht="16.5" customHeight="1">
      <c r="A146" s="36"/>
      <c r="B146" s="37"/>
      <c r="C146" s="180" t="s">
        <v>8</v>
      </c>
      <c r="D146" s="180" t="s">
        <v>180</v>
      </c>
      <c r="E146" s="181" t="s">
        <v>1575</v>
      </c>
      <c r="F146" s="182" t="s">
        <v>1576</v>
      </c>
      <c r="G146" s="183" t="s">
        <v>299</v>
      </c>
      <c r="H146" s="184">
        <v>1</v>
      </c>
      <c r="I146" s="185"/>
      <c r="J146" s="186">
        <f>ROUND(I146*H146,2)</f>
        <v>0</v>
      </c>
      <c r="K146" s="182" t="s">
        <v>184</v>
      </c>
      <c r="L146" s="41"/>
      <c r="M146" s="187" t="s">
        <v>19</v>
      </c>
      <c r="N146" s="188" t="s">
        <v>48</v>
      </c>
      <c r="O146" s="66"/>
      <c r="P146" s="189">
        <f>O146*H146</f>
        <v>0</v>
      </c>
      <c r="Q146" s="189">
        <v>1.0000000000000001E-5</v>
      </c>
      <c r="R146" s="189">
        <f>Q146*H146</f>
        <v>1.0000000000000001E-5</v>
      </c>
      <c r="S146" s="189">
        <v>1.0000000000000001E-5</v>
      </c>
      <c r="T146" s="190">
        <f>S146*H146</f>
        <v>1.0000000000000001E-5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354</v>
      </c>
      <c r="AT146" s="191" t="s">
        <v>180</v>
      </c>
      <c r="AU146" s="191" t="s">
        <v>86</v>
      </c>
      <c r="AY146" s="19" t="s">
        <v>176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84</v>
      </c>
      <c r="BK146" s="192">
        <f>ROUND(I146*H146,2)</f>
        <v>0</v>
      </c>
      <c r="BL146" s="19" t="s">
        <v>354</v>
      </c>
      <c r="BM146" s="191" t="s">
        <v>1577</v>
      </c>
    </row>
    <row r="147" spans="1:65" s="2" customFormat="1" ht="11.25">
      <c r="A147" s="36"/>
      <c r="B147" s="37"/>
      <c r="C147" s="38"/>
      <c r="D147" s="193" t="s">
        <v>187</v>
      </c>
      <c r="E147" s="38"/>
      <c r="F147" s="194" t="s">
        <v>1578</v>
      </c>
      <c r="G147" s="38"/>
      <c r="H147" s="38"/>
      <c r="I147" s="195"/>
      <c r="J147" s="38"/>
      <c r="K147" s="38"/>
      <c r="L147" s="41"/>
      <c r="M147" s="196"/>
      <c r="N147" s="197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187</v>
      </c>
      <c r="AU147" s="19" t="s">
        <v>86</v>
      </c>
    </row>
    <row r="148" spans="1:65" s="2" customFormat="1" ht="11.25">
      <c r="A148" s="36"/>
      <c r="B148" s="37"/>
      <c r="C148" s="38"/>
      <c r="D148" s="198" t="s">
        <v>189</v>
      </c>
      <c r="E148" s="38"/>
      <c r="F148" s="199" t="s">
        <v>1579</v>
      </c>
      <c r="G148" s="38"/>
      <c r="H148" s="38"/>
      <c r="I148" s="195"/>
      <c r="J148" s="38"/>
      <c r="K148" s="38"/>
      <c r="L148" s="41"/>
      <c r="M148" s="196"/>
      <c r="N148" s="197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189</v>
      </c>
      <c r="AU148" s="19" t="s">
        <v>86</v>
      </c>
    </row>
    <row r="149" spans="1:65" s="2" customFormat="1" ht="16.5" customHeight="1">
      <c r="A149" s="36"/>
      <c r="B149" s="37"/>
      <c r="C149" s="180" t="s">
        <v>354</v>
      </c>
      <c r="D149" s="180" t="s">
        <v>180</v>
      </c>
      <c r="E149" s="181" t="s">
        <v>1580</v>
      </c>
      <c r="F149" s="182" t="s">
        <v>1581</v>
      </c>
      <c r="G149" s="183" t="s">
        <v>299</v>
      </c>
      <c r="H149" s="184">
        <v>4</v>
      </c>
      <c r="I149" s="185"/>
      <c r="J149" s="186">
        <f>ROUND(I149*H149,2)</f>
        <v>0</v>
      </c>
      <c r="K149" s="182" t="s">
        <v>184</v>
      </c>
      <c r="L149" s="41"/>
      <c r="M149" s="187" t="s">
        <v>19</v>
      </c>
      <c r="N149" s="188" t="s">
        <v>48</v>
      </c>
      <c r="O149" s="66"/>
      <c r="P149" s="189">
        <f>O149*H149</f>
        <v>0</v>
      </c>
      <c r="Q149" s="189">
        <v>3.4957E-4</v>
      </c>
      <c r="R149" s="189">
        <f>Q149*H149</f>
        <v>1.39828E-3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354</v>
      </c>
      <c r="AT149" s="191" t="s">
        <v>180</v>
      </c>
      <c r="AU149" s="191" t="s">
        <v>86</v>
      </c>
      <c r="AY149" s="19" t="s">
        <v>176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354</v>
      </c>
      <c r="BM149" s="191" t="s">
        <v>1582</v>
      </c>
    </row>
    <row r="150" spans="1:65" s="2" customFormat="1" ht="11.25">
      <c r="A150" s="36"/>
      <c r="B150" s="37"/>
      <c r="C150" s="38"/>
      <c r="D150" s="193" t="s">
        <v>187</v>
      </c>
      <c r="E150" s="38"/>
      <c r="F150" s="194" t="s">
        <v>1583</v>
      </c>
      <c r="G150" s="38"/>
      <c r="H150" s="38"/>
      <c r="I150" s="195"/>
      <c r="J150" s="38"/>
      <c r="K150" s="38"/>
      <c r="L150" s="41"/>
      <c r="M150" s="196"/>
      <c r="N150" s="197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187</v>
      </c>
      <c r="AU150" s="19" t="s">
        <v>86</v>
      </c>
    </row>
    <row r="151" spans="1:65" s="2" customFormat="1" ht="11.25">
      <c r="A151" s="36"/>
      <c r="B151" s="37"/>
      <c r="C151" s="38"/>
      <c r="D151" s="198" t="s">
        <v>189</v>
      </c>
      <c r="E151" s="38"/>
      <c r="F151" s="199" t="s">
        <v>1584</v>
      </c>
      <c r="G151" s="38"/>
      <c r="H151" s="38"/>
      <c r="I151" s="195"/>
      <c r="J151" s="38"/>
      <c r="K151" s="38"/>
      <c r="L151" s="41"/>
      <c r="M151" s="196"/>
      <c r="N151" s="19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189</v>
      </c>
      <c r="AU151" s="19" t="s">
        <v>86</v>
      </c>
    </row>
    <row r="152" spans="1:65" s="2" customFormat="1" ht="16.5" customHeight="1">
      <c r="A152" s="36"/>
      <c r="B152" s="37"/>
      <c r="C152" s="180" t="s">
        <v>397</v>
      </c>
      <c r="D152" s="180" t="s">
        <v>180</v>
      </c>
      <c r="E152" s="181" t="s">
        <v>1585</v>
      </c>
      <c r="F152" s="182" t="s">
        <v>1586</v>
      </c>
      <c r="G152" s="183" t="s">
        <v>299</v>
      </c>
      <c r="H152" s="184">
        <v>2</v>
      </c>
      <c r="I152" s="185"/>
      <c r="J152" s="186">
        <f>ROUND(I152*H152,2)</f>
        <v>0</v>
      </c>
      <c r="K152" s="182" t="s">
        <v>184</v>
      </c>
      <c r="L152" s="41"/>
      <c r="M152" s="187" t="s">
        <v>19</v>
      </c>
      <c r="N152" s="188" t="s">
        <v>48</v>
      </c>
      <c r="O152" s="66"/>
      <c r="P152" s="189">
        <f>O152*H152</f>
        <v>0</v>
      </c>
      <c r="Q152" s="189">
        <v>1.3195699999999999E-3</v>
      </c>
      <c r="R152" s="189">
        <f>Q152*H152</f>
        <v>2.6391399999999999E-3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354</v>
      </c>
      <c r="AT152" s="191" t="s">
        <v>180</v>
      </c>
      <c r="AU152" s="191" t="s">
        <v>86</v>
      </c>
      <c r="AY152" s="19" t="s">
        <v>176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84</v>
      </c>
      <c r="BK152" s="192">
        <f>ROUND(I152*H152,2)</f>
        <v>0</v>
      </c>
      <c r="BL152" s="19" t="s">
        <v>354</v>
      </c>
      <c r="BM152" s="191" t="s">
        <v>1587</v>
      </c>
    </row>
    <row r="153" spans="1:65" s="2" customFormat="1" ht="11.25">
      <c r="A153" s="36"/>
      <c r="B153" s="37"/>
      <c r="C153" s="38"/>
      <c r="D153" s="193" t="s">
        <v>187</v>
      </c>
      <c r="E153" s="38"/>
      <c r="F153" s="194" t="s">
        <v>1588</v>
      </c>
      <c r="G153" s="38"/>
      <c r="H153" s="38"/>
      <c r="I153" s="195"/>
      <c r="J153" s="38"/>
      <c r="K153" s="38"/>
      <c r="L153" s="41"/>
      <c r="M153" s="196"/>
      <c r="N153" s="197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187</v>
      </c>
      <c r="AU153" s="19" t="s">
        <v>86</v>
      </c>
    </row>
    <row r="154" spans="1:65" s="2" customFormat="1" ht="11.25">
      <c r="A154" s="36"/>
      <c r="B154" s="37"/>
      <c r="C154" s="38"/>
      <c r="D154" s="198" t="s">
        <v>189</v>
      </c>
      <c r="E154" s="38"/>
      <c r="F154" s="199" t="s">
        <v>1589</v>
      </c>
      <c r="G154" s="38"/>
      <c r="H154" s="38"/>
      <c r="I154" s="195"/>
      <c r="J154" s="38"/>
      <c r="K154" s="38"/>
      <c r="L154" s="41"/>
      <c r="M154" s="196"/>
      <c r="N154" s="197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189</v>
      </c>
      <c r="AU154" s="19" t="s">
        <v>86</v>
      </c>
    </row>
    <row r="155" spans="1:65" s="2" customFormat="1" ht="16.5" customHeight="1">
      <c r="A155" s="36"/>
      <c r="B155" s="37"/>
      <c r="C155" s="180" t="s">
        <v>404</v>
      </c>
      <c r="D155" s="180" t="s">
        <v>180</v>
      </c>
      <c r="E155" s="181" t="s">
        <v>1590</v>
      </c>
      <c r="F155" s="182" t="s">
        <v>1591</v>
      </c>
      <c r="G155" s="183" t="s">
        <v>299</v>
      </c>
      <c r="H155" s="184">
        <v>2</v>
      </c>
      <c r="I155" s="185"/>
      <c r="J155" s="186">
        <f>ROUND(I155*H155,2)</f>
        <v>0</v>
      </c>
      <c r="K155" s="182" t="s">
        <v>184</v>
      </c>
      <c r="L155" s="41"/>
      <c r="M155" s="187" t="s">
        <v>19</v>
      </c>
      <c r="N155" s="188" t="s">
        <v>48</v>
      </c>
      <c r="O155" s="66"/>
      <c r="P155" s="189">
        <f>O155*H155</f>
        <v>0</v>
      </c>
      <c r="Q155" s="189">
        <v>5.6957000000000004E-4</v>
      </c>
      <c r="R155" s="189">
        <f>Q155*H155</f>
        <v>1.1391400000000001E-3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354</v>
      </c>
      <c r="AT155" s="191" t="s">
        <v>180</v>
      </c>
      <c r="AU155" s="191" t="s">
        <v>86</v>
      </c>
      <c r="AY155" s="19" t="s">
        <v>176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84</v>
      </c>
      <c r="BK155" s="192">
        <f>ROUND(I155*H155,2)</f>
        <v>0</v>
      </c>
      <c r="BL155" s="19" t="s">
        <v>354</v>
      </c>
      <c r="BM155" s="191" t="s">
        <v>1592</v>
      </c>
    </row>
    <row r="156" spans="1:65" s="2" customFormat="1" ht="11.25">
      <c r="A156" s="36"/>
      <c r="B156" s="37"/>
      <c r="C156" s="38"/>
      <c r="D156" s="193" t="s">
        <v>187</v>
      </c>
      <c r="E156" s="38"/>
      <c r="F156" s="194" t="s">
        <v>1593</v>
      </c>
      <c r="G156" s="38"/>
      <c r="H156" s="38"/>
      <c r="I156" s="195"/>
      <c r="J156" s="38"/>
      <c r="K156" s="38"/>
      <c r="L156" s="41"/>
      <c r="M156" s="196"/>
      <c r="N156" s="197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187</v>
      </c>
      <c r="AU156" s="19" t="s">
        <v>86</v>
      </c>
    </row>
    <row r="157" spans="1:65" s="2" customFormat="1" ht="11.25">
      <c r="A157" s="36"/>
      <c r="B157" s="37"/>
      <c r="C157" s="38"/>
      <c r="D157" s="198" t="s">
        <v>189</v>
      </c>
      <c r="E157" s="38"/>
      <c r="F157" s="199" t="s">
        <v>1594</v>
      </c>
      <c r="G157" s="38"/>
      <c r="H157" s="38"/>
      <c r="I157" s="195"/>
      <c r="J157" s="38"/>
      <c r="K157" s="38"/>
      <c r="L157" s="41"/>
      <c r="M157" s="196"/>
      <c r="N157" s="197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189</v>
      </c>
      <c r="AU157" s="19" t="s">
        <v>86</v>
      </c>
    </row>
    <row r="158" spans="1:65" s="2" customFormat="1" ht="16.5" customHeight="1">
      <c r="A158" s="36"/>
      <c r="B158" s="37"/>
      <c r="C158" s="180" t="s">
        <v>412</v>
      </c>
      <c r="D158" s="180" t="s">
        <v>180</v>
      </c>
      <c r="E158" s="181" t="s">
        <v>1595</v>
      </c>
      <c r="F158" s="182" t="s">
        <v>1596</v>
      </c>
      <c r="G158" s="183" t="s">
        <v>299</v>
      </c>
      <c r="H158" s="184">
        <v>1</v>
      </c>
      <c r="I158" s="185"/>
      <c r="J158" s="186">
        <f>ROUND(I158*H158,2)</f>
        <v>0</v>
      </c>
      <c r="K158" s="182" t="s">
        <v>184</v>
      </c>
      <c r="L158" s="41"/>
      <c r="M158" s="187" t="s">
        <v>19</v>
      </c>
      <c r="N158" s="188" t="s">
        <v>48</v>
      </c>
      <c r="O158" s="66"/>
      <c r="P158" s="189">
        <f>O158*H158</f>
        <v>0</v>
      </c>
      <c r="Q158" s="189">
        <v>1.9570000000000001E-5</v>
      </c>
      <c r="R158" s="189">
        <f>Q158*H158</f>
        <v>1.9570000000000001E-5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354</v>
      </c>
      <c r="AT158" s="191" t="s">
        <v>180</v>
      </c>
      <c r="AU158" s="191" t="s">
        <v>86</v>
      </c>
      <c r="AY158" s="19" t="s">
        <v>176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84</v>
      </c>
      <c r="BK158" s="192">
        <f>ROUND(I158*H158,2)</f>
        <v>0</v>
      </c>
      <c r="BL158" s="19" t="s">
        <v>354</v>
      </c>
      <c r="BM158" s="191" t="s">
        <v>1597</v>
      </c>
    </row>
    <row r="159" spans="1:65" s="2" customFormat="1" ht="11.25">
      <c r="A159" s="36"/>
      <c r="B159" s="37"/>
      <c r="C159" s="38"/>
      <c r="D159" s="193" t="s">
        <v>187</v>
      </c>
      <c r="E159" s="38"/>
      <c r="F159" s="194" t="s">
        <v>1598</v>
      </c>
      <c r="G159" s="38"/>
      <c r="H159" s="38"/>
      <c r="I159" s="195"/>
      <c r="J159" s="38"/>
      <c r="K159" s="38"/>
      <c r="L159" s="41"/>
      <c r="M159" s="196"/>
      <c r="N159" s="197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187</v>
      </c>
      <c r="AU159" s="19" t="s">
        <v>86</v>
      </c>
    </row>
    <row r="160" spans="1:65" s="2" customFormat="1" ht="11.25">
      <c r="A160" s="36"/>
      <c r="B160" s="37"/>
      <c r="C160" s="38"/>
      <c r="D160" s="198" t="s">
        <v>189</v>
      </c>
      <c r="E160" s="38"/>
      <c r="F160" s="199" t="s">
        <v>1599</v>
      </c>
      <c r="G160" s="38"/>
      <c r="H160" s="38"/>
      <c r="I160" s="195"/>
      <c r="J160" s="38"/>
      <c r="K160" s="38"/>
      <c r="L160" s="41"/>
      <c r="M160" s="196"/>
      <c r="N160" s="197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189</v>
      </c>
      <c r="AU160" s="19" t="s">
        <v>86</v>
      </c>
    </row>
    <row r="161" spans="1:65" s="2" customFormat="1" ht="16.5" customHeight="1">
      <c r="A161" s="36"/>
      <c r="B161" s="37"/>
      <c r="C161" s="227" t="s">
        <v>418</v>
      </c>
      <c r="D161" s="227" t="s">
        <v>398</v>
      </c>
      <c r="E161" s="228" t="s">
        <v>1600</v>
      </c>
      <c r="F161" s="229" t="s">
        <v>1601</v>
      </c>
      <c r="G161" s="230" t="s">
        <v>299</v>
      </c>
      <c r="H161" s="231">
        <v>1</v>
      </c>
      <c r="I161" s="232"/>
      <c r="J161" s="233">
        <f>ROUND(I161*H161,2)</f>
        <v>0</v>
      </c>
      <c r="K161" s="229" t="s">
        <v>184</v>
      </c>
      <c r="L161" s="234"/>
      <c r="M161" s="235" t="s">
        <v>19</v>
      </c>
      <c r="N161" s="236" t="s">
        <v>48</v>
      </c>
      <c r="O161" s="66"/>
      <c r="P161" s="189">
        <f>O161*H161</f>
        <v>0</v>
      </c>
      <c r="Q161" s="189">
        <v>1.4E-3</v>
      </c>
      <c r="R161" s="189">
        <f>Q161*H161</f>
        <v>1.4E-3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401</v>
      </c>
      <c r="AT161" s="191" t="s">
        <v>398</v>
      </c>
      <c r="AU161" s="191" t="s">
        <v>86</v>
      </c>
      <c r="AY161" s="19" t="s">
        <v>176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84</v>
      </c>
      <c r="BK161" s="192">
        <f>ROUND(I161*H161,2)</f>
        <v>0</v>
      </c>
      <c r="BL161" s="19" t="s">
        <v>354</v>
      </c>
      <c r="BM161" s="191" t="s">
        <v>1602</v>
      </c>
    </row>
    <row r="162" spans="1:65" s="2" customFormat="1" ht="11.25">
      <c r="A162" s="36"/>
      <c r="B162" s="37"/>
      <c r="C162" s="38"/>
      <c r="D162" s="193" t="s">
        <v>187</v>
      </c>
      <c r="E162" s="38"/>
      <c r="F162" s="194" t="s">
        <v>1601</v>
      </c>
      <c r="G162" s="38"/>
      <c r="H162" s="38"/>
      <c r="I162" s="195"/>
      <c r="J162" s="38"/>
      <c r="K162" s="38"/>
      <c r="L162" s="41"/>
      <c r="M162" s="196"/>
      <c r="N162" s="197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187</v>
      </c>
      <c r="AU162" s="19" t="s">
        <v>86</v>
      </c>
    </row>
    <row r="163" spans="1:65" s="2" customFormat="1" ht="16.5" customHeight="1">
      <c r="A163" s="36"/>
      <c r="B163" s="37"/>
      <c r="C163" s="180" t="s">
        <v>7</v>
      </c>
      <c r="D163" s="180" t="s">
        <v>180</v>
      </c>
      <c r="E163" s="181" t="s">
        <v>1603</v>
      </c>
      <c r="F163" s="182" t="s">
        <v>1604</v>
      </c>
      <c r="G163" s="183" t="s">
        <v>407</v>
      </c>
      <c r="H163" s="184">
        <v>20</v>
      </c>
      <c r="I163" s="185"/>
      <c r="J163" s="186">
        <f>ROUND(I163*H163,2)</f>
        <v>0</v>
      </c>
      <c r="K163" s="182" t="s">
        <v>184</v>
      </c>
      <c r="L163" s="41"/>
      <c r="M163" s="187" t="s">
        <v>19</v>
      </c>
      <c r="N163" s="188" t="s">
        <v>48</v>
      </c>
      <c r="O163" s="66"/>
      <c r="P163" s="189">
        <f>O163*H163</f>
        <v>0</v>
      </c>
      <c r="Q163" s="189">
        <v>3.9596999999999999E-4</v>
      </c>
      <c r="R163" s="189">
        <f>Q163*H163</f>
        <v>7.9194000000000001E-3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354</v>
      </c>
      <c r="AT163" s="191" t="s">
        <v>180</v>
      </c>
      <c r="AU163" s="191" t="s">
        <v>86</v>
      </c>
      <c r="AY163" s="19" t="s">
        <v>176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84</v>
      </c>
      <c r="BK163" s="192">
        <f>ROUND(I163*H163,2)</f>
        <v>0</v>
      </c>
      <c r="BL163" s="19" t="s">
        <v>354</v>
      </c>
      <c r="BM163" s="191" t="s">
        <v>1605</v>
      </c>
    </row>
    <row r="164" spans="1:65" s="2" customFormat="1" ht="11.25">
      <c r="A164" s="36"/>
      <c r="B164" s="37"/>
      <c r="C164" s="38"/>
      <c r="D164" s="193" t="s">
        <v>187</v>
      </c>
      <c r="E164" s="38"/>
      <c r="F164" s="194" t="s">
        <v>1606</v>
      </c>
      <c r="G164" s="38"/>
      <c r="H164" s="38"/>
      <c r="I164" s="195"/>
      <c r="J164" s="38"/>
      <c r="K164" s="38"/>
      <c r="L164" s="41"/>
      <c r="M164" s="196"/>
      <c r="N164" s="197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187</v>
      </c>
      <c r="AU164" s="19" t="s">
        <v>86</v>
      </c>
    </row>
    <row r="165" spans="1:65" s="2" customFormat="1" ht="11.25">
      <c r="A165" s="36"/>
      <c r="B165" s="37"/>
      <c r="C165" s="38"/>
      <c r="D165" s="198" t="s">
        <v>189</v>
      </c>
      <c r="E165" s="38"/>
      <c r="F165" s="199" t="s">
        <v>1607</v>
      </c>
      <c r="G165" s="38"/>
      <c r="H165" s="38"/>
      <c r="I165" s="195"/>
      <c r="J165" s="38"/>
      <c r="K165" s="38"/>
      <c r="L165" s="41"/>
      <c r="M165" s="196"/>
      <c r="N165" s="197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189</v>
      </c>
      <c r="AU165" s="19" t="s">
        <v>86</v>
      </c>
    </row>
    <row r="166" spans="1:65" s="2" customFormat="1" ht="16.5" customHeight="1">
      <c r="A166" s="36"/>
      <c r="B166" s="37"/>
      <c r="C166" s="180" t="s">
        <v>428</v>
      </c>
      <c r="D166" s="180" t="s">
        <v>180</v>
      </c>
      <c r="E166" s="181" t="s">
        <v>1608</v>
      </c>
      <c r="F166" s="182" t="s">
        <v>1609</v>
      </c>
      <c r="G166" s="183" t="s">
        <v>407</v>
      </c>
      <c r="H166" s="184">
        <v>20</v>
      </c>
      <c r="I166" s="185"/>
      <c r="J166" s="186">
        <f>ROUND(I166*H166,2)</f>
        <v>0</v>
      </c>
      <c r="K166" s="182" t="s">
        <v>184</v>
      </c>
      <c r="L166" s="41"/>
      <c r="M166" s="187" t="s">
        <v>19</v>
      </c>
      <c r="N166" s="188" t="s">
        <v>48</v>
      </c>
      <c r="O166" s="66"/>
      <c r="P166" s="189">
        <f>O166*H166</f>
        <v>0</v>
      </c>
      <c r="Q166" s="189">
        <v>1.0000000000000001E-5</v>
      </c>
      <c r="R166" s="189">
        <f>Q166*H166</f>
        <v>2.0000000000000001E-4</v>
      </c>
      <c r="S166" s="189">
        <v>0</v>
      </c>
      <c r="T166" s="19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354</v>
      </c>
      <c r="AT166" s="191" t="s">
        <v>180</v>
      </c>
      <c r="AU166" s="191" t="s">
        <v>86</v>
      </c>
      <c r="AY166" s="19" t="s">
        <v>176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84</v>
      </c>
      <c r="BK166" s="192">
        <f>ROUND(I166*H166,2)</f>
        <v>0</v>
      </c>
      <c r="BL166" s="19" t="s">
        <v>354</v>
      </c>
      <c r="BM166" s="191" t="s">
        <v>1610</v>
      </c>
    </row>
    <row r="167" spans="1:65" s="2" customFormat="1" ht="11.25">
      <c r="A167" s="36"/>
      <c r="B167" s="37"/>
      <c r="C167" s="38"/>
      <c r="D167" s="193" t="s">
        <v>187</v>
      </c>
      <c r="E167" s="38"/>
      <c r="F167" s="194" t="s">
        <v>1611</v>
      </c>
      <c r="G167" s="38"/>
      <c r="H167" s="38"/>
      <c r="I167" s="195"/>
      <c r="J167" s="38"/>
      <c r="K167" s="38"/>
      <c r="L167" s="41"/>
      <c r="M167" s="196"/>
      <c r="N167" s="197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187</v>
      </c>
      <c r="AU167" s="19" t="s">
        <v>86</v>
      </c>
    </row>
    <row r="168" spans="1:65" s="2" customFormat="1" ht="11.25">
      <c r="A168" s="36"/>
      <c r="B168" s="37"/>
      <c r="C168" s="38"/>
      <c r="D168" s="198" t="s">
        <v>189</v>
      </c>
      <c r="E168" s="38"/>
      <c r="F168" s="199" t="s">
        <v>1612</v>
      </c>
      <c r="G168" s="38"/>
      <c r="H168" s="38"/>
      <c r="I168" s="195"/>
      <c r="J168" s="38"/>
      <c r="K168" s="38"/>
      <c r="L168" s="41"/>
      <c r="M168" s="196"/>
      <c r="N168" s="197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189</v>
      </c>
      <c r="AU168" s="19" t="s">
        <v>86</v>
      </c>
    </row>
    <row r="169" spans="1:65" s="2" customFormat="1" ht="21.75" customHeight="1">
      <c r="A169" s="36"/>
      <c r="B169" s="37"/>
      <c r="C169" s="180" t="s">
        <v>434</v>
      </c>
      <c r="D169" s="180" t="s">
        <v>180</v>
      </c>
      <c r="E169" s="181" t="s">
        <v>1613</v>
      </c>
      <c r="F169" s="182" t="s">
        <v>1614</v>
      </c>
      <c r="G169" s="183" t="s">
        <v>183</v>
      </c>
      <c r="H169" s="184">
        <v>9.9000000000000005E-2</v>
      </c>
      <c r="I169" s="185"/>
      <c r="J169" s="186">
        <f>ROUND(I169*H169,2)</f>
        <v>0</v>
      </c>
      <c r="K169" s="182" t="s">
        <v>184</v>
      </c>
      <c r="L169" s="41"/>
      <c r="M169" s="187" t="s">
        <v>19</v>
      </c>
      <c r="N169" s="188" t="s">
        <v>48</v>
      </c>
      <c r="O169" s="66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354</v>
      </c>
      <c r="AT169" s="191" t="s">
        <v>180</v>
      </c>
      <c r="AU169" s="191" t="s">
        <v>86</v>
      </c>
      <c r="AY169" s="19" t="s">
        <v>176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84</v>
      </c>
      <c r="BK169" s="192">
        <f>ROUND(I169*H169,2)</f>
        <v>0</v>
      </c>
      <c r="BL169" s="19" t="s">
        <v>354</v>
      </c>
      <c r="BM169" s="191" t="s">
        <v>1615</v>
      </c>
    </row>
    <row r="170" spans="1:65" s="2" customFormat="1" ht="19.5">
      <c r="A170" s="36"/>
      <c r="B170" s="37"/>
      <c r="C170" s="38"/>
      <c r="D170" s="193" t="s">
        <v>187</v>
      </c>
      <c r="E170" s="38"/>
      <c r="F170" s="194" t="s">
        <v>1616</v>
      </c>
      <c r="G170" s="38"/>
      <c r="H170" s="38"/>
      <c r="I170" s="195"/>
      <c r="J170" s="38"/>
      <c r="K170" s="38"/>
      <c r="L170" s="41"/>
      <c r="M170" s="196"/>
      <c r="N170" s="197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187</v>
      </c>
      <c r="AU170" s="19" t="s">
        <v>86</v>
      </c>
    </row>
    <row r="171" spans="1:65" s="2" customFormat="1" ht="11.25">
      <c r="A171" s="36"/>
      <c r="B171" s="37"/>
      <c r="C171" s="38"/>
      <c r="D171" s="198" t="s">
        <v>189</v>
      </c>
      <c r="E171" s="38"/>
      <c r="F171" s="199" t="s">
        <v>1617</v>
      </c>
      <c r="G171" s="38"/>
      <c r="H171" s="38"/>
      <c r="I171" s="195"/>
      <c r="J171" s="38"/>
      <c r="K171" s="38"/>
      <c r="L171" s="41"/>
      <c r="M171" s="196"/>
      <c r="N171" s="197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189</v>
      </c>
      <c r="AU171" s="19" t="s">
        <v>86</v>
      </c>
    </row>
    <row r="172" spans="1:65" s="2" customFormat="1" ht="16.5" customHeight="1">
      <c r="A172" s="36"/>
      <c r="B172" s="37"/>
      <c r="C172" s="180" t="s">
        <v>442</v>
      </c>
      <c r="D172" s="180" t="s">
        <v>180</v>
      </c>
      <c r="E172" s="181" t="s">
        <v>1618</v>
      </c>
      <c r="F172" s="182" t="s">
        <v>1619</v>
      </c>
      <c r="G172" s="183" t="s">
        <v>183</v>
      </c>
      <c r="H172" s="184">
        <v>6.6000000000000003E-2</v>
      </c>
      <c r="I172" s="185"/>
      <c r="J172" s="186">
        <f>ROUND(I172*H172,2)</f>
        <v>0</v>
      </c>
      <c r="K172" s="182" t="s">
        <v>184</v>
      </c>
      <c r="L172" s="41"/>
      <c r="M172" s="187" t="s">
        <v>19</v>
      </c>
      <c r="N172" s="188" t="s">
        <v>48</v>
      </c>
      <c r="O172" s="66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354</v>
      </c>
      <c r="AT172" s="191" t="s">
        <v>180</v>
      </c>
      <c r="AU172" s="191" t="s">
        <v>86</v>
      </c>
      <c r="AY172" s="19" t="s">
        <v>176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84</v>
      </c>
      <c r="BK172" s="192">
        <f>ROUND(I172*H172,2)</f>
        <v>0</v>
      </c>
      <c r="BL172" s="19" t="s">
        <v>354</v>
      </c>
      <c r="BM172" s="191" t="s">
        <v>1620</v>
      </c>
    </row>
    <row r="173" spans="1:65" s="2" customFormat="1" ht="19.5">
      <c r="A173" s="36"/>
      <c r="B173" s="37"/>
      <c r="C173" s="38"/>
      <c r="D173" s="193" t="s">
        <v>187</v>
      </c>
      <c r="E173" s="38"/>
      <c r="F173" s="194" t="s">
        <v>1621</v>
      </c>
      <c r="G173" s="38"/>
      <c r="H173" s="38"/>
      <c r="I173" s="195"/>
      <c r="J173" s="38"/>
      <c r="K173" s="38"/>
      <c r="L173" s="41"/>
      <c r="M173" s="196"/>
      <c r="N173" s="19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187</v>
      </c>
      <c r="AU173" s="19" t="s">
        <v>86</v>
      </c>
    </row>
    <row r="174" spans="1:65" s="2" customFormat="1" ht="11.25">
      <c r="A174" s="36"/>
      <c r="B174" s="37"/>
      <c r="C174" s="38"/>
      <c r="D174" s="198" t="s">
        <v>189</v>
      </c>
      <c r="E174" s="38"/>
      <c r="F174" s="199" t="s">
        <v>1622</v>
      </c>
      <c r="G174" s="38"/>
      <c r="H174" s="38"/>
      <c r="I174" s="195"/>
      <c r="J174" s="38"/>
      <c r="K174" s="38"/>
      <c r="L174" s="41"/>
      <c r="M174" s="196"/>
      <c r="N174" s="197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189</v>
      </c>
      <c r="AU174" s="19" t="s">
        <v>86</v>
      </c>
    </row>
    <row r="175" spans="1:65" s="2" customFormat="1" ht="16.5" customHeight="1">
      <c r="A175" s="36"/>
      <c r="B175" s="37"/>
      <c r="C175" s="180" t="s">
        <v>448</v>
      </c>
      <c r="D175" s="180" t="s">
        <v>180</v>
      </c>
      <c r="E175" s="181" t="s">
        <v>1623</v>
      </c>
      <c r="F175" s="182" t="s">
        <v>1624</v>
      </c>
      <c r="G175" s="183" t="s">
        <v>183</v>
      </c>
      <c r="H175" s="184">
        <v>6.6000000000000003E-2</v>
      </c>
      <c r="I175" s="185"/>
      <c r="J175" s="186">
        <f>ROUND(I175*H175,2)</f>
        <v>0</v>
      </c>
      <c r="K175" s="182" t="s">
        <v>184</v>
      </c>
      <c r="L175" s="41"/>
      <c r="M175" s="187" t="s">
        <v>19</v>
      </c>
      <c r="N175" s="188" t="s">
        <v>48</v>
      </c>
      <c r="O175" s="66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354</v>
      </c>
      <c r="AT175" s="191" t="s">
        <v>180</v>
      </c>
      <c r="AU175" s="191" t="s">
        <v>86</v>
      </c>
      <c r="AY175" s="19" t="s">
        <v>176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84</v>
      </c>
      <c r="BK175" s="192">
        <f>ROUND(I175*H175,2)</f>
        <v>0</v>
      </c>
      <c r="BL175" s="19" t="s">
        <v>354</v>
      </c>
      <c r="BM175" s="191" t="s">
        <v>1625</v>
      </c>
    </row>
    <row r="176" spans="1:65" s="2" customFormat="1" ht="19.5">
      <c r="A176" s="36"/>
      <c r="B176" s="37"/>
      <c r="C176" s="38"/>
      <c r="D176" s="193" t="s">
        <v>187</v>
      </c>
      <c r="E176" s="38"/>
      <c r="F176" s="194" t="s">
        <v>1626</v>
      </c>
      <c r="G176" s="38"/>
      <c r="H176" s="38"/>
      <c r="I176" s="195"/>
      <c r="J176" s="38"/>
      <c r="K176" s="38"/>
      <c r="L176" s="41"/>
      <c r="M176" s="196"/>
      <c r="N176" s="197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187</v>
      </c>
      <c r="AU176" s="19" t="s">
        <v>86</v>
      </c>
    </row>
    <row r="177" spans="1:65" s="2" customFormat="1" ht="11.25">
      <c r="A177" s="36"/>
      <c r="B177" s="37"/>
      <c r="C177" s="38"/>
      <c r="D177" s="198" t="s">
        <v>189</v>
      </c>
      <c r="E177" s="38"/>
      <c r="F177" s="199" t="s">
        <v>1627</v>
      </c>
      <c r="G177" s="38"/>
      <c r="H177" s="38"/>
      <c r="I177" s="195"/>
      <c r="J177" s="38"/>
      <c r="K177" s="38"/>
      <c r="L177" s="41"/>
      <c r="M177" s="196"/>
      <c r="N177" s="197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189</v>
      </c>
      <c r="AU177" s="19" t="s">
        <v>86</v>
      </c>
    </row>
    <row r="178" spans="1:65" s="12" customFormat="1" ht="22.9" customHeight="1">
      <c r="B178" s="164"/>
      <c r="C178" s="165"/>
      <c r="D178" s="166" t="s">
        <v>76</v>
      </c>
      <c r="E178" s="178" t="s">
        <v>857</v>
      </c>
      <c r="F178" s="178" t="s">
        <v>858</v>
      </c>
      <c r="G178" s="165"/>
      <c r="H178" s="165"/>
      <c r="I178" s="168"/>
      <c r="J178" s="179">
        <f>BK178</f>
        <v>0</v>
      </c>
      <c r="K178" s="165"/>
      <c r="L178" s="170"/>
      <c r="M178" s="171"/>
      <c r="N178" s="172"/>
      <c r="O178" s="172"/>
      <c r="P178" s="173">
        <f>SUM(P179:P234)</f>
        <v>0</v>
      </c>
      <c r="Q178" s="172"/>
      <c r="R178" s="173">
        <f>SUM(R179:R234)</f>
        <v>9.6785637800000004E-2</v>
      </c>
      <c r="S178" s="172"/>
      <c r="T178" s="174">
        <f>SUM(T179:T234)</f>
        <v>0.13678000000000001</v>
      </c>
      <c r="AR178" s="175" t="s">
        <v>86</v>
      </c>
      <c r="AT178" s="176" t="s">
        <v>76</v>
      </c>
      <c r="AU178" s="176" t="s">
        <v>84</v>
      </c>
      <c r="AY178" s="175" t="s">
        <v>176</v>
      </c>
      <c r="BK178" s="177">
        <f>SUM(BK179:BK234)</f>
        <v>0</v>
      </c>
    </row>
    <row r="179" spans="1:65" s="2" customFormat="1" ht="16.5" customHeight="1">
      <c r="A179" s="36"/>
      <c r="B179" s="37"/>
      <c r="C179" s="180" t="s">
        <v>458</v>
      </c>
      <c r="D179" s="180" t="s">
        <v>180</v>
      </c>
      <c r="E179" s="181" t="s">
        <v>1628</v>
      </c>
      <c r="F179" s="182" t="s">
        <v>1629</v>
      </c>
      <c r="G179" s="183" t="s">
        <v>861</v>
      </c>
      <c r="H179" s="184">
        <v>1</v>
      </c>
      <c r="I179" s="185"/>
      <c r="J179" s="186">
        <f>ROUND(I179*H179,2)</f>
        <v>0</v>
      </c>
      <c r="K179" s="182" t="s">
        <v>184</v>
      </c>
      <c r="L179" s="41"/>
      <c r="M179" s="187" t="s">
        <v>19</v>
      </c>
      <c r="N179" s="188" t="s">
        <v>48</v>
      </c>
      <c r="O179" s="66"/>
      <c r="P179" s="189">
        <f>O179*H179</f>
        <v>0</v>
      </c>
      <c r="Q179" s="189">
        <v>0</v>
      </c>
      <c r="R179" s="189">
        <f>Q179*H179</f>
        <v>0</v>
      </c>
      <c r="S179" s="189">
        <v>1.9460000000000002E-2</v>
      </c>
      <c r="T179" s="190">
        <f>S179*H179</f>
        <v>1.9460000000000002E-2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354</v>
      </c>
      <c r="AT179" s="191" t="s">
        <v>180</v>
      </c>
      <c r="AU179" s="191" t="s">
        <v>86</v>
      </c>
      <c r="AY179" s="19" t="s">
        <v>176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84</v>
      </c>
      <c r="BK179" s="192">
        <f>ROUND(I179*H179,2)</f>
        <v>0</v>
      </c>
      <c r="BL179" s="19" t="s">
        <v>354</v>
      </c>
      <c r="BM179" s="191" t="s">
        <v>1630</v>
      </c>
    </row>
    <row r="180" spans="1:65" s="2" customFormat="1" ht="11.25">
      <c r="A180" s="36"/>
      <c r="B180" s="37"/>
      <c r="C180" s="38"/>
      <c r="D180" s="193" t="s">
        <v>187</v>
      </c>
      <c r="E180" s="38"/>
      <c r="F180" s="194" t="s">
        <v>1631</v>
      </c>
      <c r="G180" s="38"/>
      <c r="H180" s="38"/>
      <c r="I180" s="195"/>
      <c r="J180" s="38"/>
      <c r="K180" s="38"/>
      <c r="L180" s="41"/>
      <c r="M180" s="196"/>
      <c r="N180" s="197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187</v>
      </c>
      <c r="AU180" s="19" t="s">
        <v>86</v>
      </c>
    </row>
    <row r="181" spans="1:65" s="2" customFormat="1" ht="11.25">
      <c r="A181" s="36"/>
      <c r="B181" s="37"/>
      <c r="C181" s="38"/>
      <c r="D181" s="198" t="s">
        <v>189</v>
      </c>
      <c r="E181" s="38"/>
      <c r="F181" s="199" t="s">
        <v>1632</v>
      </c>
      <c r="G181" s="38"/>
      <c r="H181" s="38"/>
      <c r="I181" s="195"/>
      <c r="J181" s="38"/>
      <c r="K181" s="38"/>
      <c r="L181" s="41"/>
      <c r="M181" s="196"/>
      <c r="N181" s="197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189</v>
      </c>
      <c r="AU181" s="19" t="s">
        <v>86</v>
      </c>
    </row>
    <row r="182" spans="1:65" s="2" customFormat="1" ht="16.5" customHeight="1">
      <c r="A182" s="36"/>
      <c r="B182" s="37"/>
      <c r="C182" s="180" t="s">
        <v>464</v>
      </c>
      <c r="D182" s="180" t="s">
        <v>180</v>
      </c>
      <c r="E182" s="181" t="s">
        <v>1633</v>
      </c>
      <c r="F182" s="182" t="s">
        <v>1634</v>
      </c>
      <c r="G182" s="183" t="s">
        <v>861</v>
      </c>
      <c r="H182" s="184">
        <v>1</v>
      </c>
      <c r="I182" s="185"/>
      <c r="J182" s="186">
        <f>ROUND(I182*H182,2)</f>
        <v>0</v>
      </c>
      <c r="K182" s="182" t="s">
        <v>184</v>
      </c>
      <c r="L182" s="41"/>
      <c r="M182" s="187" t="s">
        <v>19</v>
      </c>
      <c r="N182" s="188" t="s">
        <v>48</v>
      </c>
      <c r="O182" s="66"/>
      <c r="P182" s="189">
        <f>O182*H182</f>
        <v>0</v>
      </c>
      <c r="Q182" s="189">
        <v>1.7285897E-3</v>
      </c>
      <c r="R182" s="189">
        <f>Q182*H182</f>
        <v>1.7285897E-3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354</v>
      </c>
      <c r="AT182" s="191" t="s">
        <v>180</v>
      </c>
      <c r="AU182" s="191" t="s">
        <v>86</v>
      </c>
      <c r="AY182" s="19" t="s">
        <v>176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84</v>
      </c>
      <c r="BK182" s="192">
        <f>ROUND(I182*H182,2)</f>
        <v>0</v>
      </c>
      <c r="BL182" s="19" t="s">
        <v>354</v>
      </c>
      <c r="BM182" s="191" t="s">
        <v>1635</v>
      </c>
    </row>
    <row r="183" spans="1:65" s="2" customFormat="1" ht="11.25">
      <c r="A183" s="36"/>
      <c r="B183" s="37"/>
      <c r="C183" s="38"/>
      <c r="D183" s="193" t="s">
        <v>187</v>
      </c>
      <c r="E183" s="38"/>
      <c r="F183" s="194" t="s">
        <v>1636</v>
      </c>
      <c r="G183" s="38"/>
      <c r="H183" s="38"/>
      <c r="I183" s="195"/>
      <c r="J183" s="38"/>
      <c r="K183" s="38"/>
      <c r="L183" s="41"/>
      <c r="M183" s="196"/>
      <c r="N183" s="197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187</v>
      </c>
      <c r="AU183" s="19" t="s">
        <v>86</v>
      </c>
    </row>
    <row r="184" spans="1:65" s="2" customFormat="1" ht="11.25">
      <c r="A184" s="36"/>
      <c r="B184" s="37"/>
      <c r="C184" s="38"/>
      <c r="D184" s="198" t="s">
        <v>189</v>
      </c>
      <c r="E184" s="38"/>
      <c r="F184" s="199" t="s">
        <v>1637</v>
      </c>
      <c r="G184" s="38"/>
      <c r="H184" s="38"/>
      <c r="I184" s="195"/>
      <c r="J184" s="38"/>
      <c r="K184" s="38"/>
      <c r="L184" s="41"/>
      <c r="M184" s="196"/>
      <c r="N184" s="197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189</v>
      </c>
      <c r="AU184" s="19" t="s">
        <v>86</v>
      </c>
    </row>
    <row r="185" spans="1:65" s="2" customFormat="1" ht="16.5" customHeight="1">
      <c r="A185" s="36"/>
      <c r="B185" s="37"/>
      <c r="C185" s="227" t="s">
        <v>470</v>
      </c>
      <c r="D185" s="227" t="s">
        <v>398</v>
      </c>
      <c r="E185" s="228" t="s">
        <v>1638</v>
      </c>
      <c r="F185" s="229" t="s">
        <v>1639</v>
      </c>
      <c r="G185" s="230" t="s">
        <v>299</v>
      </c>
      <c r="H185" s="231">
        <v>1</v>
      </c>
      <c r="I185" s="232"/>
      <c r="J185" s="233">
        <f>ROUND(I185*H185,2)</f>
        <v>0</v>
      </c>
      <c r="K185" s="229" t="s">
        <v>184</v>
      </c>
      <c r="L185" s="234"/>
      <c r="M185" s="235" t="s">
        <v>19</v>
      </c>
      <c r="N185" s="236" t="s">
        <v>48</v>
      </c>
      <c r="O185" s="66"/>
      <c r="P185" s="189">
        <f>O185*H185</f>
        <v>0</v>
      </c>
      <c r="Q185" s="189">
        <v>1.2E-2</v>
      </c>
      <c r="R185" s="189">
        <f>Q185*H185</f>
        <v>1.2E-2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401</v>
      </c>
      <c r="AT185" s="191" t="s">
        <v>398</v>
      </c>
      <c r="AU185" s="191" t="s">
        <v>86</v>
      </c>
      <c r="AY185" s="19" t="s">
        <v>176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84</v>
      </c>
      <c r="BK185" s="192">
        <f>ROUND(I185*H185,2)</f>
        <v>0</v>
      </c>
      <c r="BL185" s="19" t="s">
        <v>354</v>
      </c>
      <c r="BM185" s="191" t="s">
        <v>1640</v>
      </c>
    </row>
    <row r="186" spans="1:65" s="2" customFormat="1" ht="11.25">
      <c r="A186" s="36"/>
      <c r="B186" s="37"/>
      <c r="C186" s="38"/>
      <c r="D186" s="193" t="s">
        <v>187</v>
      </c>
      <c r="E186" s="38"/>
      <c r="F186" s="194" t="s">
        <v>1639</v>
      </c>
      <c r="G186" s="38"/>
      <c r="H186" s="38"/>
      <c r="I186" s="195"/>
      <c r="J186" s="38"/>
      <c r="K186" s="38"/>
      <c r="L186" s="41"/>
      <c r="M186" s="196"/>
      <c r="N186" s="197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187</v>
      </c>
      <c r="AU186" s="19" t="s">
        <v>86</v>
      </c>
    </row>
    <row r="187" spans="1:65" s="2" customFormat="1" ht="16.5" customHeight="1">
      <c r="A187" s="36"/>
      <c r="B187" s="37"/>
      <c r="C187" s="180" t="s">
        <v>479</v>
      </c>
      <c r="D187" s="180" t="s">
        <v>180</v>
      </c>
      <c r="E187" s="181" t="s">
        <v>1641</v>
      </c>
      <c r="F187" s="182" t="s">
        <v>1642</v>
      </c>
      <c r="G187" s="183" t="s">
        <v>861</v>
      </c>
      <c r="H187" s="184">
        <v>1</v>
      </c>
      <c r="I187" s="185"/>
      <c r="J187" s="186">
        <f>ROUND(I187*H187,2)</f>
        <v>0</v>
      </c>
      <c r="K187" s="182" t="s">
        <v>184</v>
      </c>
      <c r="L187" s="41"/>
      <c r="M187" s="187" t="s">
        <v>19</v>
      </c>
      <c r="N187" s="188" t="s">
        <v>48</v>
      </c>
      <c r="O187" s="66"/>
      <c r="P187" s="189">
        <f>O187*H187</f>
        <v>0</v>
      </c>
      <c r="Q187" s="189">
        <v>0</v>
      </c>
      <c r="R187" s="189">
        <f>Q187*H187</f>
        <v>0</v>
      </c>
      <c r="S187" s="189">
        <v>8.7999999999999995E-2</v>
      </c>
      <c r="T187" s="190">
        <f>S187*H187</f>
        <v>8.7999999999999995E-2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354</v>
      </c>
      <c r="AT187" s="191" t="s">
        <v>180</v>
      </c>
      <c r="AU187" s="191" t="s">
        <v>86</v>
      </c>
      <c r="AY187" s="19" t="s">
        <v>176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84</v>
      </c>
      <c r="BK187" s="192">
        <f>ROUND(I187*H187,2)</f>
        <v>0</v>
      </c>
      <c r="BL187" s="19" t="s">
        <v>354</v>
      </c>
      <c r="BM187" s="191" t="s">
        <v>1643</v>
      </c>
    </row>
    <row r="188" spans="1:65" s="2" customFormat="1" ht="11.25">
      <c r="A188" s="36"/>
      <c r="B188" s="37"/>
      <c r="C188" s="38"/>
      <c r="D188" s="193" t="s">
        <v>187</v>
      </c>
      <c r="E188" s="38"/>
      <c r="F188" s="194" t="s">
        <v>1644</v>
      </c>
      <c r="G188" s="38"/>
      <c r="H188" s="38"/>
      <c r="I188" s="195"/>
      <c r="J188" s="38"/>
      <c r="K188" s="38"/>
      <c r="L188" s="41"/>
      <c r="M188" s="196"/>
      <c r="N188" s="197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187</v>
      </c>
      <c r="AU188" s="19" t="s">
        <v>86</v>
      </c>
    </row>
    <row r="189" spans="1:65" s="2" customFormat="1" ht="11.25">
      <c r="A189" s="36"/>
      <c r="B189" s="37"/>
      <c r="C189" s="38"/>
      <c r="D189" s="198" t="s">
        <v>189</v>
      </c>
      <c r="E189" s="38"/>
      <c r="F189" s="199" t="s">
        <v>1645</v>
      </c>
      <c r="G189" s="38"/>
      <c r="H189" s="38"/>
      <c r="I189" s="195"/>
      <c r="J189" s="38"/>
      <c r="K189" s="38"/>
      <c r="L189" s="41"/>
      <c r="M189" s="196"/>
      <c r="N189" s="197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189</v>
      </c>
      <c r="AU189" s="19" t="s">
        <v>86</v>
      </c>
    </row>
    <row r="190" spans="1:65" s="2" customFormat="1" ht="16.5" customHeight="1">
      <c r="A190" s="36"/>
      <c r="B190" s="37"/>
      <c r="C190" s="180" t="s">
        <v>485</v>
      </c>
      <c r="D190" s="180" t="s">
        <v>180</v>
      </c>
      <c r="E190" s="181" t="s">
        <v>1646</v>
      </c>
      <c r="F190" s="182" t="s">
        <v>1647</v>
      </c>
      <c r="G190" s="183" t="s">
        <v>861</v>
      </c>
      <c r="H190" s="184">
        <v>1</v>
      </c>
      <c r="I190" s="185"/>
      <c r="J190" s="186">
        <f>ROUND(I190*H190,2)</f>
        <v>0</v>
      </c>
      <c r="K190" s="182" t="s">
        <v>184</v>
      </c>
      <c r="L190" s="41"/>
      <c r="M190" s="187" t="s">
        <v>19</v>
      </c>
      <c r="N190" s="188" t="s">
        <v>48</v>
      </c>
      <c r="O190" s="66"/>
      <c r="P190" s="189">
        <f>O190*H190</f>
        <v>0</v>
      </c>
      <c r="Q190" s="189">
        <v>0</v>
      </c>
      <c r="R190" s="189">
        <f>Q190*H190</f>
        <v>0</v>
      </c>
      <c r="S190" s="189">
        <v>2.4500000000000001E-2</v>
      </c>
      <c r="T190" s="190">
        <f>S190*H190</f>
        <v>2.4500000000000001E-2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354</v>
      </c>
      <c r="AT190" s="191" t="s">
        <v>180</v>
      </c>
      <c r="AU190" s="191" t="s">
        <v>86</v>
      </c>
      <c r="AY190" s="19" t="s">
        <v>176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84</v>
      </c>
      <c r="BK190" s="192">
        <f>ROUND(I190*H190,2)</f>
        <v>0</v>
      </c>
      <c r="BL190" s="19" t="s">
        <v>354</v>
      </c>
      <c r="BM190" s="191" t="s">
        <v>1648</v>
      </c>
    </row>
    <row r="191" spans="1:65" s="2" customFormat="1" ht="11.25">
      <c r="A191" s="36"/>
      <c r="B191" s="37"/>
      <c r="C191" s="38"/>
      <c r="D191" s="193" t="s">
        <v>187</v>
      </c>
      <c r="E191" s="38"/>
      <c r="F191" s="194" t="s">
        <v>1649</v>
      </c>
      <c r="G191" s="38"/>
      <c r="H191" s="38"/>
      <c r="I191" s="195"/>
      <c r="J191" s="38"/>
      <c r="K191" s="38"/>
      <c r="L191" s="41"/>
      <c r="M191" s="196"/>
      <c r="N191" s="197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187</v>
      </c>
      <c r="AU191" s="19" t="s">
        <v>86</v>
      </c>
    </row>
    <row r="192" spans="1:65" s="2" customFormat="1" ht="11.25">
      <c r="A192" s="36"/>
      <c r="B192" s="37"/>
      <c r="C192" s="38"/>
      <c r="D192" s="198" t="s">
        <v>189</v>
      </c>
      <c r="E192" s="38"/>
      <c r="F192" s="199" t="s">
        <v>1650</v>
      </c>
      <c r="G192" s="38"/>
      <c r="H192" s="38"/>
      <c r="I192" s="195"/>
      <c r="J192" s="38"/>
      <c r="K192" s="38"/>
      <c r="L192" s="41"/>
      <c r="M192" s="196"/>
      <c r="N192" s="197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189</v>
      </c>
      <c r="AU192" s="19" t="s">
        <v>86</v>
      </c>
    </row>
    <row r="193" spans="1:65" s="2" customFormat="1" ht="16.5" customHeight="1">
      <c r="A193" s="36"/>
      <c r="B193" s="37"/>
      <c r="C193" s="180" t="s">
        <v>491</v>
      </c>
      <c r="D193" s="180" t="s">
        <v>180</v>
      </c>
      <c r="E193" s="181" t="s">
        <v>1651</v>
      </c>
      <c r="F193" s="182" t="s">
        <v>1652</v>
      </c>
      <c r="G193" s="183" t="s">
        <v>861</v>
      </c>
      <c r="H193" s="184">
        <v>1</v>
      </c>
      <c r="I193" s="185"/>
      <c r="J193" s="186">
        <f>ROUND(I193*H193,2)</f>
        <v>0</v>
      </c>
      <c r="K193" s="182" t="s">
        <v>184</v>
      </c>
      <c r="L193" s="41"/>
      <c r="M193" s="187" t="s">
        <v>19</v>
      </c>
      <c r="N193" s="188" t="s">
        <v>48</v>
      </c>
      <c r="O193" s="66"/>
      <c r="P193" s="189">
        <f>O193*H193</f>
        <v>0</v>
      </c>
      <c r="Q193" s="189">
        <v>4.0509178600000001E-2</v>
      </c>
      <c r="R193" s="189">
        <f>Q193*H193</f>
        <v>4.0509178600000001E-2</v>
      </c>
      <c r="S193" s="189">
        <v>0</v>
      </c>
      <c r="T193" s="19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354</v>
      </c>
      <c r="AT193" s="191" t="s">
        <v>180</v>
      </c>
      <c r="AU193" s="191" t="s">
        <v>86</v>
      </c>
      <c r="AY193" s="19" t="s">
        <v>176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9" t="s">
        <v>84</v>
      </c>
      <c r="BK193" s="192">
        <f>ROUND(I193*H193,2)</f>
        <v>0</v>
      </c>
      <c r="BL193" s="19" t="s">
        <v>354</v>
      </c>
      <c r="BM193" s="191" t="s">
        <v>1653</v>
      </c>
    </row>
    <row r="194" spans="1:65" s="2" customFormat="1" ht="11.25">
      <c r="A194" s="36"/>
      <c r="B194" s="37"/>
      <c r="C194" s="38"/>
      <c r="D194" s="193" t="s">
        <v>187</v>
      </c>
      <c r="E194" s="38"/>
      <c r="F194" s="194" t="s">
        <v>1654</v>
      </c>
      <c r="G194" s="38"/>
      <c r="H194" s="38"/>
      <c r="I194" s="195"/>
      <c r="J194" s="38"/>
      <c r="K194" s="38"/>
      <c r="L194" s="41"/>
      <c r="M194" s="196"/>
      <c r="N194" s="197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187</v>
      </c>
      <c r="AU194" s="19" t="s">
        <v>86</v>
      </c>
    </row>
    <row r="195" spans="1:65" s="2" customFormat="1" ht="11.25">
      <c r="A195" s="36"/>
      <c r="B195" s="37"/>
      <c r="C195" s="38"/>
      <c r="D195" s="198" t="s">
        <v>189</v>
      </c>
      <c r="E195" s="38"/>
      <c r="F195" s="199" t="s">
        <v>1655</v>
      </c>
      <c r="G195" s="38"/>
      <c r="H195" s="38"/>
      <c r="I195" s="195"/>
      <c r="J195" s="38"/>
      <c r="K195" s="38"/>
      <c r="L195" s="41"/>
      <c r="M195" s="196"/>
      <c r="N195" s="197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189</v>
      </c>
      <c r="AU195" s="19" t="s">
        <v>86</v>
      </c>
    </row>
    <row r="196" spans="1:65" s="2" customFormat="1" ht="24.2" customHeight="1">
      <c r="A196" s="36"/>
      <c r="B196" s="37"/>
      <c r="C196" s="180" t="s">
        <v>401</v>
      </c>
      <c r="D196" s="180" t="s">
        <v>180</v>
      </c>
      <c r="E196" s="181" t="s">
        <v>1656</v>
      </c>
      <c r="F196" s="182" t="s">
        <v>1657</v>
      </c>
      <c r="G196" s="183" t="s">
        <v>861</v>
      </c>
      <c r="H196" s="184">
        <v>1</v>
      </c>
      <c r="I196" s="185"/>
      <c r="J196" s="186">
        <f>ROUND(I196*H196,2)</f>
        <v>0</v>
      </c>
      <c r="K196" s="182" t="s">
        <v>184</v>
      </c>
      <c r="L196" s="41"/>
      <c r="M196" s="187" t="s">
        <v>19</v>
      </c>
      <c r="N196" s="188" t="s">
        <v>48</v>
      </c>
      <c r="O196" s="66"/>
      <c r="P196" s="189">
        <f>O196*H196</f>
        <v>0</v>
      </c>
      <c r="Q196" s="189">
        <v>3.2433900000000002E-2</v>
      </c>
      <c r="R196" s="189">
        <f>Q196*H196</f>
        <v>3.2433900000000002E-2</v>
      </c>
      <c r="S196" s="189">
        <v>0</v>
      </c>
      <c r="T196" s="190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1" t="s">
        <v>354</v>
      </c>
      <c r="AT196" s="191" t="s">
        <v>180</v>
      </c>
      <c r="AU196" s="191" t="s">
        <v>86</v>
      </c>
      <c r="AY196" s="19" t="s">
        <v>176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9" t="s">
        <v>84</v>
      </c>
      <c r="BK196" s="192">
        <f>ROUND(I196*H196,2)</f>
        <v>0</v>
      </c>
      <c r="BL196" s="19" t="s">
        <v>354</v>
      </c>
      <c r="BM196" s="191" t="s">
        <v>1658</v>
      </c>
    </row>
    <row r="197" spans="1:65" s="2" customFormat="1" ht="19.5">
      <c r="A197" s="36"/>
      <c r="B197" s="37"/>
      <c r="C197" s="38"/>
      <c r="D197" s="193" t="s">
        <v>187</v>
      </c>
      <c r="E197" s="38"/>
      <c r="F197" s="194" t="s">
        <v>1659</v>
      </c>
      <c r="G197" s="38"/>
      <c r="H197" s="38"/>
      <c r="I197" s="195"/>
      <c r="J197" s="38"/>
      <c r="K197" s="38"/>
      <c r="L197" s="41"/>
      <c r="M197" s="196"/>
      <c r="N197" s="197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187</v>
      </c>
      <c r="AU197" s="19" t="s">
        <v>86</v>
      </c>
    </row>
    <row r="198" spans="1:65" s="2" customFormat="1" ht="11.25">
      <c r="A198" s="36"/>
      <c r="B198" s="37"/>
      <c r="C198" s="38"/>
      <c r="D198" s="198" t="s">
        <v>189</v>
      </c>
      <c r="E198" s="38"/>
      <c r="F198" s="199" t="s">
        <v>1660</v>
      </c>
      <c r="G198" s="38"/>
      <c r="H198" s="38"/>
      <c r="I198" s="195"/>
      <c r="J198" s="38"/>
      <c r="K198" s="38"/>
      <c r="L198" s="41"/>
      <c r="M198" s="196"/>
      <c r="N198" s="197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189</v>
      </c>
      <c r="AU198" s="19" t="s">
        <v>86</v>
      </c>
    </row>
    <row r="199" spans="1:65" s="2" customFormat="1" ht="16.5" customHeight="1">
      <c r="A199" s="36"/>
      <c r="B199" s="37"/>
      <c r="C199" s="180" t="s">
        <v>502</v>
      </c>
      <c r="D199" s="180" t="s">
        <v>180</v>
      </c>
      <c r="E199" s="181" t="s">
        <v>1661</v>
      </c>
      <c r="F199" s="182" t="s">
        <v>1662</v>
      </c>
      <c r="G199" s="183" t="s">
        <v>183</v>
      </c>
      <c r="H199" s="184">
        <v>0.11700000000000001</v>
      </c>
      <c r="I199" s="185"/>
      <c r="J199" s="186">
        <f>ROUND(I199*H199,2)</f>
        <v>0</v>
      </c>
      <c r="K199" s="182" t="s">
        <v>184</v>
      </c>
      <c r="L199" s="41"/>
      <c r="M199" s="187" t="s">
        <v>19</v>
      </c>
      <c r="N199" s="188" t="s">
        <v>48</v>
      </c>
      <c r="O199" s="66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354</v>
      </c>
      <c r="AT199" s="191" t="s">
        <v>180</v>
      </c>
      <c r="AU199" s="191" t="s">
        <v>86</v>
      </c>
      <c r="AY199" s="19" t="s">
        <v>176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84</v>
      </c>
      <c r="BK199" s="192">
        <f>ROUND(I199*H199,2)</f>
        <v>0</v>
      </c>
      <c r="BL199" s="19" t="s">
        <v>354</v>
      </c>
      <c r="BM199" s="191" t="s">
        <v>1663</v>
      </c>
    </row>
    <row r="200" spans="1:65" s="2" customFormat="1" ht="19.5">
      <c r="A200" s="36"/>
      <c r="B200" s="37"/>
      <c r="C200" s="38"/>
      <c r="D200" s="193" t="s">
        <v>187</v>
      </c>
      <c r="E200" s="38"/>
      <c r="F200" s="194" t="s">
        <v>1664</v>
      </c>
      <c r="G200" s="38"/>
      <c r="H200" s="38"/>
      <c r="I200" s="195"/>
      <c r="J200" s="38"/>
      <c r="K200" s="38"/>
      <c r="L200" s="41"/>
      <c r="M200" s="196"/>
      <c r="N200" s="197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187</v>
      </c>
      <c r="AU200" s="19" t="s">
        <v>86</v>
      </c>
    </row>
    <row r="201" spans="1:65" s="2" customFormat="1" ht="11.25">
      <c r="A201" s="36"/>
      <c r="B201" s="37"/>
      <c r="C201" s="38"/>
      <c r="D201" s="198" t="s">
        <v>189</v>
      </c>
      <c r="E201" s="38"/>
      <c r="F201" s="199" t="s">
        <v>1665</v>
      </c>
      <c r="G201" s="38"/>
      <c r="H201" s="38"/>
      <c r="I201" s="195"/>
      <c r="J201" s="38"/>
      <c r="K201" s="38"/>
      <c r="L201" s="41"/>
      <c r="M201" s="196"/>
      <c r="N201" s="197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189</v>
      </c>
      <c r="AU201" s="19" t="s">
        <v>86</v>
      </c>
    </row>
    <row r="202" spans="1:65" s="2" customFormat="1" ht="16.5" customHeight="1">
      <c r="A202" s="36"/>
      <c r="B202" s="37"/>
      <c r="C202" s="180" t="s">
        <v>510</v>
      </c>
      <c r="D202" s="180" t="s">
        <v>180</v>
      </c>
      <c r="E202" s="181" t="s">
        <v>1666</v>
      </c>
      <c r="F202" s="182" t="s">
        <v>1667</v>
      </c>
      <c r="G202" s="183" t="s">
        <v>861</v>
      </c>
      <c r="H202" s="184">
        <v>2</v>
      </c>
      <c r="I202" s="185"/>
      <c r="J202" s="186">
        <f>ROUND(I202*H202,2)</f>
        <v>0</v>
      </c>
      <c r="K202" s="182" t="s">
        <v>184</v>
      </c>
      <c r="L202" s="41"/>
      <c r="M202" s="187" t="s">
        <v>19</v>
      </c>
      <c r="N202" s="188" t="s">
        <v>48</v>
      </c>
      <c r="O202" s="66"/>
      <c r="P202" s="189">
        <f>O202*H202</f>
        <v>0</v>
      </c>
      <c r="Q202" s="189">
        <v>0</v>
      </c>
      <c r="R202" s="189">
        <f>Q202*H202</f>
        <v>0</v>
      </c>
      <c r="S202" s="189">
        <v>1.56E-3</v>
      </c>
      <c r="T202" s="190">
        <f>S202*H202</f>
        <v>3.1199999999999999E-3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354</v>
      </c>
      <c r="AT202" s="191" t="s">
        <v>180</v>
      </c>
      <c r="AU202" s="191" t="s">
        <v>86</v>
      </c>
      <c r="AY202" s="19" t="s">
        <v>176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84</v>
      </c>
      <c r="BK202" s="192">
        <f>ROUND(I202*H202,2)</f>
        <v>0</v>
      </c>
      <c r="BL202" s="19" t="s">
        <v>354</v>
      </c>
      <c r="BM202" s="191" t="s">
        <v>1668</v>
      </c>
    </row>
    <row r="203" spans="1:65" s="2" customFormat="1" ht="11.25">
      <c r="A203" s="36"/>
      <c r="B203" s="37"/>
      <c r="C203" s="38"/>
      <c r="D203" s="193" t="s">
        <v>187</v>
      </c>
      <c r="E203" s="38"/>
      <c r="F203" s="194" t="s">
        <v>1669</v>
      </c>
      <c r="G203" s="38"/>
      <c r="H203" s="38"/>
      <c r="I203" s="195"/>
      <c r="J203" s="38"/>
      <c r="K203" s="38"/>
      <c r="L203" s="41"/>
      <c r="M203" s="196"/>
      <c r="N203" s="197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187</v>
      </c>
      <c r="AU203" s="19" t="s">
        <v>86</v>
      </c>
    </row>
    <row r="204" spans="1:65" s="2" customFormat="1" ht="11.25">
      <c r="A204" s="36"/>
      <c r="B204" s="37"/>
      <c r="C204" s="38"/>
      <c r="D204" s="198" t="s">
        <v>189</v>
      </c>
      <c r="E204" s="38"/>
      <c r="F204" s="199" t="s">
        <v>1670</v>
      </c>
      <c r="G204" s="38"/>
      <c r="H204" s="38"/>
      <c r="I204" s="195"/>
      <c r="J204" s="38"/>
      <c r="K204" s="38"/>
      <c r="L204" s="41"/>
      <c r="M204" s="196"/>
      <c r="N204" s="197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189</v>
      </c>
      <c r="AU204" s="19" t="s">
        <v>86</v>
      </c>
    </row>
    <row r="205" spans="1:65" s="2" customFormat="1" ht="16.5" customHeight="1">
      <c r="A205" s="36"/>
      <c r="B205" s="37"/>
      <c r="C205" s="180" t="s">
        <v>517</v>
      </c>
      <c r="D205" s="180" t="s">
        <v>180</v>
      </c>
      <c r="E205" s="181" t="s">
        <v>1671</v>
      </c>
      <c r="F205" s="182" t="s">
        <v>1672</v>
      </c>
      <c r="G205" s="183" t="s">
        <v>299</v>
      </c>
      <c r="H205" s="184">
        <v>1</v>
      </c>
      <c r="I205" s="185"/>
      <c r="J205" s="186">
        <f>ROUND(I205*H205,2)</f>
        <v>0</v>
      </c>
      <c r="K205" s="182" t="s">
        <v>184</v>
      </c>
      <c r="L205" s="41"/>
      <c r="M205" s="187" t="s">
        <v>19</v>
      </c>
      <c r="N205" s="188" t="s">
        <v>48</v>
      </c>
      <c r="O205" s="66"/>
      <c r="P205" s="189">
        <f>O205*H205</f>
        <v>0</v>
      </c>
      <c r="Q205" s="189">
        <v>1.5914E-4</v>
      </c>
      <c r="R205" s="189">
        <f>Q205*H205</f>
        <v>1.5914E-4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354</v>
      </c>
      <c r="AT205" s="191" t="s">
        <v>180</v>
      </c>
      <c r="AU205" s="191" t="s">
        <v>86</v>
      </c>
      <c r="AY205" s="19" t="s">
        <v>176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84</v>
      </c>
      <c r="BK205" s="192">
        <f>ROUND(I205*H205,2)</f>
        <v>0</v>
      </c>
      <c r="BL205" s="19" t="s">
        <v>354</v>
      </c>
      <c r="BM205" s="191" t="s">
        <v>1673</v>
      </c>
    </row>
    <row r="206" spans="1:65" s="2" customFormat="1" ht="11.25">
      <c r="A206" s="36"/>
      <c r="B206" s="37"/>
      <c r="C206" s="38"/>
      <c r="D206" s="193" t="s">
        <v>187</v>
      </c>
      <c r="E206" s="38"/>
      <c r="F206" s="194" t="s">
        <v>1674</v>
      </c>
      <c r="G206" s="38"/>
      <c r="H206" s="38"/>
      <c r="I206" s="195"/>
      <c r="J206" s="38"/>
      <c r="K206" s="38"/>
      <c r="L206" s="41"/>
      <c r="M206" s="196"/>
      <c r="N206" s="197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187</v>
      </c>
      <c r="AU206" s="19" t="s">
        <v>86</v>
      </c>
    </row>
    <row r="207" spans="1:65" s="2" customFormat="1" ht="11.25">
      <c r="A207" s="36"/>
      <c r="B207" s="37"/>
      <c r="C207" s="38"/>
      <c r="D207" s="198" t="s">
        <v>189</v>
      </c>
      <c r="E207" s="38"/>
      <c r="F207" s="199" t="s">
        <v>1675</v>
      </c>
      <c r="G207" s="38"/>
      <c r="H207" s="38"/>
      <c r="I207" s="195"/>
      <c r="J207" s="38"/>
      <c r="K207" s="38"/>
      <c r="L207" s="41"/>
      <c r="M207" s="196"/>
      <c r="N207" s="197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189</v>
      </c>
      <c r="AU207" s="19" t="s">
        <v>86</v>
      </c>
    </row>
    <row r="208" spans="1:65" s="2" customFormat="1" ht="21.75" customHeight="1">
      <c r="A208" s="36"/>
      <c r="B208" s="37"/>
      <c r="C208" s="227" t="s">
        <v>523</v>
      </c>
      <c r="D208" s="227" t="s">
        <v>398</v>
      </c>
      <c r="E208" s="228" t="s">
        <v>1676</v>
      </c>
      <c r="F208" s="229" t="s">
        <v>1677</v>
      </c>
      <c r="G208" s="230" t="s">
        <v>299</v>
      </c>
      <c r="H208" s="231">
        <v>1</v>
      </c>
      <c r="I208" s="232"/>
      <c r="J208" s="233">
        <f>ROUND(I208*H208,2)</f>
        <v>0</v>
      </c>
      <c r="K208" s="229" t="s">
        <v>184</v>
      </c>
      <c r="L208" s="234"/>
      <c r="M208" s="235" t="s">
        <v>19</v>
      </c>
      <c r="N208" s="236" t="s">
        <v>48</v>
      </c>
      <c r="O208" s="66"/>
      <c r="P208" s="189">
        <f>O208*H208</f>
        <v>0</v>
      </c>
      <c r="Q208" s="189">
        <v>1.99E-3</v>
      </c>
      <c r="R208" s="189">
        <f>Q208*H208</f>
        <v>1.99E-3</v>
      </c>
      <c r="S208" s="189">
        <v>0</v>
      </c>
      <c r="T208" s="19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401</v>
      </c>
      <c r="AT208" s="191" t="s">
        <v>398</v>
      </c>
      <c r="AU208" s="191" t="s">
        <v>86</v>
      </c>
      <c r="AY208" s="19" t="s">
        <v>176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84</v>
      </c>
      <c r="BK208" s="192">
        <f>ROUND(I208*H208,2)</f>
        <v>0</v>
      </c>
      <c r="BL208" s="19" t="s">
        <v>354</v>
      </c>
      <c r="BM208" s="191" t="s">
        <v>1678</v>
      </c>
    </row>
    <row r="209" spans="1:65" s="2" customFormat="1" ht="11.25">
      <c r="A209" s="36"/>
      <c r="B209" s="37"/>
      <c r="C209" s="38"/>
      <c r="D209" s="193" t="s">
        <v>187</v>
      </c>
      <c r="E209" s="38"/>
      <c r="F209" s="194" t="s">
        <v>1677</v>
      </c>
      <c r="G209" s="38"/>
      <c r="H209" s="38"/>
      <c r="I209" s="195"/>
      <c r="J209" s="38"/>
      <c r="K209" s="38"/>
      <c r="L209" s="41"/>
      <c r="M209" s="196"/>
      <c r="N209" s="197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187</v>
      </c>
      <c r="AU209" s="19" t="s">
        <v>86</v>
      </c>
    </row>
    <row r="210" spans="1:65" s="2" customFormat="1" ht="16.5" customHeight="1">
      <c r="A210" s="36"/>
      <c r="B210" s="37"/>
      <c r="C210" s="180" t="s">
        <v>540</v>
      </c>
      <c r="D210" s="180" t="s">
        <v>180</v>
      </c>
      <c r="E210" s="181" t="s">
        <v>1679</v>
      </c>
      <c r="F210" s="182" t="s">
        <v>1680</v>
      </c>
      <c r="G210" s="183" t="s">
        <v>299</v>
      </c>
      <c r="H210" s="184">
        <v>1</v>
      </c>
      <c r="I210" s="185"/>
      <c r="J210" s="186">
        <f>ROUND(I210*H210,2)</f>
        <v>0</v>
      </c>
      <c r="K210" s="182" t="s">
        <v>184</v>
      </c>
      <c r="L210" s="41"/>
      <c r="M210" s="187" t="s">
        <v>19</v>
      </c>
      <c r="N210" s="188" t="s">
        <v>48</v>
      </c>
      <c r="O210" s="66"/>
      <c r="P210" s="189">
        <f>O210*H210</f>
        <v>0</v>
      </c>
      <c r="Q210" s="189">
        <v>3.9140000000000001E-5</v>
      </c>
      <c r="R210" s="189">
        <f>Q210*H210</f>
        <v>3.9140000000000001E-5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354</v>
      </c>
      <c r="AT210" s="191" t="s">
        <v>180</v>
      </c>
      <c r="AU210" s="191" t="s">
        <v>86</v>
      </c>
      <c r="AY210" s="19" t="s">
        <v>176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84</v>
      </c>
      <c r="BK210" s="192">
        <f>ROUND(I210*H210,2)</f>
        <v>0</v>
      </c>
      <c r="BL210" s="19" t="s">
        <v>354</v>
      </c>
      <c r="BM210" s="191" t="s">
        <v>1681</v>
      </c>
    </row>
    <row r="211" spans="1:65" s="2" customFormat="1" ht="11.25">
      <c r="A211" s="36"/>
      <c r="B211" s="37"/>
      <c r="C211" s="38"/>
      <c r="D211" s="193" t="s">
        <v>187</v>
      </c>
      <c r="E211" s="38"/>
      <c r="F211" s="194" t="s">
        <v>1682</v>
      </c>
      <c r="G211" s="38"/>
      <c r="H211" s="38"/>
      <c r="I211" s="195"/>
      <c r="J211" s="38"/>
      <c r="K211" s="38"/>
      <c r="L211" s="41"/>
      <c r="M211" s="196"/>
      <c r="N211" s="197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187</v>
      </c>
      <c r="AU211" s="19" t="s">
        <v>86</v>
      </c>
    </row>
    <row r="212" spans="1:65" s="2" customFormat="1" ht="11.25">
      <c r="A212" s="36"/>
      <c r="B212" s="37"/>
      <c r="C212" s="38"/>
      <c r="D212" s="198" t="s">
        <v>189</v>
      </c>
      <c r="E212" s="38"/>
      <c r="F212" s="199" t="s">
        <v>1683</v>
      </c>
      <c r="G212" s="38"/>
      <c r="H212" s="38"/>
      <c r="I212" s="195"/>
      <c r="J212" s="38"/>
      <c r="K212" s="38"/>
      <c r="L212" s="41"/>
      <c r="M212" s="196"/>
      <c r="N212" s="197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189</v>
      </c>
      <c r="AU212" s="19" t="s">
        <v>86</v>
      </c>
    </row>
    <row r="213" spans="1:65" s="2" customFormat="1" ht="16.5" customHeight="1">
      <c r="A213" s="36"/>
      <c r="B213" s="37"/>
      <c r="C213" s="227" t="s">
        <v>545</v>
      </c>
      <c r="D213" s="227" t="s">
        <v>398</v>
      </c>
      <c r="E213" s="228" t="s">
        <v>1684</v>
      </c>
      <c r="F213" s="229" t="s">
        <v>1685</v>
      </c>
      <c r="G213" s="230" t="s">
        <v>299</v>
      </c>
      <c r="H213" s="231">
        <v>1</v>
      </c>
      <c r="I213" s="232"/>
      <c r="J213" s="233">
        <f>ROUND(I213*H213,2)</f>
        <v>0</v>
      </c>
      <c r="K213" s="229" t="s">
        <v>184</v>
      </c>
      <c r="L213" s="234"/>
      <c r="M213" s="235" t="s">
        <v>19</v>
      </c>
      <c r="N213" s="236" t="s">
        <v>48</v>
      </c>
      <c r="O213" s="66"/>
      <c r="P213" s="189">
        <f>O213*H213</f>
        <v>0</v>
      </c>
      <c r="Q213" s="189">
        <v>1.8E-3</v>
      </c>
      <c r="R213" s="189">
        <f>Q213*H213</f>
        <v>1.8E-3</v>
      </c>
      <c r="S213" s="189">
        <v>0</v>
      </c>
      <c r="T213" s="19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401</v>
      </c>
      <c r="AT213" s="191" t="s">
        <v>398</v>
      </c>
      <c r="AU213" s="191" t="s">
        <v>86</v>
      </c>
      <c r="AY213" s="19" t="s">
        <v>176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84</v>
      </c>
      <c r="BK213" s="192">
        <f>ROUND(I213*H213,2)</f>
        <v>0</v>
      </c>
      <c r="BL213" s="19" t="s">
        <v>354</v>
      </c>
      <c r="BM213" s="191" t="s">
        <v>1686</v>
      </c>
    </row>
    <row r="214" spans="1:65" s="2" customFormat="1" ht="11.25">
      <c r="A214" s="36"/>
      <c r="B214" s="37"/>
      <c r="C214" s="38"/>
      <c r="D214" s="193" t="s">
        <v>187</v>
      </c>
      <c r="E214" s="38"/>
      <c r="F214" s="194" t="s">
        <v>1685</v>
      </c>
      <c r="G214" s="38"/>
      <c r="H214" s="38"/>
      <c r="I214" s="195"/>
      <c r="J214" s="38"/>
      <c r="K214" s="38"/>
      <c r="L214" s="41"/>
      <c r="M214" s="196"/>
      <c r="N214" s="197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187</v>
      </c>
      <c r="AU214" s="19" t="s">
        <v>86</v>
      </c>
    </row>
    <row r="215" spans="1:65" s="2" customFormat="1" ht="16.5" customHeight="1">
      <c r="A215" s="36"/>
      <c r="B215" s="37"/>
      <c r="C215" s="180" t="s">
        <v>551</v>
      </c>
      <c r="D215" s="180" t="s">
        <v>180</v>
      </c>
      <c r="E215" s="181" t="s">
        <v>1687</v>
      </c>
      <c r="F215" s="182" t="s">
        <v>1688</v>
      </c>
      <c r="G215" s="183" t="s">
        <v>299</v>
      </c>
      <c r="H215" s="184">
        <v>1</v>
      </c>
      <c r="I215" s="185"/>
      <c r="J215" s="186">
        <f>ROUND(I215*H215,2)</f>
        <v>0</v>
      </c>
      <c r="K215" s="182" t="s">
        <v>184</v>
      </c>
      <c r="L215" s="41"/>
      <c r="M215" s="187" t="s">
        <v>19</v>
      </c>
      <c r="N215" s="188" t="s">
        <v>48</v>
      </c>
      <c r="O215" s="66"/>
      <c r="P215" s="189">
        <f>O215*H215</f>
        <v>0</v>
      </c>
      <c r="Q215" s="189">
        <v>1.2454E-4</v>
      </c>
      <c r="R215" s="189">
        <f>Q215*H215</f>
        <v>1.2454E-4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354</v>
      </c>
      <c r="AT215" s="191" t="s">
        <v>180</v>
      </c>
      <c r="AU215" s="191" t="s">
        <v>86</v>
      </c>
      <c r="AY215" s="19" t="s">
        <v>176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84</v>
      </c>
      <c r="BK215" s="192">
        <f>ROUND(I215*H215,2)</f>
        <v>0</v>
      </c>
      <c r="BL215" s="19" t="s">
        <v>354</v>
      </c>
      <c r="BM215" s="191" t="s">
        <v>1689</v>
      </c>
    </row>
    <row r="216" spans="1:65" s="2" customFormat="1" ht="11.25">
      <c r="A216" s="36"/>
      <c r="B216" s="37"/>
      <c r="C216" s="38"/>
      <c r="D216" s="193" t="s">
        <v>187</v>
      </c>
      <c r="E216" s="38"/>
      <c r="F216" s="194" t="s">
        <v>1690</v>
      </c>
      <c r="G216" s="38"/>
      <c r="H216" s="38"/>
      <c r="I216" s="195"/>
      <c r="J216" s="38"/>
      <c r="K216" s="38"/>
      <c r="L216" s="41"/>
      <c r="M216" s="196"/>
      <c r="N216" s="197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187</v>
      </c>
      <c r="AU216" s="19" t="s">
        <v>86</v>
      </c>
    </row>
    <row r="217" spans="1:65" s="2" customFormat="1" ht="11.25">
      <c r="A217" s="36"/>
      <c r="B217" s="37"/>
      <c r="C217" s="38"/>
      <c r="D217" s="198" t="s">
        <v>189</v>
      </c>
      <c r="E217" s="38"/>
      <c r="F217" s="199" t="s">
        <v>1691</v>
      </c>
      <c r="G217" s="38"/>
      <c r="H217" s="38"/>
      <c r="I217" s="195"/>
      <c r="J217" s="38"/>
      <c r="K217" s="38"/>
      <c r="L217" s="41"/>
      <c r="M217" s="196"/>
      <c r="N217" s="197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189</v>
      </c>
      <c r="AU217" s="19" t="s">
        <v>86</v>
      </c>
    </row>
    <row r="218" spans="1:65" s="2" customFormat="1" ht="16.5" customHeight="1">
      <c r="A218" s="36"/>
      <c r="B218" s="37"/>
      <c r="C218" s="227" t="s">
        <v>559</v>
      </c>
      <c r="D218" s="227" t="s">
        <v>398</v>
      </c>
      <c r="E218" s="228" t="s">
        <v>1692</v>
      </c>
      <c r="F218" s="229" t="s">
        <v>1693</v>
      </c>
      <c r="G218" s="230" t="s">
        <v>299</v>
      </c>
      <c r="H218" s="231">
        <v>1</v>
      </c>
      <c r="I218" s="232"/>
      <c r="J218" s="233">
        <f>ROUND(I218*H218,2)</f>
        <v>0</v>
      </c>
      <c r="K218" s="229" t="s">
        <v>184</v>
      </c>
      <c r="L218" s="234"/>
      <c r="M218" s="235" t="s">
        <v>19</v>
      </c>
      <c r="N218" s="236" t="s">
        <v>48</v>
      </c>
      <c r="O218" s="66"/>
      <c r="P218" s="189">
        <f>O218*H218</f>
        <v>0</v>
      </c>
      <c r="Q218" s="189">
        <v>5.3800000000000002E-3</v>
      </c>
      <c r="R218" s="189">
        <f>Q218*H218</f>
        <v>5.3800000000000002E-3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401</v>
      </c>
      <c r="AT218" s="191" t="s">
        <v>398</v>
      </c>
      <c r="AU218" s="191" t="s">
        <v>86</v>
      </c>
      <c r="AY218" s="19" t="s">
        <v>176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84</v>
      </c>
      <c r="BK218" s="192">
        <f>ROUND(I218*H218,2)</f>
        <v>0</v>
      </c>
      <c r="BL218" s="19" t="s">
        <v>354</v>
      </c>
      <c r="BM218" s="191" t="s">
        <v>1694</v>
      </c>
    </row>
    <row r="219" spans="1:65" s="2" customFormat="1" ht="11.25">
      <c r="A219" s="36"/>
      <c r="B219" s="37"/>
      <c r="C219" s="38"/>
      <c r="D219" s="193" t="s">
        <v>187</v>
      </c>
      <c r="E219" s="38"/>
      <c r="F219" s="194" t="s">
        <v>1693</v>
      </c>
      <c r="G219" s="38"/>
      <c r="H219" s="38"/>
      <c r="I219" s="195"/>
      <c r="J219" s="38"/>
      <c r="K219" s="38"/>
      <c r="L219" s="41"/>
      <c r="M219" s="196"/>
      <c r="N219" s="197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187</v>
      </c>
      <c r="AU219" s="19" t="s">
        <v>86</v>
      </c>
    </row>
    <row r="220" spans="1:65" s="2" customFormat="1" ht="16.5" customHeight="1">
      <c r="A220" s="36"/>
      <c r="B220" s="37"/>
      <c r="C220" s="180" t="s">
        <v>566</v>
      </c>
      <c r="D220" s="180" t="s">
        <v>180</v>
      </c>
      <c r="E220" s="181" t="s">
        <v>1695</v>
      </c>
      <c r="F220" s="182" t="s">
        <v>1696</v>
      </c>
      <c r="G220" s="183" t="s">
        <v>299</v>
      </c>
      <c r="H220" s="184">
        <v>1</v>
      </c>
      <c r="I220" s="185"/>
      <c r="J220" s="186">
        <f>ROUND(I220*H220,2)</f>
        <v>0</v>
      </c>
      <c r="K220" s="182" t="s">
        <v>184</v>
      </c>
      <c r="L220" s="41"/>
      <c r="M220" s="187" t="s">
        <v>19</v>
      </c>
      <c r="N220" s="188" t="s">
        <v>48</v>
      </c>
      <c r="O220" s="66"/>
      <c r="P220" s="189">
        <f>O220*H220</f>
        <v>0</v>
      </c>
      <c r="Q220" s="189">
        <v>1.3999999999999999E-4</v>
      </c>
      <c r="R220" s="189">
        <f>Q220*H220</f>
        <v>1.3999999999999999E-4</v>
      </c>
      <c r="S220" s="189">
        <v>0</v>
      </c>
      <c r="T220" s="190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1" t="s">
        <v>354</v>
      </c>
      <c r="AT220" s="191" t="s">
        <v>180</v>
      </c>
      <c r="AU220" s="191" t="s">
        <v>86</v>
      </c>
      <c r="AY220" s="19" t="s">
        <v>176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9" t="s">
        <v>84</v>
      </c>
      <c r="BK220" s="192">
        <f>ROUND(I220*H220,2)</f>
        <v>0</v>
      </c>
      <c r="BL220" s="19" t="s">
        <v>354</v>
      </c>
      <c r="BM220" s="191" t="s">
        <v>1697</v>
      </c>
    </row>
    <row r="221" spans="1:65" s="2" customFormat="1" ht="11.25">
      <c r="A221" s="36"/>
      <c r="B221" s="37"/>
      <c r="C221" s="38"/>
      <c r="D221" s="193" t="s">
        <v>187</v>
      </c>
      <c r="E221" s="38"/>
      <c r="F221" s="194" t="s">
        <v>1698</v>
      </c>
      <c r="G221" s="38"/>
      <c r="H221" s="38"/>
      <c r="I221" s="195"/>
      <c r="J221" s="38"/>
      <c r="K221" s="38"/>
      <c r="L221" s="41"/>
      <c r="M221" s="196"/>
      <c r="N221" s="197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187</v>
      </c>
      <c r="AU221" s="19" t="s">
        <v>86</v>
      </c>
    </row>
    <row r="222" spans="1:65" s="2" customFormat="1" ht="11.25">
      <c r="A222" s="36"/>
      <c r="B222" s="37"/>
      <c r="C222" s="38"/>
      <c r="D222" s="198" t="s">
        <v>189</v>
      </c>
      <c r="E222" s="38"/>
      <c r="F222" s="199" t="s">
        <v>1699</v>
      </c>
      <c r="G222" s="38"/>
      <c r="H222" s="38"/>
      <c r="I222" s="195"/>
      <c r="J222" s="38"/>
      <c r="K222" s="38"/>
      <c r="L222" s="41"/>
      <c r="M222" s="196"/>
      <c r="N222" s="197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189</v>
      </c>
      <c r="AU222" s="19" t="s">
        <v>86</v>
      </c>
    </row>
    <row r="223" spans="1:65" s="2" customFormat="1" ht="16.5" customHeight="1">
      <c r="A223" s="36"/>
      <c r="B223" s="37"/>
      <c r="C223" s="180" t="s">
        <v>570</v>
      </c>
      <c r="D223" s="180" t="s">
        <v>180</v>
      </c>
      <c r="E223" s="181" t="s">
        <v>1700</v>
      </c>
      <c r="F223" s="182" t="s">
        <v>1701</v>
      </c>
      <c r="G223" s="183" t="s">
        <v>299</v>
      </c>
      <c r="H223" s="184">
        <v>2</v>
      </c>
      <c r="I223" s="185"/>
      <c r="J223" s="186">
        <f>ROUND(I223*H223,2)</f>
        <v>0</v>
      </c>
      <c r="K223" s="182" t="s">
        <v>184</v>
      </c>
      <c r="L223" s="41"/>
      <c r="M223" s="187" t="s">
        <v>19</v>
      </c>
      <c r="N223" s="188" t="s">
        <v>48</v>
      </c>
      <c r="O223" s="66"/>
      <c r="P223" s="189">
        <f>O223*H223</f>
        <v>0</v>
      </c>
      <c r="Q223" s="189">
        <v>0</v>
      </c>
      <c r="R223" s="189">
        <f>Q223*H223</f>
        <v>0</v>
      </c>
      <c r="S223" s="189">
        <v>8.4999999999999995E-4</v>
      </c>
      <c r="T223" s="190">
        <f>S223*H223</f>
        <v>1.6999999999999999E-3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1" t="s">
        <v>354</v>
      </c>
      <c r="AT223" s="191" t="s">
        <v>180</v>
      </c>
      <c r="AU223" s="191" t="s">
        <v>86</v>
      </c>
      <c r="AY223" s="19" t="s">
        <v>176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9" t="s">
        <v>84</v>
      </c>
      <c r="BK223" s="192">
        <f>ROUND(I223*H223,2)</f>
        <v>0</v>
      </c>
      <c r="BL223" s="19" t="s">
        <v>354</v>
      </c>
      <c r="BM223" s="191" t="s">
        <v>1702</v>
      </c>
    </row>
    <row r="224" spans="1:65" s="2" customFormat="1" ht="11.25">
      <c r="A224" s="36"/>
      <c r="B224" s="37"/>
      <c r="C224" s="38"/>
      <c r="D224" s="193" t="s">
        <v>187</v>
      </c>
      <c r="E224" s="38"/>
      <c r="F224" s="194" t="s">
        <v>1703</v>
      </c>
      <c r="G224" s="38"/>
      <c r="H224" s="38"/>
      <c r="I224" s="195"/>
      <c r="J224" s="38"/>
      <c r="K224" s="38"/>
      <c r="L224" s="41"/>
      <c r="M224" s="196"/>
      <c r="N224" s="197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187</v>
      </c>
      <c r="AU224" s="19" t="s">
        <v>86</v>
      </c>
    </row>
    <row r="225" spans="1:65" s="2" customFormat="1" ht="11.25">
      <c r="A225" s="36"/>
      <c r="B225" s="37"/>
      <c r="C225" s="38"/>
      <c r="D225" s="198" t="s">
        <v>189</v>
      </c>
      <c r="E225" s="38"/>
      <c r="F225" s="199" t="s">
        <v>1704</v>
      </c>
      <c r="G225" s="38"/>
      <c r="H225" s="38"/>
      <c r="I225" s="195"/>
      <c r="J225" s="38"/>
      <c r="K225" s="38"/>
      <c r="L225" s="41"/>
      <c r="M225" s="196"/>
      <c r="N225" s="197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189</v>
      </c>
      <c r="AU225" s="19" t="s">
        <v>86</v>
      </c>
    </row>
    <row r="226" spans="1:65" s="2" customFormat="1" ht="21.75" customHeight="1">
      <c r="A226" s="36"/>
      <c r="B226" s="37"/>
      <c r="C226" s="180" t="s">
        <v>576</v>
      </c>
      <c r="D226" s="180" t="s">
        <v>180</v>
      </c>
      <c r="E226" s="181" t="s">
        <v>1705</v>
      </c>
      <c r="F226" s="182" t="s">
        <v>1706</v>
      </c>
      <c r="G226" s="183" t="s">
        <v>299</v>
      </c>
      <c r="H226" s="184">
        <v>1</v>
      </c>
      <c r="I226" s="185"/>
      <c r="J226" s="186">
        <f>ROUND(I226*H226,2)</f>
        <v>0</v>
      </c>
      <c r="K226" s="182" t="s">
        <v>184</v>
      </c>
      <c r="L226" s="41"/>
      <c r="M226" s="187" t="s">
        <v>19</v>
      </c>
      <c r="N226" s="188" t="s">
        <v>48</v>
      </c>
      <c r="O226" s="66"/>
      <c r="P226" s="189">
        <f>O226*H226</f>
        <v>0</v>
      </c>
      <c r="Q226" s="189">
        <v>4.8114950000000001E-4</v>
      </c>
      <c r="R226" s="189">
        <f>Q226*H226</f>
        <v>4.8114950000000001E-4</v>
      </c>
      <c r="S226" s="189">
        <v>0</v>
      </c>
      <c r="T226" s="190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1" t="s">
        <v>354</v>
      </c>
      <c r="AT226" s="191" t="s">
        <v>180</v>
      </c>
      <c r="AU226" s="191" t="s">
        <v>86</v>
      </c>
      <c r="AY226" s="19" t="s">
        <v>176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9" t="s">
        <v>84</v>
      </c>
      <c r="BK226" s="192">
        <f>ROUND(I226*H226,2)</f>
        <v>0</v>
      </c>
      <c r="BL226" s="19" t="s">
        <v>354</v>
      </c>
      <c r="BM226" s="191" t="s">
        <v>1707</v>
      </c>
    </row>
    <row r="227" spans="1:65" s="2" customFormat="1" ht="11.25">
      <c r="A227" s="36"/>
      <c r="B227" s="37"/>
      <c r="C227" s="38"/>
      <c r="D227" s="193" t="s">
        <v>187</v>
      </c>
      <c r="E227" s="38"/>
      <c r="F227" s="194" t="s">
        <v>1708</v>
      </c>
      <c r="G227" s="38"/>
      <c r="H227" s="38"/>
      <c r="I227" s="195"/>
      <c r="J227" s="38"/>
      <c r="K227" s="38"/>
      <c r="L227" s="41"/>
      <c r="M227" s="196"/>
      <c r="N227" s="197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187</v>
      </c>
      <c r="AU227" s="19" t="s">
        <v>86</v>
      </c>
    </row>
    <row r="228" spans="1:65" s="2" customFormat="1" ht="11.25">
      <c r="A228" s="36"/>
      <c r="B228" s="37"/>
      <c r="C228" s="38"/>
      <c r="D228" s="198" t="s">
        <v>189</v>
      </c>
      <c r="E228" s="38"/>
      <c r="F228" s="199" t="s">
        <v>1709</v>
      </c>
      <c r="G228" s="38"/>
      <c r="H228" s="38"/>
      <c r="I228" s="195"/>
      <c r="J228" s="38"/>
      <c r="K228" s="38"/>
      <c r="L228" s="41"/>
      <c r="M228" s="196"/>
      <c r="N228" s="197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189</v>
      </c>
      <c r="AU228" s="19" t="s">
        <v>86</v>
      </c>
    </row>
    <row r="229" spans="1:65" s="2" customFormat="1" ht="16.5" customHeight="1">
      <c r="A229" s="36"/>
      <c r="B229" s="37"/>
      <c r="C229" s="180" t="s">
        <v>582</v>
      </c>
      <c r="D229" s="180" t="s">
        <v>180</v>
      </c>
      <c r="E229" s="181" t="s">
        <v>1710</v>
      </c>
      <c r="F229" s="182" t="s">
        <v>1711</v>
      </c>
      <c r="G229" s="183" t="s">
        <v>183</v>
      </c>
      <c r="H229" s="184">
        <v>9.7000000000000003E-2</v>
      </c>
      <c r="I229" s="185"/>
      <c r="J229" s="186">
        <f>ROUND(I229*H229,2)</f>
        <v>0</v>
      </c>
      <c r="K229" s="182" t="s">
        <v>184</v>
      </c>
      <c r="L229" s="41"/>
      <c r="M229" s="187" t="s">
        <v>19</v>
      </c>
      <c r="N229" s="188" t="s">
        <v>48</v>
      </c>
      <c r="O229" s="66"/>
      <c r="P229" s="189">
        <f>O229*H229</f>
        <v>0</v>
      </c>
      <c r="Q229" s="189">
        <v>0</v>
      </c>
      <c r="R229" s="189">
        <f>Q229*H229</f>
        <v>0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354</v>
      </c>
      <c r="AT229" s="191" t="s">
        <v>180</v>
      </c>
      <c r="AU229" s="191" t="s">
        <v>86</v>
      </c>
      <c r="AY229" s="19" t="s">
        <v>176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9" t="s">
        <v>84</v>
      </c>
      <c r="BK229" s="192">
        <f>ROUND(I229*H229,2)</f>
        <v>0</v>
      </c>
      <c r="BL229" s="19" t="s">
        <v>354</v>
      </c>
      <c r="BM229" s="191" t="s">
        <v>1712</v>
      </c>
    </row>
    <row r="230" spans="1:65" s="2" customFormat="1" ht="19.5">
      <c r="A230" s="36"/>
      <c r="B230" s="37"/>
      <c r="C230" s="38"/>
      <c r="D230" s="193" t="s">
        <v>187</v>
      </c>
      <c r="E230" s="38"/>
      <c r="F230" s="194" t="s">
        <v>1713</v>
      </c>
      <c r="G230" s="38"/>
      <c r="H230" s="38"/>
      <c r="I230" s="195"/>
      <c r="J230" s="38"/>
      <c r="K230" s="38"/>
      <c r="L230" s="41"/>
      <c r="M230" s="196"/>
      <c r="N230" s="197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187</v>
      </c>
      <c r="AU230" s="19" t="s">
        <v>86</v>
      </c>
    </row>
    <row r="231" spans="1:65" s="2" customFormat="1" ht="11.25">
      <c r="A231" s="36"/>
      <c r="B231" s="37"/>
      <c r="C231" s="38"/>
      <c r="D231" s="198" t="s">
        <v>189</v>
      </c>
      <c r="E231" s="38"/>
      <c r="F231" s="199" t="s">
        <v>1714</v>
      </c>
      <c r="G231" s="38"/>
      <c r="H231" s="38"/>
      <c r="I231" s="195"/>
      <c r="J231" s="38"/>
      <c r="K231" s="38"/>
      <c r="L231" s="41"/>
      <c r="M231" s="196"/>
      <c r="N231" s="197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189</v>
      </c>
      <c r="AU231" s="19" t="s">
        <v>86</v>
      </c>
    </row>
    <row r="232" spans="1:65" s="2" customFormat="1" ht="16.5" customHeight="1">
      <c r="A232" s="36"/>
      <c r="B232" s="37"/>
      <c r="C232" s="180" t="s">
        <v>590</v>
      </c>
      <c r="D232" s="180" t="s">
        <v>180</v>
      </c>
      <c r="E232" s="181" t="s">
        <v>1715</v>
      </c>
      <c r="F232" s="182" t="s">
        <v>1716</v>
      </c>
      <c r="G232" s="183" t="s">
        <v>183</v>
      </c>
      <c r="H232" s="184">
        <v>9.7000000000000003E-2</v>
      </c>
      <c r="I232" s="185"/>
      <c r="J232" s="186">
        <f>ROUND(I232*H232,2)</f>
        <v>0</v>
      </c>
      <c r="K232" s="182" t="s">
        <v>184</v>
      </c>
      <c r="L232" s="41"/>
      <c r="M232" s="187" t="s">
        <v>19</v>
      </c>
      <c r="N232" s="188" t="s">
        <v>48</v>
      </c>
      <c r="O232" s="66"/>
      <c r="P232" s="189">
        <f>O232*H232</f>
        <v>0</v>
      </c>
      <c r="Q232" s="189">
        <v>0</v>
      </c>
      <c r="R232" s="189">
        <f>Q232*H232</f>
        <v>0</v>
      </c>
      <c r="S232" s="189">
        <v>0</v>
      </c>
      <c r="T232" s="19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354</v>
      </c>
      <c r="AT232" s="191" t="s">
        <v>180</v>
      </c>
      <c r="AU232" s="191" t="s">
        <v>86</v>
      </c>
      <c r="AY232" s="19" t="s">
        <v>176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9" t="s">
        <v>84</v>
      </c>
      <c r="BK232" s="192">
        <f>ROUND(I232*H232,2)</f>
        <v>0</v>
      </c>
      <c r="BL232" s="19" t="s">
        <v>354</v>
      </c>
      <c r="BM232" s="191" t="s">
        <v>1717</v>
      </c>
    </row>
    <row r="233" spans="1:65" s="2" customFormat="1" ht="19.5">
      <c r="A233" s="36"/>
      <c r="B233" s="37"/>
      <c r="C233" s="38"/>
      <c r="D233" s="193" t="s">
        <v>187</v>
      </c>
      <c r="E233" s="38"/>
      <c r="F233" s="194" t="s">
        <v>1718</v>
      </c>
      <c r="G233" s="38"/>
      <c r="H233" s="38"/>
      <c r="I233" s="195"/>
      <c r="J233" s="38"/>
      <c r="K233" s="38"/>
      <c r="L233" s="41"/>
      <c r="M233" s="196"/>
      <c r="N233" s="197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187</v>
      </c>
      <c r="AU233" s="19" t="s">
        <v>86</v>
      </c>
    </row>
    <row r="234" spans="1:65" s="2" customFormat="1" ht="11.25">
      <c r="A234" s="36"/>
      <c r="B234" s="37"/>
      <c r="C234" s="38"/>
      <c r="D234" s="198" t="s">
        <v>189</v>
      </c>
      <c r="E234" s="38"/>
      <c r="F234" s="199" t="s">
        <v>1719</v>
      </c>
      <c r="G234" s="38"/>
      <c r="H234" s="38"/>
      <c r="I234" s="195"/>
      <c r="J234" s="38"/>
      <c r="K234" s="38"/>
      <c r="L234" s="41"/>
      <c r="M234" s="196"/>
      <c r="N234" s="197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189</v>
      </c>
      <c r="AU234" s="19" t="s">
        <v>86</v>
      </c>
    </row>
    <row r="235" spans="1:65" s="12" customFormat="1" ht="25.9" customHeight="1">
      <c r="B235" s="164"/>
      <c r="C235" s="165"/>
      <c r="D235" s="166" t="s">
        <v>76</v>
      </c>
      <c r="E235" s="167" t="s">
        <v>1720</v>
      </c>
      <c r="F235" s="167" t="s">
        <v>1721</v>
      </c>
      <c r="G235" s="165"/>
      <c r="H235" s="165"/>
      <c r="I235" s="168"/>
      <c r="J235" s="169">
        <f>BK235</f>
        <v>0</v>
      </c>
      <c r="K235" s="165"/>
      <c r="L235" s="170"/>
      <c r="M235" s="171"/>
      <c r="N235" s="172"/>
      <c r="O235" s="172"/>
      <c r="P235" s="173">
        <f>SUM(P236:P238)</f>
        <v>0</v>
      </c>
      <c r="Q235" s="172"/>
      <c r="R235" s="173">
        <f>SUM(R236:R238)</f>
        <v>0</v>
      </c>
      <c r="S235" s="172"/>
      <c r="T235" s="174">
        <f>SUM(T236:T238)</f>
        <v>0</v>
      </c>
      <c r="AR235" s="175" t="s">
        <v>185</v>
      </c>
      <c r="AT235" s="176" t="s">
        <v>76</v>
      </c>
      <c r="AU235" s="176" t="s">
        <v>77</v>
      </c>
      <c r="AY235" s="175" t="s">
        <v>176</v>
      </c>
      <c r="BK235" s="177">
        <f>SUM(BK236:BK238)</f>
        <v>0</v>
      </c>
    </row>
    <row r="236" spans="1:65" s="2" customFormat="1" ht="16.5" customHeight="1">
      <c r="A236" s="36"/>
      <c r="B236" s="37"/>
      <c r="C236" s="180" t="s">
        <v>916</v>
      </c>
      <c r="D236" s="180" t="s">
        <v>180</v>
      </c>
      <c r="E236" s="181" t="s">
        <v>1722</v>
      </c>
      <c r="F236" s="182" t="s">
        <v>1723</v>
      </c>
      <c r="G236" s="183" t="s">
        <v>1724</v>
      </c>
      <c r="H236" s="184">
        <v>8</v>
      </c>
      <c r="I236" s="185"/>
      <c r="J236" s="186">
        <f>ROUND(I236*H236,2)</f>
        <v>0</v>
      </c>
      <c r="K236" s="182" t="s">
        <v>184</v>
      </c>
      <c r="L236" s="41"/>
      <c r="M236" s="187" t="s">
        <v>19</v>
      </c>
      <c r="N236" s="188" t="s">
        <v>48</v>
      </c>
      <c r="O236" s="66"/>
      <c r="P236" s="189">
        <f>O236*H236</f>
        <v>0</v>
      </c>
      <c r="Q236" s="189">
        <v>0</v>
      </c>
      <c r="R236" s="189">
        <f>Q236*H236</f>
        <v>0</v>
      </c>
      <c r="S236" s="189">
        <v>0</v>
      </c>
      <c r="T236" s="190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1" t="s">
        <v>1725</v>
      </c>
      <c r="AT236" s="191" t="s">
        <v>180</v>
      </c>
      <c r="AU236" s="191" t="s">
        <v>84</v>
      </c>
      <c r="AY236" s="19" t="s">
        <v>176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9" t="s">
        <v>84</v>
      </c>
      <c r="BK236" s="192">
        <f>ROUND(I236*H236,2)</f>
        <v>0</v>
      </c>
      <c r="BL236" s="19" t="s">
        <v>1725</v>
      </c>
      <c r="BM236" s="191" t="s">
        <v>1726</v>
      </c>
    </row>
    <row r="237" spans="1:65" s="2" customFormat="1" ht="11.25">
      <c r="A237" s="36"/>
      <c r="B237" s="37"/>
      <c r="C237" s="38"/>
      <c r="D237" s="193" t="s">
        <v>187</v>
      </c>
      <c r="E237" s="38"/>
      <c r="F237" s="194" t="s">
        <v>1727</v>
      </c>
      <c r="G237" s="38"/>
      <c r="H237" s="38"/>
      <c r="I237" s="195"/>
      <c r="J237" s="38"/>
      <c r="K237" s="38"/>
      <c r="L237" s="41"/>
      <c r="M237" s="196"/>
      <c r="N237" s="197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187</v>
      </c>
      <c r="AU237" s="19" t="s">
        <v>84</v>
      </c>
    </row>
    <row r="238" spans="1:65" s="2" customFormat="1" ht="11.25">
      <c r="A238" s="36"/>
      <c r="B238" s="37"/>
      <c r="C238" s="38"/>
      <c r="D238" s="198" t="s">
        <v>189</v>
      </c>
      <c r="E238" s="38"/>
      <c r="F238" s="199" t="s">
        <v>1728</v>
      </c>
      <c r="G238" s="38"/>
      <c r="H238" s="38"/>
      <c r="I238" s="195"/>
      <c r="J238" s="38"/>
      <c r="K238" s="38"/>
      <c r="L238" s="41"/>
      <c r="M238" s="222"/>
      <c r="N238" s="223"/>
      <c r="O238" s="224"/>
      <c r="P238" s="224"/>
      <c r="Q238" s="224"/>
      <c r="R238" s="224"/>
      <c r="S238" s="224"/>
      <c r="T238" s="225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189</v>
      </c>
      <c r="AU238" s="19" t="s">
        <v>84</v>
      </c>
    </row>
    <row r="239" spans="1:65" s="2" customFormat="1" ht="6.95" customHeight="1">
      <c r="A239" s="36"/>
      <c r="B239" s="49"/>
      <c r="C239" s="50"/>
      <c r="D239" s="50"/>
      <c r="E239" s="50"/>
      <c r="F239" s="50"/>
      <c r="G239" s="50"/>
      <c r="H239" s="50"/>
      <c r="I239" s="50"/>
      <c r="J239" s="50"/>
      <c r="K239" s="50"/>
      <c r="L239" s="41"/>
      <c r="M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</row>
  </sheetData>
  <sheetProtection algorithmName="SHA-512" hashValue="5VyQQp9L1QBVH9afvhi0UM1WGxGF//5YTkZmtxNClImp1RDkrblBeffjLe2/EEdZFgqgNW+24qByTo2ROQ1KsQ==" saltValue="CGGvGRwivCRODtATVNfxQnmy4Fg+pluHdf4w8raoe7Wp/1yEPSC+zeYD+1bzWvNl/oGSRgjcWxMxJrzJze0m5w==" spinCount="100000" sheet="1" objects="1" scenarios="1" formatColumns="0" formatRows="0" autoFilter="0"/>
  <autoFilter ref="C97:K238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3" r:id="rId1"/>
    <hyperlink ref="F108" r:id="rId2"/>
    <hyperlink ref="F113" r:id="rId3"/>
    <hyperlink ref="F116" r:id="rId4"/>
    <hyperlink ref="F119" r:id="rId5"/>
    <hyperlink ref="F122" r:id="rId6"/>
    <hyperlink ref="F126" r:id="rId7"/>
    <hyperlink ref="F129" r:id="rId8"/>
    <hyperlink ref="F132" r:id="rId9"/>
    <hyperlink ref="F135" r:id="rId10"/>
    <hyperlink ref="F138" r:id="rId11"/>
    <hyperlink ref="F141" r:id="rId12"/>
    <hyperlink ref="F144" r:id="rId13"/>
    <hyperlink ref="F148" r:id="rId14"/>
    <hyperlink ref="F151" r:id="rId15"/>
    <hyperlink ref="F154" r:id="rId16"/>
    <hyperlink ref="F157" r:id="rId17"/>
    <hyperlink ref="F160" r:id="rId18"/>
    <hyperlink ref="F165" r:id="rId19"/>
    <hyperlink ref="F168" r:id="rId20"/>
    <hyperlink ref="F171" r:id="rId21"/>
    <hyperlink ref="F174" r:id="rId22"/>
    <hyperlink ref="F177" r:id="rId23"/>
    <hyperlink ref="F181" r:id="rId24"/>
    <hyperlink ref="F184" r:id="rId25"/>
    <hyperlink ref="F189" r:id="rId26"/>
    <hyperlink ref="F192" r:id="rId27"/>
    <hyperlink ref="F195" r:id="rId28"/>
    <hyperlink ref="F198" r:id="rId29"/>
    <hyperlink ref="F201" r:id="rId30"/>
    <hyperlink ref="F204" r:id="rId31"/>
    <hyperlink ref="F207" r:id="rId32"/>
    <hyperlink ref="F212" r:id="rId33"/>
    <hyperlink ref="F217" r:id="rId34"/>
    <hyperlink ref="F222" r:id="rId35"/>
    <hyperlink ref="F225" r:id="rId36"/>
    <hyperlink ref="F228" r:id="rId37"/>
    <hyperlink ref="F231" r:id="rId38"/>
    <hyperlink ref="F234" r:id="rId39"/>
    <hyperlink ref="F238" r:id="rId4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0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19" t="s">
        <v>116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86</v>
      </c>
    </row>
    <row r="4" spans="1:46" s="1" customFormat="1" ht="24.95" customHeight="1">
      <c r="B4" s="22"/>
      <c r="D4" s="112" t="s">
        <v>150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1" t="str">
        <f>'Rekapitulace stavby'!K6</f>
        <v>Jablonné nad Orlicí - oprava</v>
      </c>
      <c r="F7" s="402"/>
      <c r="G7" s="402"/>
      <c r="H7" s="402"/>
      <c r="L7" s="22"/>
    </row>
    <row r="8" spans="1:46">
      <c r="B8" s="22"/>
      <c r="D8" s="114" t="s">
        <v>151</v>
      </c>
      <c r="L8" s="22"/>
    </row>
    <row r="9" spans="1:46" s="1" customFormat="1" ht="16.5" customHeight="1">
      <c r="B9" s="22"/>
      <c r="E9" s="401" t="s">
        <v>272</v>
      </c>
      <c r="F9" s="400"/>
      <c r="G9" s="400"/>
      <c r="H9" s="400"/>
      <c r="L9" s="22"/>
    </row>
    <row r="10" spans="1:46" s="1" customFormat="1" ht="12" customHeight="1">
      <c r="B10" s="22"/>
      <c r="D10" s="114" t="s">
        <v>153</v>
      </c>
      <c r="L10" s="22"/>
    </row>
    <row r="11" spans="1:46" s="2" customFormat="1" ht="16.5" customHeight="1">
      <c r="A11" s="36"/>
      <c r="B11" s="41"/>
      <c r="C11" s="36"/>
      <c r="D11" s="36"/>
      <c r="E11" s="411" t="s">
        <v>273</v>
      </c>
      <c r="F11" s="403"/>
      <c r="G11" s="403"/>
      <c r="H11" s="40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274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04" t="s">
        <v>1729</v>
      </c>
      <c r="F13" s="403"/>
      <c r="G13" s="403"/>
      <c r="H13" s="403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5" t="s">
        <v>19</v>
      </c>
      <c r="G15" s="36"/>
      <c r="H15" s="36"/>
      <c r="I15" s="114" t="s">
        <v>20</v>
      </c>
      <c r="J15" s="105" t="s">
        <v>19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5" t="s">
        <v>22</v>
      </c>
      <c r="G16" s="36"/>
      <c r="H16" s="36"/>
      <c r="I16" s="114" t="s">
        <v>23</v>
      </c>
      <c r="J16" s="116" t="str">
        <f>'Rekapitulace stavby'!AN8</f>
        <v>25. 7. 2022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5" t="s">
        <v>27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28</v>
      </c>
      <c r="F19" s="36"/>
      <c r="G19" s="36"/>
      <c r="H19" s="36"/>
      <c r="I19" s="114" t="s">
        <v>29</v>
      </c>
      <c r="J19" s="105" t="s">
        <v>30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31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05" t="str">
        <f>'Rekapitulace stavby'!E14</f>
        <v>Vyplň údaj</v>
      </c>
      <c r="F22" s="406"/>
      <c r="G22" s="406"/>
      <c r="H22" s="406"/>
      <c r="I22" s="114" t="s">
        <v>29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33</v>
      </c>
      <c r="E24" s="36"/>
      <c r="F24" s="36"/>
      <c r="G24" s="36"/>
      <c r="H24" s="36"/>
      <c r="I24" s="114" t="s">
        <v>26</v>
      </c>
      <c r="J24" s="105" t="s">
        <v>34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35</v>
      </c>
      <c r="F25" s="36"/>
      <c r="G25" s="36"/>
      <c r="H25" s="36"/>
      <c r="I25" s="114" t="s">
        <v>29</v>
      </c>
      <c r="J25" s="105" t="s">
        <v>36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38</v>
      </c>
      <c r="E27" s="36"/>
      <c r="F27" s="36"/>
      <c r="G27" s="36"/>
      <c r="H27" s="36"/>
      <c r="I27" s="114" t="s">
        <v>26</v>
      </c>
      <c r="J27" s="105" t="s">
        <v>19</v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">
        <v>1730</v>
      </c>
      <c r="F28" s="36"/>
      <c r="G28" s="36"/>
      <c r="H28" s="36"/>
      <c r="I28" s="114" t="s">
        <v>29</v>
      </c>
      <c r="J28" s="105" t="s">
        <v>19</v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41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7"/>
      <c r="B31" s="118"/>
      <c r="C31" s="117"/>
      <c r="D31" s="117"/>
      <c r="E31" s="407" t="s">
        <v>19</v>
      </c>
      <c r="F31" s="407"/>
      <c r="G31" s="407"/>
      <c r="H31" s="407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43</v>
      </c>
      <c r="E34" s="36"/>
      <c r="F34" s="36"/>
      <c r="G34" s="36"/>
      <c r="H34" s="36"/>
      <c r="I34" s="36"/>
      <c r="J34" s="122">
        <f>ROUND(J98,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45</v>
      </c>
      <c r="G36" s="36"/>
      <c r="H36" s="36"/>
      <c r="I36" s="123" t="s">
        <v>44</v>
      </c>
      <c r="J36" s="123" t="s">
        <v>46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47</v>
      </c>
      <c r="E37" s="114" t="s">
        <v>48</v>
      </c>
      <c r="F37" s="125">
        <f>ROUND((SUM(BE98:BE189)),  2)</f>
        <v>0</v>
      </c>
      <c r="G37" s="36"/>
      <c r="H37" s="36"/>
      <c r="I37" s="126">
        <v>0.21</v>
      </c>
      <c r="J37" s="125">
        <f>ROUND(((SUM(BE98:BE189))*I37),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49</v>
      </c>
      <c r="F38" s="125">
        <f>ROUND((SUM(BF98:BF189)),  2)</f>
        <v>0</v>
      </c>
      <c r="G38" s="36"/>
      <c r="H38" s="36"/>
      <c r="I38" s="126">
        <v>0.15</v>
      </c>
      <c r="J38" s="125">
        <f>ROUND(((SUM(BF98:BF189))*I38),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50</v>
      </c>
      <c r="F39" s="125">
        <f>ROUND((SUM(BG98:BG189)),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51</v>
      </c>
      <c r="F40" s="125">
        <f>ROUND((SUM(BH98:BH189)),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52</v>
      </c>
      <c r="F41" s="125">
        <f>ROUND((SUM(BI98:BI189)),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53</v>
      </c>
      <c r="E43" s="129"/>
      <c r="F43" s="129"/>
      <c r="G43" s="130" t="s">
        <v>54</v>
      </c>
      <c r="H43" s="131" t="s">
        <v>55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155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08" t="str">
        <f>E7</f>
        <v>Jablonné nad Orlicí - oprava</v>
      </c>
      <c r="F52" s="409"/>
      <c r="G52" s="409"/>
      <c r="H52" s="409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151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08" t="s">
        <v>272</v>
      </c>
      <c r="F54" s="385"/>
      <c r="G54" s="385"/>
      <c r="H54" s="385"/>
      <c r="I54" s="24"/>
      <c r="J54" s="24"/>
      <c r="K54" s="24"/>
      <c r="L54" s="22"/>
    </row>
    <row r="55" spans="1:31" s="1" customFormat="1" ht="12" customHeight="1">
      <c r="B55" s="23"/>
      <c r="C55" s="31" t="s">
        <v>153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2" t="s">
        <v>273</v>
      </c>
      <c r="F56" s="410"/>
      <c r="G56" s="410"/>
      <c r="H56" s="410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274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56" t="str">
        <f>E13</f>
        <v>06 - Elektroinstalace</v>
      </c>
      <c r="F58" s="410"/>
      <c r="G58" s="410"/>
      <c r="H58" s="410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>Nádražní 128, Jablonné nad Orlicí</v>
      </c>
      <c r="G60" s="38"/>
      <c r="H60" s="38"/>
      <c r="I60" s="31" t="s">
        <v>23</v>
      </c>
      <c r="J60" s="61" t="str">
        <f>IF(J16="","",J16)</f>
        <v>25. 7. 2022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Správa železniční dopravní cesty</v>
      </c>
      <c r="G62" s="38"/>
      <c r="H62" s="38"/>
      <c r="I62" s="31" t="s">
        <v>33</v>
      </c>
      <c r="J62" s="34" t="str">
        <f>E25</f>
        <v>Aprea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31</v>
      </c>
      <c r="D63" s="38"/>
      <c r="E63" s="38"/>
      <c r="F63" s="29" t="str">
        <f>IF(E22="","",E22)</f>
        <v>Vyplň údaj</v>
      </c>
      <c r="G63" s="38"/>
      <c r="H63" s="38"/>
      <c r="I63" s="31" t="s">
        <v>38</v>
      </c>
      <c r="J63" s="34" t="str">
        <f>E28</f>
        <v>Václav Procházka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156</v>
      </c>
      <c r="D65" s="139"/>
      <c r="E65" s="139"/>
      <c r="F65" s="139"/>
      <c r="G65" s="139"/>
      <c r="H65" s="139"/>
      <c r="I65" s="139"/>
      <c r="J65" s="140" t="s">
        <v>157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75</v>
      </c>
      <c r="D67" s="38"/>
      <c r="E67" s="38"/>
      <c r="F67" s="38"/>
      <c r="G67" s="38"/>
      <c r="H67" s="38"/>
      <c r="I67" s="38"/>
      <c r="J67" s="79">
        <f>J98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158</v>
      </c>
    </row>
    <row r="68" spans="1:47" s="9" customFormat="1" ht="24.95" customHeight="1">
      <c r="B68" s="142"/>
      <c r="C68" s="143"/>
      <c r="D68" s="144" t="s">
        <v>159</v>
      </c>
      <c r="E68" s="145"/>
      <c r="F68" s="145"/>
      <c r="G68" s="145"/>
      <c r="H68" s="145"/>
      <c r="I68" s="145"/>
      <c r="J68" s="146">
        <f>J99</f>
        <v>0</v>
      </c>
      <c r="K68" s="143"/>
      <c r="L68" s="147"/>
    </row>
    <row r="69" spans="1:47" s="10" customFormat="1" ht="19.899999999999999" customHeight="1">
      <c r="B69" s="148"/>
      <c r="C69" s="99"/>
      <c r="D69" s="149" t="s">
        <v>160</v>
      </c>
      <c r="E69" s="150"/>
      <c r="F69" s="150"/>
      <c r="G69" s="150"/>
      <c r="H69" s="150"/>
      <c r="I69" s="150"/>
      <c r="J69" s="151">
        <f>J100</f>
        <v>0</v>
      </c>
      <c r="K69" s="99"/>
      <c r="L69" s="152"/>
    </row>
    <row r="70" spans="1:47" s="9" customFormat="1" ht="24.95" customHeight="1">
      <c r="B70" s="142"/>
      <c r="C70" s="143"/>
      <c r="D70" s="144" t="s">
        <v>280</v>
      </c>
      <c r="E70" s="145"/>
      <c r="F70" s="145"/>
      <c r="G70" s="145"/>
      <c r="H70" s="145"/>
      <c r="I70" s="145"/>
      <c r="J70" s="146">
        <f>J104</f>
        <v>0</v>
      </c>
      <c r="K70" s="143"/>
      <c r="L70" s="147"/>
    </row>
    <row r="71" spans="1:47" s="10" customFormat="1" ht="19.899999999999999" customHeight="1">
      <c r="B71" s="148"/>
      <c r="C71" s="99"/>
      <c r="D71" s="149" t="s">
        <v>1731</v>
      </c>
      <c r="E71" s="150"/>
      <c r="F71" s="150"/>
      <c r="G71" s="150"/>
      <c r="H71" s="150"/>
      <c r="I71" s="150"/>
      <c r="J71" s="151">
        <f>J105</f>
        <v>0</v>
      </c>
      <c r="K71" s="99"/>
      <c r="L71" s="152"/>
    </row>
    <row r="72" spans="1:47" s="10" customFormat="1" ht="14.85" customHeight="1">
      <c r="B72" s="148"/>
      <c r="C72" s="99"/>
      <c r="D72" s="149" t="s">
        <v>1732</v>
      </c>
      <c r="E72" s="150"/>
      <c r="F72" s="150"/>
      <c r="G72" s="150"/>
      <c r="H72" s="150"/>
      <c r="I72" s="150"/>
      <c r="J72" s="151">
        <f>J112</f>
        <v>0</v>
      </c>
      <c r="K72" s="99"/>
      <c r="L72" s="152"/>
    </row>
    <row r="73" spans="1:47" s="10" customFormat="1" ht="14.85" customHeight="1">
      <c r="B73" s="148"/>
      <c r="C73" s="99"/>
      <c r="D73" s="149" t="s">
        <v>1733</v>
      </c>
      <c r="E73" s="150"/>
      <c r="F73" s="150"/>
      <c r="G73" s="150"/>
      <c r="H73" s="150"/>
      <c r="I73" s="150"/>
      <c r="J73" s="151">
        <f>J135</f>
        <v>0</v>
      </c>
      <c r="K73" s="99"/>
      <c r="L73" s="152"/>
    </row>
    <row r="74" spans="1:47" s="9" customFormat="1" ht="24.95" customHeight="1">
      <c r="B74" s="142"/>
      <c r="C74" s="143"/>
      <c r="D74" s="144" t="s">
        <v>1505</v>
      </c>
      <c r="E74" s="145"/>
      <c r="F74" s="145"/>
      <c r="G74" s="145"/>
      <c r="H74" s="145"/>
      <c r="I74" s="145"/>
      <c r="J74" s="146">
        <f>J182</f>
        <v>0</v>
      </c>
      <c r="K74" s="143"/>
      <c r="L74" s="147"/>
    </row>
    <row r="75" spans="1:47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6.95" customHeight="1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47" s="2" customFormat="1" ht="6.95" customHeight="1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24.95" customHeight="1">
      <c r="A81" s="36"/>
      <c r="B81" s="37"/>
      <c r="C81" s="25" t="s">
        <v>161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2" customHeight="1">
      <c r="A83" s="36"/>
      <c r="B83" s="37"/>
      <c r="C83" s="31" t="s">
        <v>16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6.5" customHeight="1">
      <c r="A84" s="36"/>
      <c r="B84" s="37"/>
      <c r="C84" s="38"/>
      <c r="D84" s="38"/>
      <c r="E84" s="408" t="str">
        <f>E7</f>
        <v>Jablonné nad Orlicí - oprava</v>
      </c>
      <c r="F84" s="409"/>
      <c r="G84" s="409"/>
      <c r="H84" s="409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1" customFormat="1" ht="12" customHeight="1">
      <c r="B85" s="23"/>
      <c r="C85" s="31" t="s">
        <v>151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31" s="1" customFormat="1" ht="16.5" customHeight="1">
      <c r="B86" s="23"/>
      <c r="C86" s="24"/>
      <c r="D86" s="24"/>
      <c r="E86" s="408" t="s">
        <v>272</v>
      </c>
      <c r="F86" s="385"/>
      <c r="G86" s="385"/>
      <c r="H86" s="385"/>
      <c r="I86" s="24"/>
      <c r="J86" s="24"/>
      <c r="K86" s="24"/>
      <c r="L86" s="22"/>
    </row>
    <row r="87" spans="1:31" s="1" customFormat="1" ht="12" customHeight="1">
      <c r="B87" s="23"/>
      <c r="C87" s="31" t="s">
        <v>153</v>
      </c>
      <c r="D87" s="24"/>
      <c r="E87" s="24"/>
      <c r="F87" s="24"/>
      <c r="G87" s="24"/>
      <c r="H87" s="24"/>
      <c r="I87" s="24"/>
      <c r="J87" s="24"/>
      <c r="K87" s="24"/>
      <c r="L87" s="22"/>
    </row>
    <row r="88" spans="1:31" s="2" customFormat="1" ht="16.5" customHeight="1">
      <c r="A88" s="36"/>
      <c r="B88" s="37"/>
      <c r="C88" s="38"/>
      <c r="D88" s="38"/>
      <c r="E88" s="412" t="s">
        <v>273</v>
      </c>
      <c r="F88" s="410"/>
      <c r="G88" s="410"/>
      <c r="H88" s="410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274</v>
      </c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6.5" customHeight="1">
      <c r="A90" s="36"/>
      <c r="B90" s="37"/>
      <c r="C90" s="38"/>
      <c r="D90" s="38"/>
      <c r="E90" s="356" t="str">
        <f>E13</f>
        <v>06 - Elektroinstalace</v>
      </c>
      <c r="F90" s="410"/>
      <c r="G90" s="410"/>
      <c r="H90" s="410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21</v>
      </c>
      <c r="D92" s="38"/>
      <c r="E92" s="38"/>
      <c r="F92" s="29" t="str">
        <f>F16</f>
        <v>Nádražní 128, Jablonné nad Orlicí</v>
      </c>
      <c r="G92" s="38"/>
      <c r="H92" s="38"/>
      <c r="I92" s="31" t="s">
        <v>23</v>
      </c>
      <c r="J92" s="61" t="str">
        <f>IF(J16="","",J16)</f>
        <v>25. 7. 2022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25</v>
      </c>
      <c r="D94" s="38"/>
      <c r="E94" s="38"/>
      <c r="F94" s="29" t="str">
        <f>E19</f>
        <v>Správa železniční dopravní cesty</v>
      </c>
      <c r="G94" s="38"/>
      <c r="H94" s="38"/>
      <c r="I94" s="31" t="s">
        <v>33</v>
      </c>
      <c r="J94" s="34" t="str">
        <f>E25</f>
        <v>Aprea s.r.o.</v>
      </c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>
      <c r="A95" s="36"/>
      <c r="B95" s="37"/>
      <c r="C95" s="31" t="s">
        <v>31</v>
      </c>
      <c r="D95" s="38"/>
      <c r="E95" s="38"/>
      <c r="F95" s="29" t="str">
        <f>IF(E22="","",E22)</f>
        <v>Vyplň údaj</v>
      </c>
      <c r="G95" s="38"/>
      <c r="H95" s="38"/>
      <c r="I95" s="31" t="s">
        <v>38</v>
      </c>
      <c r="J95" s="34" t="str">
        <f>E28</f>
        <v>Václav Procházka</v>
      </c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0.3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11" customFormat="1" ht="29.25" customHeight="1">
      <c r="A97" s="153"/>
      <c r="B97" s="154"/>
      <c r="C97" s="155" t="s">
        <v>162</v>
      </c>
      <c r="D97" s="156" t="s">
        <v>62</v>
      </c>
      <c r="E97" s="156" t="s">
        <v>58</v>
      </c>
      <c r="F97" s="156" t="s">
        <v>59</v>
      </c>
      <c r="G97" s="156" t="s">
        <v>163</v>
      </c>
      <c r="H97" s="156" t="s">
        <v>164</v>
      </c>
      <c r="I97" s="156" t="s">
        <v>165</v>
      </c>
      <c r="J97" s="156" t="s">
        <v>157</v>
      </c>
      <c r="K97" s="157" t="s">
        <v>166</v>
      </c>
      <c r="L97" s="158"/>
      <c r="M97" s="70" t="s">
        <v>19</v>
      </c>
      <c r="N97" s="71" t="s">
        <v>47</v>
      </c>
      <c r="O97" s="71" t="s">
        <v>167</v>
      </c>
      <c r="P97" s="71" t="s">
        <v>168</v>
      </c>
      <c r="Q97" s="71" t="s">
        <v>169</v>
      </c>
      <c r="R97" s="71" t="s">
        <v>170</v>
      </c>
      <c r="S97" s="71" t="s">
        <v>171</v>
      </c>
      <c r="T97" s="72" t="s">
        <v>172</v>
      </c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</row>
    <row r="98" spans="1:65" s="2" customFormat="1" ht="22.9" customHeight="1">
      <c r="A98" s="36"/>
      <c r="B98" s="37"/>
      <c r="C98" s="77" t="s">
        <v>173</v>
      </c>
      <c r="D98" s="38"/>
      <c r="E98" s="38"/>
      <c r="F98" s="38"/>
      <c r="G98" s="38"/>
      <c r="H98" s="38"/>
      <c r="I98" s="38"/>
      <c r="J98" s="159">
        <f>BK98</f>
        <v>0</v>
      </c>
      <c r="K98" s="38"/>
      <c r="L98" s="41"/>
      <c r="M98" s="73"/>
      <c r="N98" s="160"/>
      <c r="O98" s="74"/>
      <c r="P98" s="161">
        <f>P99+P104+P182</f>
        <v>0</v>
      </c>
      <c r="Q98" s="74"/>
      <c r="R98" s="161">
        <f>R99+R104+R182</f>
        <v>7.1800000000000017E-2</v>
      </c>
      <c r="S98" s="74"/>
      <c r="T98" s="162">
        <f>T99+T104+T182</f>
        <v>1.95E-2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76</v>
      </c>
      <c r="AU98" s="19" t="s">
        <v>158</v>
      </c>
      <c r="BK98" s="163">
        <f>BK99+BK104+BK182</f>
        <v>0</v>
      </c>
    </row>
    <row r="99" spans="1:65" s="12" customFormat="1" ht="25.9" customHeight="1">
      <c r="B99" s="164"/>
      <c r="C99" s="165"/>
      <c r="D99" s="166" t="s">
        <v>76</v>
      </c>
      <c r="E99" s="167" t="s">
        <v>174</v>
      </c>
      <c r="F99" s="167" t="s">
        <v>175</v>
      </c>
      <c r="G99" s="165"/>
      <c r="H99" s="165"/>
      <c r="I99" s="168"/>
      <c r="J99" s="169">
        <f>BK99</f>
        <v>0</v>
      </c>
      <c r="K99" s="165"/>
      <c r="L99" s="170"/>
      <c r="M99" s="171"/>
      <c r="N99" s="172"/>
      <c r="O99" s="172"/>
      <c r="P99" s="173">
        <f>P100</f>
        <v>0</v>
      </c>
      <c r="Q99" s="172"/>
      <c r="R99" s="173">
        <f>R100</f>
        <v>0</v>
      </c>
      <c r="S99" s="172"/>
      <c r="T99" s="174">
        <f>T100</f>
        <v>0</v>
      </c>
      <c r="AR99" s="175" t="s">
        <v>84</v>
      </c>
      <c r="AT99" s="176" t="s">
        <v>76</v>
      </c>
      <c r="AU99" s="176" t="s">
        <v>77</v>
      </c>
      <c r="AY99" s="175" t="s">
        <v>176</v>
      </c>
      <c r="BK99" s="177">
        <f>BK100</f>
        <v>0</v>
      </c>
    </row>
    <row r="100" spans="1:65" s="12" customFormat="1" ht="22.9" customHeight="1">
      <c r="B100" s="164"/>
      <c r="C100" s="165"/>
      <c r="D100" s="166" t="s">
        <v>76</v>
      </c>
      <c r="E100" s="178" t="s">
        <v>177</v>
      </c>
      <c r="F100" s="178" t="s">
        <v>178</v>
      </c>
      <c r="G100" s="165"/>
      <c r="H100" s="165"/>
      <c r="I100" s="168"/>
      <c r="J100" s="179">
        <f>BK100</f>
        <v>0</v>
      </c>
      <c r="K100" s="165"/>
      <c r="L100" s="170"/>
      <c r="M100" s="171"/>
      <c r="N100" s="172"/>
      <c r="O100" s="172"/>
      <c r="P100" s="173">
        <f>SUM(P101:P103)</f>
        <v>0</v>
      </c>
      <c r="Q100" s="172"/>
      <c r="R100" s="173">
        <f>SUM(R101:R103)</f>
        <v>0</v>
      </c>
      <c r="S100" s="172"/>
      <c r="T100" s="174">
        <f>SUM(T101:T103)</f>
        <v>0</v>
      </c>
      <c r="AR100" s="175" t="s">
        <v>84</v>
      </c>
      <c r="AT100" s="176" t="s">
        <v>76</v>
      </c>
      <c r="AU100" s="176" t="s">
        <v>84</v>
      </c>
      <c r="AY100" s="175" t="s">
        <v>176</v>
      </c>
      <c r="BK100" s="177">
        <f>SUM(BK101:BK103)</f>
        <v>0</v>
      </c>
    </row>
    <row r="101" spans="1:65" s="2" customFormat="1" ht="16.5" customHeight="1">
      <c r="A101" s="36"/>
      <c r="B101" s="37"/>
      <c r="C101" s="180" t="s">
        <v>84</v>
      </c>
      <c r="D101" s="180" t="s">
        <v>180</v>
      </c>
      <c r="E101" s="181" t="s">
        <v>334</v>
      </c>
      <c r="F101" s="182" t="s">
        <v>335</v>
      </c>
      <c r="G101" s="183" t="s">
        <v>183</v>
      </c>
      <c r="H101" s="184">
        <v>0.02</v>
      </c>
      <c r="I101" s="185"/>
      <c r="J101" s="186">
        <f>ROUND(I101*H101,2)</f>
        <v>0</v>
      </c>
      <c r="K101" s="182" t="s">
        <v>184</v>
      </c>
      <c r="L101" s="41"/>
      <c r="M101" s="187" t="s">
        <v>19</v>
      </c>
      <c r="N101" s="188" t="s">
        <v>48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185</v>
      </c>
      <c r="AT101" s="191" t="s">
        <v>180</v>
      </c>
      <c r="AU101" s="191" t="s">
        <v>86</v>
      </c>
      <c r="AY101" s="19" t="s">
        <v>176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84</v>
      </c>
      <c r="BK101" s="192">
        <f>ROUND(I101*H101,2)</f>
        <v>0</v>
      </c>
      <c r="BL101" s="19" t="s">
        <v>185</v>
      </c>
      <c r="BM101" s="191" t="s">
        <v>1734</v>
      </c>
    </row>
    <row r="102" spans="1:65" s="2" customFormat="1" ht="11.25">
      <c r="A102" s="36"/>
      <c r="B102" s="37"/>
      <c r="C102" s="38"/>
      <c r="D102" s="193" t="s">
        <v>187</v>
      </c>
      <c r="E102" s="38"/>
      <c r="F102" s="194" t="s">
        <v>337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187</v>
      </c>
      <c r="AU102" s="19" t="s">
        <v>86</v>
      </c>
    </row>
    <row r="103" spans="1:65" s="2" customFormat="1" ht="11.25">
      <c r="A103" s="36"/>
      <c r="B103" s="37"/>
      <c r="C103" s="38"/>
      <c r="D103" s="198" t="s">
        <v>189</v>
      </c>
      <c r="E103" s="38"/>
      <c r="F103" s="199" t="s">
        <v>338</v>
      </c>
      <c r="G103" s="38"/>
      <c r="H103" s="38"/>
      <c r="I103" s="195"/>
      <c r="J103" s="38"/>
      <c r="K103" s="38"/>
      <c r="L103" s="41"/>
      <c r="M103" s="196"/>
      <c r="N103" s="197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189</v>
      </c>
      <c r="AU103" s="19" t="s">
        <v>86</v>
      </c>
    </row>
    <row r="104" spans="1:65" s="12" customFormat="1" ht="25.9" customHeight="1">
      <c r="B104" s="164"/>
      <c r="C104" s="165"/>
      <c r="D104" s="166" t="s">
        <v>76</v>
      </c>
      <c r="E104" s="167" t="s">
        <v>347</v>
      </c>
      <c r="F104" s="167" t="s">
        <v>348</v>
      </c>
      <c r="G104" s="165"/>
      <c r="H104" s="165"/>
      <c r="I104" s="168"/>
      <c r="J104" s="169">
        <f>BK104</f>
        <v>0</v>
      </c>
      <c r="K104" s="165"/>
      <c r="L104" s="170"/>
      <c r="M104" s="171"/>
      <c r="N104" s="172"/>
      <c r="O104" s="172"/>
      <c r="P104" s="173">
        <f>P105</f>
        <v>0</v>
      </c>
      <c r="Q104" s="172"/>
      <c r="R104" s="173">
        <f>R105</f>
        <v>7.1800000000000017E-2</v>
      </c>
      <c r="S104" s="172"/>
      <c r="T104" s="174">
        <f>T105</f>
        <v>1.95E-2</v>
      </c>
      <c r="AR104" s="175" t="s">
        <v>86</v>
      </c>
      <c r="AT104" s="176" t="s">
        <v>76</v>
      </c>
      <c r="AU104" s="176" t="s">
        <v>77</v>
      </c>
      <c r="AY104" s="175" t="s">
        <v>176</v>
      </c>
      <c r="BK104" s="177">
        <f>BK105</f>
        <v>0</v>
      </c>
    </row>
    <row r="105" spans="1:65" s="12" customFormat="1" ht="22.9" customHeight="1">
      <c r="B105" s="164"/>
      <c r="C105" s="165"/>
      <c r="D105" s="166" t="s">
        <v>76</v>
      </c>
      <c r="E105" s="178" t="s">
        <v>1735</v>
      </c>
      <c r="F105" s="178" t="s">
        <v>1736</v>
      </c>
      <c r="G105" s="165"/>
      <c r="H105" s="165"/>
      <c r="I105" s="168"/>
      <c r="J105" s="179">
        <f>BK105</f>
        <v>0</v>
      </c>
      <c r="K105" s="165"/>
      <c r="L105" s="170"/>
      <c r="M105" s="171"/>
      <c r="N105" s="172"/>
      <c r="O105" s="172"/>
      <c r="P105" s="173">
        <f>P106+SUM(P107:P112)+P135</f>
        <v>0</v>
      </c>
      <c r="Q105" s="172"/>
      <c r="R105" s="173">
        <f>R106+SUM(R107:R112)+R135</f>
        <v>7.1800000000000017E-2</v>
      </c>
      <c r="S105" s="172"/>
      <c r="T105" s="174">
        <f>T106+SUM(T107:T112)+T135</f>
        <v>1.95E-2</v>
      </c>
      <c r="AR105" s="175" t="s">
        <v>86</v>
      </c>
      <c r="AT105" s="176" t="s">
        <v>76</v>
      </c>
      <c r="AU105" s="176" t="s">
        <v>84</v>
      </c>
      <c r="AY105" s="175" t="s">
        <v>176</v>
      </c>
      <c r="BK105" s="177">
        <f>BK106+SUM(BK107:BK112)+BK135</f>
        <v>0</v>
      </c>
    </row>
    <row r="106" spans="1:65" s="2" customFormat="1" ht="16.5" customHeight="1">
      <c r="A106" s="36"/>
      <c r="B106" s="37"/>
      <c r="C106" s="180" t="s">
        <v>86</v>
      </c>
      <c r="D106" s="180" t="s">
        <v>180</v>
      </c>
      <c r="E106" s="181" t="s">
        <v>1737</v>
      </c>
      <c r="F106" s="182" t="s">
        <v>1738</v>
      </c>
      <c r="G106" s="183" t="s">
        <v>183</v>
      </c>
      <c r="H106" s="184">
        <v>7.1999999999999995E-2</v>
      </c>
      <c r="I106" s="185"/>
      <c r="J106" s="186">
        <f>ROUND(I106*H106,2)</f>
        <v>0</v>
      </c>
      <c r="K106" s="182" t="s">
        <v>184</v>
      </c>
      <c r="L106" s="41"/>
      <c r="M106" s="187" t="s">
        <v>19</v>
      </c>
      <c r="N106" s="188" t="s">
        <v>48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1725</v>
      </c>
      <c r="AT106" s="191" t="s">
        <v>180</v>
      </c>
      <c r="AU106" s="191" t="s">
        <v>86</v>
      </c>
      <c r="AY106" s="19" t="s">
        <v>176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84</v>
      </c>
      <c r="BK106" s="192">
        <f>ROUND(I106*H106,2)</f>
        <v>0</v>
      </c>
      <c r="BL106" s="19" t="s">
        <v>1725</v>
      </c>
      <c r="BM106" s="191" t="s">
        <v>1739</v>
      </c>
    </row>
    <row r="107" spans="1:65" s="2" customFormat="1" ht="19.5">
      <c r="A107" s="36"/>
      <c r="B107" s="37"/>
      <c r="C107" s="38"/>
      <c r="D107" s="193" t="s">
        <v>187</v>
      </c>
      <c r="E107" s="38"/>
      <c r="F107" s="194" t="s">
        <v>1740</v>
      </c>
      <c r="G107" s="38"/>
      <c r="H107" s="38"/>
      <c r="I107" s="195"/>
      <c r="J107" s="38"/>
      <c r="K107" s="38"/>
      <c r="L107" s="41"/>
      <c r="M107" s="196"/>
      <c r="N107" s="197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187</v>
      </c>
      <c r="AU107" s="19" t="s">
        <v>86</v>
      </c>
    </row>
    <row r="108" spans="1:65" s="2" customFormat="1" ht="11.25">
      <c r="A108" s="36"/>
      <c r="B108" s="37"/>
      <c r="C108" s="38"/>
      <c r="D108" s="198" t="s">
        <v>189</v>
      </c>
      <c r="E108" s="38"/>
      <c r="F108" s="199" t="s">
        <v>1741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189</v>
      </c>
      <c r="AU108" s="19" t="s">
        <v>86</v>
      </c>
    </row>
    <row r="109" spans="1:65" s="2" customFormat="1" ht="16.5" customHeight="1">
      <c r="A109" s="36"/>
      <c r="B109" s="37"/>
      <c r="C109" s="180" t="s">
        <v>103</v>
      </c>
      <c r="D109" s="180" t="s">
        <v>180</v>
      </c>
      <c r="E109" s="181" t="s">
        <v>1742</v>
      </c>
      <c r="F109" s="182" t="s">
        <v>1743</v>
      </c>
      <c r="G109" s="183" t="s">
        <v>183</v>
      </c>
      <c r="H109" s="184">
        <v>7.1999999999999995E-2</v>
      </c>
      <c r="I109" s="185"/>
      <c r="J109" s="186">
        <f>ROUND(I109*H109,2)</f>
        <v>0</v>
      </c>
      <c r="K109" s="182" t="s">
        <v>184</v>
      </c>
      <c r="L109" s="41"/>
      <c r="M109" s="187" t="s">
        <v>19</v>
      </c>
      <c r="N109" s="188" t="s">
        <v>48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354</v>
      </c>
      <c r="AT109" s="191" t="s">
        <v>180</v>
      </c>
      <c r="AU109" s="191" t="s">
        <v>86</v>
      </c>
      <c r="AY109" s="19" t="s">
        <v>176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84</v>
      </c>
      <c r="BK109" s="192">
        <f>ROUND(I109*H109,2)</f>
        <v>0</v>
      </c>
      <c r="BL109" s="19" t="s">
        <v>354</v>
      </c>
      <c r="BM109" s="191" t="s">
        <v>1744</v>
      </c>
    </row>
    <row r="110" spans="1:65" s="2" customFormat="1" ht="19.5">
      <c r="A110" s="36"/>
      <c r="B110" s="37"/>
      <c r="C110" s="38"/>
      <c r="D110" s="193" t="s">
        <v>187</v>
      </c>
      <c r="E110" s="38"/>
      <c r="F110" s="194" t="s">
        <v>1745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187</v>
      </c>
      <c r="AU110" s="19" t="s">
        <v>86</v>
      </c>
    </row>
    <row r="111" spans="1:65" s="2" customFormat="1" ht="11.25">
      <c r="A111" s="36"/>
      <c r="B111" s="37"/>
      <c r="C111" s="38"/>
      <c r="D111" s="198" t="s">
        <v>189</v>
      </c>
      <c r="E111" s="38"/>
      <c r="F111" s="199" t="s">
        <v>1746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189</v>
      </c>
      <c r="AU111" s="19" t="s">
        <v>86</v>
      </c>
    </row>
    <row r="112" spans="1:65" s="12" customFormat="1" ht="20.85" customHeight="1">
      <c r="B112" s="164"/>
      <c r="C112" s="165"/>
      <c r="D112" s="166" t="s">
        <v>76</v>
      </c>
      <c r="E112" s="178" t="s">
        <v>1747</v>
      </c>
      <c r="F112" s="178" t="s">
        <v>1748</v>
      </c>
      <c r="G112" s="165"/>
      <c r="H112" s="165"/>
      <c r="I112" s="168"/>
      <c r="J112" s="179">
        <f>BK112</f>
        <v>0</v>
      </c>
      <c r="K112" s="165"/>
      <c r="L112" s="170"/>
      <c r="M112" s="171"/>
      <c r="N112" s="172"/>
      <c r="O112" s="172"/>
      <c r="P112" s="173">
        <f>SUM(P113:P134)</f>
        <v>0</v>
      </c>
      <c r="Q112" s="172"/>
      <c r="R112" s="173">
        <f>SUM(R113:R134)</f>
        <v>6.5730000000000011E-2</v>
      </c>
      <c r="S112" s="172"/>
      <c r="T112" s="174">
        <f>SUM(T113:T134)</f>
        <v>1.95E-2</v>
      </c>
      <c r="AR112" s="175" t="s">
        <v>84</v>
      </c>
      <c r="AT112" s="176" t="s">
        <v>76</v>
      </c>
      <c r="AU112" s="176" t="s">
        <v>86</v>
      </c>
      <c r="AY112" s="175" t="s">
        <v>176</v>
      </c>
      <c r="BK112" s="177">
        <f>SUM(BK113:BK134)</f>
        <v>0</v>
      </c>
    </row>
    <row r="113" spans="1:65" s="2" customFormat="1" ht="16.5" customHeight="1">
      <c r="A113" s="36"/>
      <c r="B113" s="37"/>
      <c r="C113" s="180" t="s">
        <v>185</v>
      </c>
      <c r="D113" s="180" t="s">
        <v>180</v>
      </c>
      <c r="E113" s="181" t="s">
        <v>1749</v>
      </c>
      <c r="F113" s="182" t="s">
        <v>1750</v>
      </c>
      <c r="G113" s="183" t="s">
        <v>407</v>
      </c>
      <c r="H113" s="184">
        <v>20</v>
      </c>
      <c r="I113" s="185"/>
      <c r="J113" s="186">
        <f>ROUND(I113*H113,2)</f>
        <v>0</v>
      </c>
      <c r="K113" s="182" t="s">
        <v>184</v>
      </c>
      <c r="L113" s="41"/>
      <c r="M113" s="187" t="s">
        <v>19</v>
      </c>
      <c r="N113" s="188" t="s">
        <v>48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354</v>
      </c>
      <c r="AT113" s="191" t="s">
        <v>180</v>
      </c>
      <c r="AU113" s="191" t="s">
        <v>103</v>
      </c>
      <c r="AY113" s="19" t="s">
        <v>176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84</v>
      </c>
      <c r="BK113" s="192">
        <f>ROUND(I113*H113,2)</f>
        <v>0</v>
      </c>
      <c r="BL113" s="19" t="s">
        <v>354</v>
      </c>
      <c r="BM113" s="191" t="s">
        <v>1751</v>
      </c>
    </row>
    <row r="114" spans="1:65" s="2" customFormat="1" ht="19.5">
      <c r="A114" s="36"/>
      <c r="B114" s="37"/>
      <c r="C114" s="38"/>
      <c r="D114" s="193" t="s">
        <v>187</v>
      </c>
      <c r="E114" s="38"/>
      <c r="F114" s="194" t="s">
        <v>1752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187</v>
      </c>
      <c r="AU114" s="19" t="s">
        <v>103</v>
      </c>
    </row>
    <row r="115" spans="1:65" s="2" customFormat="1" ht="11.25">
      <c r="A115" s="36"/>
      <c r="B115" s="37"/>
      <c r="C115" s="38"/>
      <c r="D115" s="198" t="s">
        <v>189</v>
      </c>
      <c r="E115" s="38"/>
      <c r="F115" s="199" t="s">
        <v>1753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189</v>
      </c>
      <c r="AU115" s="19" t="s">
        <v>103</v>
      </c>
    </row>
    <row r="116" spans="1:65" s="2" customFormat="1" ht="16.5" customHeight="1">
      <c r="A116" s="36"/>
      <c r="B116" s="37"/>
      <c r="C116" s="227" t="s">
        <v>216</v>
      </c>
      <c r="D116" s="227" t="s">
        <v>398</v>
      </c>
      <c r="E116" s="228" t="s">
        <v>1754</v>
      </c>
      <c r="F116" s="229" t="s">
        <v>1755</v>
      </c>
      <c r="G116" s="230" t="s">
        <v>407</v>
      </c>
      <c r="H116" s="231">
        <v>23</v>
      </c>
      <c r="I116" s="232"/>
      <c r="J116" s="233">
        <f>ROUND(I116*H116,2)</f>
        <v>0</v>
      </c>
      <c r="K116" s="229" t="s">
        <v>184</v>
      </c>
      <c r="L116" s="234"/>
      <c r="M116" s="235" t="s">
        <v>19</v>
      </c>
      <c r="N116" s="236" t="s">
        <v>48</v>
      </c>
      <c r="O116" s="66"/>
      <c r="P116" s="189">
        <f>O116*H116</f>
        <v>0</v>
      </c>
      <c r="Q116" s="189">
        <v>1.91E-3</v>
      </c>
      <c r="R116" s="189">
        <f>Q116*H116</f>
        <v>4.3930000000000004E-2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401</v>
      </c>
      <c r="AT116" s="191" t="s">
        <v>398</v>
      </c>
      <c r="AU116" s="191" t="s">
        <v>103</v>
      </c>
      <c r="AY116" s="19" t="s">
        <v>176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84</v>
      </c>
      <c r="BK116" s="192">
        <f>ROUND(I116*H116,2)</f>
        <v>0</v>
      </c>
      <c r="BL116" s="19" t="s">
        <v>354</v>
      </c>
      <c r="BM116" s="191" t="s">
        <v>1756</v>
      </c>
    </row>
    <row r="117" spans="1:65" s="2" customFormat="1" ht="11.25">
      <c r="A117" s="36"/>
      <c r="B117" s="37"/>
      <c r="C117" s="38"/>
      <c r="D117" s="193" t="s">
        <v>187</v>
      </c>
      <c r="E117" s="38"/>
      <c r="F117" s="194" t="s">
        <v>1755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187</v>
      </c>
      <c r="AU117" s="19" t="s">
        <v>103</v>
      </c>
    </row>
    <row r="118" spans="1:65" s="13" customFormat="1" ht="11.25">
      <c r="B118" s="200"/>
      <c r="C118" s="201"/>
      <c r="D118" s="193" t="s">
        <v>196</v>
      </c>
      <c r="E118" s="201"/>
      <c r="F118" s="203" t="s">
        <v>1757</v>
      </c>
      <c r="G118" s="201"/>
      <c r="H118" s="204">
        <v>23</v>
      </c>
      <c r="I118" s="205"/>
      <c r="J118" s="201"/>
      <c r="K118" s="201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196</v>
      </c>
      <c r="AU118" s="210" t="s">
        <v>103</v>
      </c>
      <c r="AV118" s="13" t="s">
        <v>86</v>
      </c>
      <c r="AW118" s="13" t="s">
        <v>4</v>
      </c>
      <c r="AX118" s="13" t="s">
        <v>84</v>
      </c>
      <c r="AY118" s="210" t="s">
        <v>176</v>
      </c>
    </row>
    <row r="119" spans="1:65" s="2" customFormat="1" ht="16.5" customHeight="1">
      <c r="A119" s="36"/>
      <c r="B119" s="37"/>
      <c r="C119" s="180" t="s">
        <v>223</v>
      </c>
      <c r="D119" s="180" t="s">
        <v>180</v>
      </c>
      <c r="E119" s="181" t="s">
        <v>1758</v>
      </c>
      <c r="F119" s="182" t="s">
        <v>1759</v>
      </c>
      <c r="G119" s="183" t="s">
        <v>407</v>
      </c>
      <c r="H119" s="184">
        <v>15</v>
      </c>
      <c r="I119" s="185"/>
      <c r="J119" s="186">
        <f>ROUND(I119*H119,2)</f>
        <v>0</v>
      </c>
      <c r="K119" s="182" t="s">
        <v>184</v>
      </c>
      <c r="L119" s="41"/>
      <c r="M119" s="187" t="s">
        <v>19</v>
      </c>
      <c r="N119" s="188" t="s">
        <v>48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354</v>
      </c>
      <c r="AT119" s="191" t="s">
        <v>180</v>
      </c>
      <c r="AU119" s="191" t="s">
        <v>103</v>
      </c>
      <c r="AY119" s="19" t="s">
        <v>176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84</v>
      </c>
      <c r="BK119" s="192">
        <f>ROUND(I119*H119,2)</f>
        <v>0</v>
      </c>
      <c r="BL119" s="19" t="s">
        <v>354</v>
      </c>
      <c r="BM119" s="191" t="s">
        <v>179</v>
      </c>
    </row>
    <row r="120" spans="1:65" s="2" customFormat="1" ht="19.5">
      <c r="A120" s="36"/>
      <c r="B120" s="37"/>
      <c r="C120" s="38"/>
      <c r="D120" s="193" t="s">
        <v>187</v>
      </c>
      <c r="E120" s="38"/>
      <c r="F120" s="194" t="s">
        <v>1760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187</v>
      </c>
      <c r="AU120" s="19" t="s">
        <v>103</v>
      </c>
    </row>
    <row r="121" spans="1:65" s="2" customFormat="1" ht="11.25">
      <c r="A121" s="36"/>
      <c r="B121" s="37"/>
      <c r="C121" s="38"/>
      <c r="D121" s="198" t="s">
        <v>189</v>
      </c>
      <c r="E121" s="38"/>
      <c r="F121" s="199" t="s">
        <v>1761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189</v>
      </c>
      <c r="AU121" s="19" t="s">
        <v>103</v>
      </c>
    </row>
    <row r="122" spans="1:65" s="2" customFormat="1" ht="16.5" customHeight="1">
      <c r="A122" s="36"/>
      <c r="B122" s="37"/>
      <c r="C122" s="227" t="s">
        <v>328</v>
      </c>
      <c r="D122" s="227" t="s">
        <v>398</v>
      </c>
      <c r="E122" s="228" t="s">
        <v>1762</v>
      </c>
      <c r="F122" s="229" t="s">
        <v>1763</v>
      </c>
      <c r="G122" s="230" t="s">
        <v>407</v>
      </c>
      <c r="H122" s="231">
        <v>15</v>
      </c>
      <c r="I122" s="232"/>
      <c r="J122" s="233">
        <f>ROUND(I122*H122,2)</f>
        <v>0</v>
      </c>
      <c r="K122" s="229" t="s">
        <v>184</v>
      </c>
      <c r="L122" s="234"/>
      <c r="M122" s="235" t="s">
        <v>19</v>
      </c>
      <c r="N122" s="236" t="s">
        <v>48</v>
      </c>
      <c r="O122" s="66"/>
      <c r="P122" s="189">
        <f>O122*H122</f>
        <v>0</v>
      </c>
      <c r="Q122" s="189">
        <v>9.3999999999999997E-4</v>
      </c>
      <c r="R122" s="189">
        <f>Q122*H122</f>
        <v>1.41E-2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401</v>
      </c>
      <c r="AT122" s="191" t="s">
        <v>398</v>
      </c>
      <c r="AU122" s="191" t="s">
        <v>103</v>
      </c>
      <c r="AY122" s="19" t="s">
        <v>176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84</v>
      </c>
      <c r="BK122" s="192">
        <f>ROUND(I122*H122,2)</f>
        <v>0</v>
      </c>
      <c r="BL122" s="19" t="s">
        <v>354</v>
      </c>
      <c r="BM122" s="191" t="s">
        <v>351</v>
      </c>
    </row>
    <row r="123" spans="1:65" s="2" customFormat="1" ht="11.25">
      <c r="A123" s="36"/>
      <c r="B123" s="37"/>
      <c r="C123" s="38"/>
      <c r="D123" s="193" t="s">
        <v>187</v>
      </c>
      <c r="E123" s="38"/>
      <c r="F123" s="194" t="s">
        <v>1763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187</v>
      </c>
      <c r="AU123" s="19" t="s">
        <v>103</v>
      </c>
    </row>
    <row r="124" spans="1:65" s="2" customFormat="1" ht="16.5" customHeight="1">
      <c r="A124" s="36"/>
      <c r="B124" s="37"/>
      <c r="C124" s="180" t="s">
        <v>179</v>
      </c>
      <c r="D124" s="180" t="s">
        <v>180</v>
      </c>
      <c r="E124" s="181" t="s">
        <v>1764</v>
      </c>
      <c r="F124" s="182" t="s">
        <v>1765</v>
      </c>
      <c r="G124" s="183" t="s">
        <v>407</v>
      </c>
      <c r="H124" s="184">
        <v>10</v>
      </c>
      <c r="I124" s="185"/>
      <c r="J124" s="186">
        <f>ROUND(I124*H124,2)</f>
        <v>0</v>
      </c>
      <c r="K124" s="182" t="s">
        <v>184</v>
      </c>
      <c r="L124" s="41"/>
      <c r="M124" s="187" t="s">
        <v>19</v>
      </c>
      <c r="N124" s="188" t="s">
        <v>48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354</v>
      </c>
      <c r="AT124" s="191" t="s">
        <v>180</v>
      </c>
      <c r="AU124" s="191" t="s">
        <v>103</v>
      </c>
      <c r="AY124" s="19" t="s">
        <v>176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84</v>
      </c>
      <c r="BK124" s="192">
        <f>ROUND(I124*H124,2)</f>
        <v>0</v>
      </c>
      <c r="BL124" s="19" t="s">
        <v>354</v>
      </c>
      <c r="BM124" s="191" t="s">
        <v>368</v>
      </c>
    </row>
    <row r="125" spans="1:65" s="2" customFormat="1" ht="11.25">
      <c r="A125" s="36"/>
      <c r="B125" s="37"/>
      <c r="C125" s="38"/>
      <c r="D125" s="193" t="s">
        <v>187</v>
      </c>
      <c r="E125" s="38"/>
      <c r="F125" s="194" t="s">
        <v>1766</v>
      </c>
      <c r="G125" s="38"/>
      <c r="H125" s="38"/>
      <c r="I125" s="195"/>
      <c r="J125" s="38"/>
      <c r="K125" s="38"/>
      <c r="L125" s="41"/>
      <c r="M125" s="196"/>
      <c r="N125" s="19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187</v>
      </c>
      <c r="AU125" s="19" t="s">
        <v>103</v>
      </c>
    </row>
    <row r="126" spans="1:65" s="2" customFormat="1" ht="11.25">
      <c r="A126" s="36"/>
      <c r="B126" s="37"/>
      <c r="C126" s="38"/>
      <c r="D126" s="198" t="s">
        <v>189</v>
      </c>
      <c r="E126" s="38"/>
      <c r="F126" s="199" t="s">
        <v>1767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189</v>
      </c>
      <c r="AU126" s="19" t="s">
        <v>103</v>
      </c>
    </row>
    <row r="127" spans="1:65" s="2" customFormat="1" ht="16.5" customHeight="1">
      <c r="A127" s="36"/>
      <c r="B127" s="37"/>
      <c r="C127" s="227" t="s">
        <v>341</v>
      </c>
      <c r="D127" s="227" t="s">
        <v>398</v>
      </c>
      <c r="E127" s="228" t="s">
        <v>1768</v>
      </c>
      <c r="F127" s="229" t="s">
        <v>1769</v>
      </c>
      <c r="G127" s="230" t="s">
        <v>407</v>
      </c>
      <c r="H127" s="231">
        <v>10</v>
      </c>
      <c r="I127" s="232"/>
      <c r="J127" s="233">
        <f>ROUND(I127*H127,2)</f>
        <v>0</v>
      </c>
      <c r="K127" s="229" t="s">
        <v>184</v>
      </c>
      <c r="L127" s="234"/>
      <c r="M127" s="235" t="s">
        <v>19</v>
      </c>
      <c r="N127" s="236" t="s">
        <v>48</v>
      </c>
      <c r="O127" s="66"/>
      <c r="P127" s="189">
        <f>O127*H127</f>
        <v>0</v>
      </c>
      <c r="Q127" s="189">
        <v>7.6999999999999996E-4</v>
      </c>
      <c r="R127" s="189">
        <f>Q127*H127</f>
        <v>7.6999999999999994E-3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401</v>
      </c>
      <c r="AT127" s="191" t="s">
        <v>398</v>
      </c>
      <c r="AU127" s="191" t="s">
        <v>103</v>
      </c>
      <c r="AY127" s="19" t="s">
        <v>176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354</v>
      </c>
      <c r="BM127" s="191" t="s">
        <v>380</v>
      </c>
    </row>
    <row r="128" spans="1:65" s="2" customFormat="1" ht="11.25">
      <c r="A128" s="36"/>
      <c r="B128" s="37"/>
      <c r="C128" s="38"/>
      <c r="D128" s="193" t="s">
        <v>187</v>
      </c>
      <c r="E128" s="38"/>
      <c r="F128" s="194" t="s">
        <v>1769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187</v>
      </c>
      <c r="AU128" s="19" t="s">
        <v>103</v>
      </c>
    </row>
    <row r="129" spans="1:65" s="2" customFormat="1" ht="21.75" customHeight="1">
      <c r="A129" s="36"/>
      <c r="B129" s="37"/>
      <c r="C129" s="180" t="s">
        <v>351</v>
      </c>
      <c r="D129" s="180" t="s">
        <v>180</v>
      </c>
      <c r="E129" s="181" t="s">
        <v>1770</v>
      </c>
      <c r="F129" s="182" t="s">
        <v>1771</v>
      </c>
      <c r="G129" s="183" t="s">
        <v>407</v>
      </c>
      <c r="H129" s="184">
        <v>5</v>
      </c>
      <c r="I129" s="185"/>
      <c r="J129" s="186">
        <f>ROUND(I129*H129,2)</f>
        <v>0</v>
      </c>
      <c r="K129" s="182" t="s">
        <v>184</v>
      </c>
      <c r="L129" s="41"/>
      <c r="M129" s="187" t="s">
        <v>19</v>
      </c>
      <c r="N129" s="188" t="s">
        <v>48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3.8999999999999998E-3</v>
      </c>
      <c r="T129" s="190">
        <f>S129*H129</f>
        <v>1.95E-2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354</v>
      </c>
      <c r="AT129" s="191" t="s">
        <v>180</v>
      </c>
      <c r="AU129" s="191" t="s">
        <v>103</v>
      </c>
      <c r="AY129" s="19" t="s">
        <v>176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354</v>
      </c>
      <c r="BM129" s="191" t="s">
        <v>354</v>
      </c>
    </row>
    <row r="130" spans="1:65" s="2" customFormat="1" ht="11.25">
      <c r="A130" s="36"/>
      <c r="B130" s="37"/>
      <c r="C130" s="38"/>
      <c r="D130" s="193" t="s">
        <v>187</v>
      </c>
      <c r="E130" s="38"/>
      <c r="F130" s="194" t="s">
        <v>1772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187</v>
      </c>
      <c r="AU130" s="19" t="s">
        <v>103</v>
      </c>
    </row>
    <row r="131" spans="1:65" s="2" customFormat="1" ht="11.25">
      <c r="A131" s="36"/>
      <c r="B131" s="37"/>
      <c r="C131" s="38"/>
      <c r="D131" s="198" t="s">
        <v>189</v>
      </c>
      <c r="E131" s="38"/>
      <c r="F131" s="199" t="s">
        <v>1773</v>
      </c>
      <c r="G131" s="38"/>
      <c r="H131" s="38"/>
      <c r="I131" s="195"/>
      <c r="J131" s="38"/>
      <c r="K131" s="38"/>
      <c r="L131" s="41"/>
      <c r="M131" s="196"/>
      <c r="N131" s="197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189</v>
      </c>
      <c r="AU131" s="19" t="s">
        <v>103</v>
      </c>
    </row>
    <row r="132" spans="1:65" s="2" customFormat="1" ht="24.2" customHeight="1">
      <c r="A132" s="36"/>
      <c r="B132" s="37"/>
      <c r="C132" s="180" t="s">
        <v>361</v>
      </c>
      <c r="D132" s="180" t="s">
        <v>180</v>
      </c>
      <c r="E132" s="181" t="s">
        <v>1774</v>
      </c>
      <c r="F132" s="182" t="s">
        <v>1775</v>
      </c>
      <c r="G132" s="183" t="s">
        <v>407</v>
      </c>
      <c r="H132" s="184">
        <v>20</v>
      </c>
      <c r="I132" s="185"/>
      <c r="J132" s="186">
        <f>ROUND(I132*H132,2)</f>
        <v>0</v>
      </c>
      <c r="K132" s="182" t="s">
        <v>184</v>
      </c>
      <c r="L132" s="41"/>
      <c r="M132" s="187" t="s">
        <v>19</v>
      </c>
      <c r="N132" s="188" t="s">
        <v>48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354</v>
      </c>
      <c r="AT132" s="191" t="s">
        <v>180</v>
      </c>
      <c r="AU132" s="191" t="s">
        <v>103</v>
      </c>
      <c r="AY132" s="19" t="s">
        <v>176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84</v>
      </c>
      <c r="BK132" s="192">
        <f>ROUND(I132*H132,2)</f>
        <v>0</v>
      </c>
      <c r="BL132" s="19" t="s">
        <v>354</v>
      </c>
      <c r="BM132" s="191" t="s">
        <v>404</v>
      </c>
    </row>
    <row r="133" spans="1:65" s="2" customFormat="1" ht="19.5">
      <c r="A133" s="36"/>
      <c r="B133" s="37"/>
      <c r="C133" s="38"/>
      <c r="D133" s="193" t="s">
        <v>187</v>
      </c>
      <c r="E133" s="38"/>
      <c r="F133" s="194" t="s">
        <v>1775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187</v>
      </c>
      <c r="AU133" s="19" t="s">
        <v>103</v>
      </c>
    </row>
    <row r="134" spans="1:65" s="2" customFormat="1" ht="11.25">
      <c r="A134" s="36"/>
      <c r="B134" s="37"/>
      <c r="C134" s="38"/>
      <c r="D134" s="198" t="s">
        <v>189</v>
      </c>
      <c r="E134" s="38"/>
      <c r="F134" s="199" t="s">
        <v>1776</v>
      </c>
      <c r="G134" s="38"/>
      <c r="H134" s="38"/>
      <c r="I134" s="195"/>
      <c r="J134" s="38"/>
      <c r="K134" s="38"/>
      <c r="L134" s="41"/>
      <c r="M134" s="196"/>
      <c r="N134" s="19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189</v>
      </c>
      <c r="AU134" s="19" t="s">
        <v>103</v>
      </c>
    </row>
    <row r="135" spans="1:65" s="12" customFormat="1" ht="20.85" customHeight="1">
      <c r="B135" s="164"/>
      <c r="C135" s="165"/>
      <c r="D135" s="166" t="s">
        <v>76</v>
      </c>
      <c r="E135" s="178" t="s">
        <v>1777</v>
      </c>
      <c r="F135" s="178" t="s">
        <v>1778</v>
      </c>
      <c r="G135" s="165"/>
      <c r="H135" s="165"/>
      <c r="I135" s="168"/>
      <c r="J135" s="179">
        <f>BK135</f>
        <v>0</v>
      </c>
      <c r="K135" s="165"/>
      <c r="L135" s="170"/>
      <c r="M135" s="171"/>
      <c r="N135" s="172"/>
      <c r="O135" s="172"/>
      <c r="P135" s="173">
        <f>SUM(P136:P181)</f>
        <v>0</v>
      </c>
      <c r="Q135" s="172"/>
      <c r="R135" s="173">
        <f>SUM(R136:R181)</f>
        <v>6.0699999999999999E-3</v>
      </c>
      <c r="S135" s="172"/>
      <c r="T135" s="174">
        <f>SUM(T136:T181)</f>
        <v>0</v>
      </c>
      <c r="AR135" s="175" t="s">
        <v>84</v>
      </c>
      <c r="AT135" s="176" t="s">
        <v>76</v>
      </c>
      <c r="AU135" s="176" t="s">
        <v>86</v>
      </c>
      <c r="AY135" s="175" t="s">
        <v>176</v>
      </c>
      <c r="BK135" s="177">
        <f>SUM(BK136:BK181)</f>
        <v>0</v>
      </c>
    </row>
    <row r="136" spans="1:65" s="2" customFormat="1" ht="16.5" customHeight="1">
      <c r="A136" s="36"/>
      <c r="B136" s="37"/>
      <c r="C136" s="180" t="s">
        <v>368</v>
      </c>
      <c r="D136" s="180" t="s">
        <v>180</v>
      </c>
      <c r="E136" s="181" t="s">
        <v>1779</v>
      </c>
      <c r="F136" s="182" t="s">
        <v>1780</v>
      </c>
      <c r="G136" s="183" t="s">
        <v>299</v>
      </c>
      <c r="H136" s="184">
        <v>1</v>
      </c>
      <c r="I136" s="185"/>
      <c r="J136" s="186">
        <f>ROUND(I136*H136,2)</f>
        <v>0</v>
      </c>
      <c r="K136" s="182" t="s">
        <v>184</v>
      </c>
      <c r="L136" s="41"/>
      <c r="M136" s="187" t="s">
        <v>19</v>
      </c>
      <c r="N136" s="188" t="s">
        <v>48</v>
      </c>
      <c r="O136" s="66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354</v>
      </c>
      <c r="AT136" s="191" t="s">
        <v>180</v>
      </c>
      <c r="AU136" s="191" t="s">
        <v>103</v>
      </c>
      <c r="AY136" s="19" t="s">
        <v>176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84</v>
      </c>
      <c r="BK136" s="192">
        <f>ROUND(I136*H136,2)</f>
        <v>0</v>
      </c>
      <c r="BL136" s="19" t="s">
        <v>354</v>
      </c>
      <c r="BM136" s="191" t="s">
        <v>458</v>
      </c>
    </row>
    <row r="137" spans="1:65" s="2" customFormat="1" ht="11.25">
      <c r="A137" s="36"/>
      <c r="B137" s="37"/>
      <c r="C137" s="38"/>
      <c r="D137" s="193" t="s">
        <v>187</v>
      </c>
      <c r="E137" s="38"/>
      <c r="F137" s="194" t="s">
        <v>1781</v>
      </c>
      <c r="G137" s="38"/>
      <c r="H137" s="38"/>
      <c r="I137" s="195"/>
      <c r="J137" s="38"/>
      <c r="K137" s="38"/>
      <c r="L137" s="41"/>
      <c r="M137" s="196"/>
      <c r="N137" s="197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187</v>
      </c>
      <c r="AU137" s="19" t="s">
        <v>103</v>
      </c>
    </row>
    <row r="138" spans="1:65" s="2" customFormat="1" ht="11.25">
      <c r="A138" s="36"/>
      <c r="B138" s="37"/>
      <c r="C138" s="38"/>
      <c r="D138" s="198" t="s">
        <v>189</v>
      </c>
      <c r="E138" s="38"/>
      <c r="F138" s="199" t="s">
        <v>1782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189</v>
      </c>
      <c r="AU138" s="19" t="s">
        <v>103</v>
      </c>
    </row>
    <row r="139" spans="1:65" s="2" customFormat="1" ht="16.5" customHeight="1">
      <c r="A139" s="36"/>
      <c r="B139" s="37"/>
      <c r="C139" s="227" t="s">
        <v>374</v>
      </c>
      <c r="D139" s="227" t="s">
        <v>398</v>
      </c>
      <c r="E139" s="228" t="s">
        <v>1783</v>
      </c>
      <c r="F139" s="229" t="s">
        <v>1784</v>
      </c>
      <c r="G139" s="230" t="s">
        <v>299</v>
      </c>
      <c r="H139" s="231">
        <v>1</v>
      </c>
      <c r="I139" s="232"/>
      <c r="J139" s="233">
        <f>ROUND(I139*H139,2)</f>
        <v>0</v>
      </c>
      <c r="K139" s="229" t="s">
        <v>1785</v>
      </c>
      <c r="L139" s="234"/>
      <c r="M139" s="235" t="s">
        <v>19</v>
      </c>
      <c r="N139" s="236" t="s">
        <v>48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401</v>
      </c>
      <c r="AT139" s="191" t="s">
        <v>398</v>
      </c>
      <c r="AU139" s="191" t="s">
        <v>103</v>
      </c>
      <c r="AY139" s="19" t="s">
        <v>176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84</v>
      </c>
      <c r="BK139" s="192">
        <f>ROUND(I139*H139,2)</f>
        <v>0</v>
      </c>
      <c r="BL139" s="19" t="s">
        <v>354</v>
      </c>
      <c r="BM139" s="191" t="s">
        <v>470</v>
      </c>
    </row>
    <row r="140" spans="1:65" s="2" customFormat="1" ht="11.25">
      <c r="A140" s="36"/>
      <c r="B140" s="37"/>
      <c r="C140" s="38"/>
      <c r="D140" s="193" t="s">
        <v>187</v>
      </c>
      <c r="E140" s="38"/>
      <c r="F140" s="194" t="s">
        <v>1784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187</v>
      </c>
      <c r="AU140" s="19" t="s">
        <v>103</v>
      </c>
    </row>
    <row r="141" spans="1:65" s="2" customFormat="1" ht="16.5" customHeight="1">
      <c r="A141" s="36"/>
      <c r="B141" s="37"/>
      <c r="C141" s="180" t="s">
        <v>380</v>
      </c>
      <c r="D141" s="180" t="s">
        <v>180</v>
      </c>
      <c r="E141" s="181" t="s">
        <v>1786</v>
      </c>
      <c r="F141" s="182" t="s">
        <v>1787</v>
      </c>
      <c r="G141" s="183" t="s">
        <v>299</v>
      </c>
      <c r="H141" s="184">
        <v>1</v>
      </c>
      <c r="I141" s="185"/>
      <c r="J141" s="186">
        <f>ROUND(I141*H141,2)</f>
        <v>0</v>
      </c>
      <c r="K141" s="182" t="s">
        <v>184</v>
      </c>
      <c r="L141" s="41"/>
      <c r="M141" s="187" t="s">
        <v>19</v>
      </c>
      <c r="N141" s="188" t="s">
        <v>48</v>
      </c>
      <c r="O141" s="66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354</v>
      </c>
      <c r="AT141" s="191" t="s">
        <v>180</v>
      </c>
      <c r="AU141" s="191" t="s">
        <v>103</v>
      </c>
      <c r="AY141" s="19" t="s">
        <v>176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84</v>
      </c>
      <c r="BK141" s="192">
        <f>ROUND(I141*H141,2)</f>
        <v>0</v>
      </c>
      <c r="BL141" s="19" t="s">
        <v>354</v>
      </c>
      <c r="BM141" s="191" t="s">
        <v>485</v>
      </c>
    </row>
    <row r="142" spans="1:65" s="2" customFormat="1" ht="11.25">
      <c r="A142" s="36"/>
      <c r="B142" s="37"/>
      <c r="C142" s="38"/>
      <c r="D142" s="193" t="s">
        <v>187</v>
      </c>
      <c r="E142" s="38"/>
      <c r="F142" s="194" t="s">
        <v>1788</v>
      </c>
      <c r="G142" s="38"/>
      <c r="H142" s="38"/>
      <c r="I142" s="195"/>
      <c r="J142" s="38"/>
      <c r="K142" s="38"/>
      <c r="L142" s="41"/>
      <c r="M142" s="196"/>
      <c r="N142" s="197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187</v>
      </c>
      <c r="AU142" s="19" t="s">
        <v>103</v>
      </c>
    </row>
    <row r="143" spans="1:65" s="2" customFormat="1" ht="11.25">
      <c r="A143" s="36"/>
      <c r="B143" s="37"/>
      <c r="C143" s="38"/>
      <c r="D143" s="198" t="s">
        <v>189</v>
      </c>
      <c r="E143" s="38"/>
      <c r="F143" s="199" t="s">
        <v>1789</v>
      </c>
      <c r="G143" s="38"/>
      <c r="H143" s="38"/>
      <c r="I143" s="195"/>
      <c r="J143" s="38"/>
      <c r="K143" s="38"/>
      <c r="L143" s="41"/>
      <c r="M143" s="196"/>
      <c r="N143" s="197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189</v>
      </c>
      <c r="AU143" s="19" t="s">
        <v>103</v>
      </c>
    </row>
    <row r="144" spans="1:65" s="2" customFormat="1" ht="16.5" customHeight="1">
      <c r="A144" s="36"/>
      <c r="B144" s="37"/>
      <c r="C144" s="227" t="s">
        <v>8</v>
      </c>
      <c r="D144" s="227" t="s">
        <v>398</v>
      </c>
      <c r="E144" s="228" t="s">
        <v>1790</v>
      </c>
      <c r="F144" s="229" t="s">
        <v>1791</v>
      </c>
      <c r="G144" s="230" t="s">
        <v>299</v>
      </c>
      <c r="H144" s="231">
        <v>1</v>
      </c>
      <c r="I144" s="232"/>
      <c r="J144" s="233">
        <f>ROUND(I144*H144,2)</f>
        <v>0</v>
      </c>
      <c r="K144" s="229" t="s">
        <v>184</v>
      </c>
      <c r="L144" s="234"/>
      <c r="M144" s="235" t="s">
        <v>19</v>
      </c>
      <c r="N144" s="236" t="s">
        <v>48</v>
      </c>
      <c r="O144" s="66"/>
      <c r="P144" s="189">
        <f>O144*H144</f>
        <v>0</v>
      </c>
      <c r="Q144" s="189">
        <v>1.0499999999999999E-3</v>
      </c>
      <c r="R144" s="189">
        <f>Q144*H144</f>
        <v>1.0499999999999999E-3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401</v>
      </c>
      <c r="AT144" s="191" t="s">
        <v>398</v>
      </c>
      <c r="AU144" s="191" t="s">
        <v>103</v>
      </c>
      <c r="AY144" s="19" t="s">
        <v>176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84</v>
      </c>
      <c r="BK144" s="192">
        <f>ROUND(I144*H144,2)</f>
        <v>0</v>
      </c>
      <c r="BL144" s="19" t="s">
        <v>354</v>
      </c>
      <c r="BM144" s="191" t="s">
        <v>401</v>
      </c>
    </row>
    <row r="145" spans="1:65" s="2" customFormat="1" ht="11.25">
      <c r="A145" s="36"/>
      <c r="B145" s="37"/>
      <c r="C145" s="38"/>
      <c r="D145" s="193" t="s">
        <v>187</v>
      </c>
      <c r="E145" s="38"/>
      <c r="F145" s="194" t="s">
        <v>1791</v>
      </c>
      <c r="G145" s="38"/>
      <c r="H145" s="38"/>
      <c r="I145" s="195"/>
      <c r="J145" s="38"/>
      <c r="K145" s="38"/>
      <c r="L145" s="41"/>
      <c r="M145" s="196"/>
      <c r="N145" s="197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187</v>
      </c>
      <c r="AU145" s="19" t="s">
        <v>103</v>
      </c>
    </row>
    <row r="146" spans="1:65" s="2" customFormat="1" ht="21.75" customHeight="1">
      <c r="A146" s="36"/>
      <c r="B146" s="37"/>
      <c r="C146" s="180" t="s">
        <v>354</v>
      </c>
      <c r="D146" s="180" t="s">
        <v>180</v>
      </c>
      <c r="E146" s="181" t="s">
        <v>1792</v>
      </c>
      <c r="F146" s="182" t="s">
        <v>1793</v>
      </c>
      <c r="G146" s="183" t="s">
        <v>299</v>
      </c>
      <c r="H146" s="184">
        <v>1</v>
      </c>
      <c r="I146" s="185"/>
      <c r="J146" s="186">
        <f>ROUND(I146*H146,2)</f>
        <v>0</v>
      </c>
      <c r="K146" s="182" t="s">
        <v>184</v>
      </c>
      <c r="L146" s="41"/>
      <c r="M146" s="187" t="s">
        <v>19</v>
      </c>
      <c r="N146" s="188" t="s">
        <v>48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354</v>
      </c>
      <c r="AT146" s="191" t="s">
        <v>180</v>
      </c>
      <c r="AU146" s="191" t="s">
        <v>103</v>
      </c>
      <c r="AY146" s="19" t="s">
        <v>176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84</v>
      </c>
      <c r="BK146" s="192">
        <f>ROUND(I146*H146,2)</f>
        <v>0</v>
      </c>
      <c r="BL146" s="19" t="s">
        <v>354</v>
      </c>
      <c r="BM146" s="191" t="s">
        <v>510</v>
      </c>
    </row>
    <row r="147" spans="1:65" s="2" customFormat="1" ht="11.25">
      <c r="A147" s="36"/>
      <c r="B147" s="37"/>
      <c r="C147" s="38"/>
      <c r="D147" s="193" t="s">
        <v>187</v>
      </c>
      <c r="E147" s="38"/>
      <c r="F147" s="194" t="s">
        <v>1794</v>
      </c>
      <c r="G147" s="38"/>
      <c r="H147" s="38"/>
      <c r="I147" s="195"/>
      <c r="J147" s="38"/>
      <c r="K147" s="38"/>
      <c r="L147" s="41"/>
      <c r="M147" s="196"/>
      <c r="N147" s="197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187</v>
      </c>
      <c r="AU147" s="19" t="s">
        <v>103</v>
      </c>
    </row>
    <row r="148" spans="1:65" s="2" customFormat="1" ht="11.25">
      <c r="A148" s="36"/>
      <c r="B148" s="37"/>
      <c r="C148" s="38"/>
      <c r="D148" s="198" t="s">
        <v>189</v>
      </c>
      <c r="E148" s="38"/>
      <c r="F148" s="199" t="s">
        <v>1795</v>
      </c>
      <c r="G148" s="38"/>
      <c r="H148" s="38"/>
      <c r="I148" s="195"/>
      <c r="J148" s="38"/>
      <c r="K148" s="38"/>
      <c r="L148" s="41"/>
      <c r="M148" s="196"/>
      <c r="N148" s="197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189</v>
      </c>
      <c r="AU148" s="19" t="s">
        <v>103</v>
      </c>
    </row>
    <row r="149" spans="1:65" s="2" customFormat="1" ht="16.5" customHeight="1">
      <c r="A149" s="36"/>
      <c r="B149" s="37"/>
      <c r="C149" s="227" t="s">
        <v>397</v>
      </c>
      <c r="D149" s="227" t="s">
        <v>398</v>
      </c>
      <c r="E149" s="228" t="s">
        <v>1796</v>
      </c>
      <c r="F149" s="229" t="s">
        <v>1797</v>
      </c>
      <c r="G149" s="230" t="s">
        <v>299</v>
      </c>
      <c r="H149" s="231">
        <v>1</v>
      </c>
      <c r="I149" s="232"/>
      <c r="J149" s="233">
        <f>ROUND(I149*H149,2)</f>
        <v>0</v>
      </c>
      <c r="K149" s="229" t="s">
        <v>184</v>
      </c>
      <c r="L149" s="234"/>
      <c r="M149" s="235" t="s">
        <v>19</v>
      </c>
      <c r="N149" s="236" t="s">
        <v>48</v>
      </c>
      <c r="O149" s="66"/>
      <c r="P149" s="189">
        <f>O149*H149</f>
        <v>0</v>
      </c>
      <c r="Q149" s="189">
        <v>8.0000000000000007E-5</v>
      </c>
      <c r="R149" s="189">
        <f>Q149*H149</f>
        <v>8.0000000000000007E-5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401</v>
      </c>
      <c r="AT149" s="191" t="s">
        <v>398</v>
      </c>
      <c r="AU149" s="191" t="s">
        <v>103</v>
      </c>
      <c r="AY149" s="19" t="s">
        <v>176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354</v>
      </c>
      <c r="BM149" s="191" t="s">
        <v>523</v>
      </c>
    </row>
    <row r="150" spans="1:65" s="2" customFormat="1" ht="11.25">
      <c r="A150" s="36"/>
      <c r="B150" s="37"/>
      <c r="C150" s="38"/>
      <c r="D150" s="193" t="s">
        <v>187</v>
      </c>
      <c r="E150" s="38"/>
      <c r="F150" s="194" t="s">
        <v>1797</v>
      </c>
      <c r="G150" s="38"/>
      <c r="H150" s="38"/>
      <c r="I150" s="195"/>
      <c r="J150" s="38"/>
      <c r="K150" s="38"/>
      <c r="L150" s="41"/>
      <c r="M150" s="196"/>
      <c r="N150" s="197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187</v>
      </c>
      <c r="AU150" s="19" t="s">
        <v>103</v>
      </c>
    </row>
    <row r="151" spans="1:65" s="2" customFormat="1" ht="16.5" customHeight="1">
      <c r="A151" s="36"/>
      <c r="B151" s="37"/>
      <c r="C151" s="180" t="s">
        <v>404</v>
      </c>
      <c r="D151" s="180" t="s">
        <v>180</v>
      </c>
      <c r="E151" s="181" t="s">
        <v>1798</v>
      </c>
      <c r="F151" s="182" t="s">
        <v>1799</v>
      </c>
      <c r="G151" s="183" t="s">
        <v>299</v>
      </c>
      <c r="H151" s="184">
        <v>2</v>
      </c>
      <c r="I151" s="185"/>
      <c r="J151" s="186">
        <f>ROUND(I151*H151,2)</f>
        <v>0</v>
      </c>
      <c r="K151" s="182" t="s">
        <v>184</v>
      </c>
      <c r="L151" s="41"/>
      <c r="M151" s="187" t="s">
        <v>19</v>
      </c>
      <c r="N151" s="188" t="s">
        <v>48</v>
      </c>
      <c r="O151" s="66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354</v>
      </c>
      <c r="AT151" s="191" t="s">
        <v>180</v>
      </c>
      <c r="AU151" s="191" t="s">
        <v>103</v>
      </c>
      <c r="AY151" s="19" t="s">
        <v>176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84</v>
      </c>
      <c r="BK151" s="192">
        <f>ROUND(I151*H151,2)</f>
        <v>0</v>
      </c>
      <c r="BL151" s="19" t="s">
        <v>354</v>
      </c>
      <c r="BM151" s="191" t="s">
        <v>545</v>
      </c>
    </row>
    <row r="152" spans="1:65" s="2" customFormat="1" ht="11.25">
      <c r="A152" s="36"/>
      <c r="B152" s="37"/>
      <c r="C152" s="38"/>
      <c r="D152" s="193" t="s">
        <v>187</v>
      </c>
      <c r="E152" s="38"/>
      <c r="F152" s="194" t="s">
        <v>1800</v>
      </c>
      <c r="G152" s="38"/>
      <c r="H152" s="38"/>
      <c r="I152" s="195"/>
      <c r="J152" s="38"/>
      <c r="K152" s="38"/>
      <c r="L152" s="41"/>
      <c r="M152" s="196"/>
      <c r="N152" s="197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187</v>
      </c>
      <c r="AU152" s="19" t="s">
        <v>103</v>
      </c>
    </row>
    <row r="153" spans="1:65" s="2" customFormat="1" ht="11.25">
      <c r="A153" s="36"/>
      <c r="B153" s="37"/>
      <c r="C153" s="38"/>
      <c r="D153" s="198" t="s">
        <v>189</v>
      </c>
      <c r="E153" s="38"/>
      <c r="F153" s="199" t="s">
        <v>1801</v>
      </c>
      <c r="G153" s="38"/>
      <c r="H153" s="38"/>
      <c r="I153" s="195"/>
      <c r="J153" s="38"/>
      <c r="K153" s="38"/>
      <c r="L153" s="41"/>
      <c r="M153" s="196"/>
      <c r="N153" s="197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189</v>
      </c>
      <c r="AU153" s="19" t="s">
        <v>103</v>
      </c>
    </row>
    <row r="154" spans="1:65" s="2" customFormat="1" ht="16.5" customHeight="1">
      <c r="A154" s="36"/>
      <c r="B154" s="37"/>
      <c r="C154" s="227" t="s">
        <v>412</v>
      </c>
      <c r="D154" s="227" t="s">
        <v>398</v>
      </c>
      <c r="E154" s="228" t="s">
        <v>1802</v>
      </c>
      <c r="F154" s="229" t="s">
        <v>1803</v>
      </c>
      <c r="G154" s="230" t="s">
        <v>299</v>
      </c>
      <c r="H154" s="231">
        <v>2</v>
      </c>
      <c r="I154" s="232"/>
      <c r="J154" s="233">
        <f>ROUND(I154*H154,2)</f>
        <v>0</v>
      </c>
      <c r="K154" s="229" t="s">
        <v>184</v>
      </c>
      <c r="L154" s="234"/>
      <c r="M154" s="235" t="s">
        <v>19</v>
      </c>
      <c r="N154" s="236" t="s">
        <v>48</v>
      </c>
      <c r="O154" s="66"/>
      <c r="P154" s="189">
        <f>O154*H154</f>
        <v>0</v>
      </c>
      <c r="Q154" s="189">
        <v>4.0000000000000002E-4</v>
      </c>
      <c r="R154" s="189">
        <f>Q154*H154</f>
        <v>8.0000000000000004E-4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401</v>
      </c>
      <c r="AT154" s="191" t="s">
        <v>398</v>
      </c>
      <c r="AU154" s="191" t="s">
        <v>103</v>
      </c>
      <c r="AY154" s="19" t="s">
        <v>176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84</v>
      </c>
      <c r="BK154" s="192">
        <f>ROUND(I154*H154,2)</f>
        <v>0</v>
      </c>
      <c r="BL154" s="19" t="s">
        <v>354</v>
      </c>
      <c r="BM154" s="191" t="s">
        <v>559</v>
      </c>
    </row>
    <row r="155" spans="1:65" s="2" customFormat="1" ht="11.25">
      <c r="A155" s="36"/>
      <c r="B155" s="37"/>
      <c r="C155" s="38"/>
      <c r="D155" s="193" t="s">
        <v>187</v>
      </c>
      <c r="E155" s="38"/>
      <c r="F155" s="194" t="s">
        <v>1803</v>
      </c>
      <c r="G155" s="38"/>
      <c r="H155" s="38"/>
      <c r="I155" s="195"/>
      <c r="J155" s="38"/>
      <c r="K155" s="38"/>
      <c r="L155" s="41"/>
      <c r="M155" s="196"/>
      <c r="N155" s="197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187</v>
      </c>
      <c r="AU155" s="19" t="s">
        <v>103</v>
      </c>
    </row>
    <row r="156" spans="1:65" s="2" customFormat="1" ht="16.5" customHeight="1">
      <c r="A156" s="36"/>
      <c r="B156" s="37"/>
      <c r="C156" s="180" t="s">
        <v>418</v>
      </c>
      <c r="D156" s="180" t="s">
        <v>180</v>
      </c>
      <c r="E156" s="181" t="s">
        <v>1798</v>
      </c>
      <c r="F156" s="182" t="s">
        <v>1799</v>
      </c>
      <c r="G156" s="183" t="s">
        <v>299</v>
      </c>
      <c r="H156" s="184">
        <v>8</v>
      </c>
      <c r="I156" s="185"/>
      <c r="J156" s="186">
        <f>ROUND(I156*H156,2)</f>
        <v>0</v>
      </c>
      <c r="K156" s="182" t="s">
        <v>184</v>
      </c>
      <c r="L156" s="41"/>
      <c r="M156" s="187" t="s">
        <v>19</v>
      </c>
      <c r="N156" s="188" t="s">
        <v>48</v>
      </c>
      <c r="O156" s="66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354</v>
      </c>
      <c r="AT156" s="191" t="s">
        <v>180</v>
      </c>
      <c r="AU156" s="191" t="s">
        <v>103</v>
      </c>
      <c r="AY156" s="19" t="s">
        <v>176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84</v>
      </c>
      <c r="BK156" s="192">
        <f>ROUND(I156*H156,2)</f>
        <v>0</v>
      </c>
      <c r="BL156" s="19" t="s">
        <v>354</v>
      </c>
      <c r="BM156" s="191" t="s">
        <v>570</v>
      </c>
    </row>
    <row r="157" spans="1:65" s="2" customFormat="1" ht="11.25">
      <c r="A157" s="36"/>
      <c r="B157" s="37"/>
      <c r="C157" s="38"/>
      <c r="D157" s="193" t="s">
        <v>187</v>
      </c>
      <c r="E157" s="38"/>
      <c r="F157" s="194" t="s">
        <v>1800</v>
      </c>
      <c r="G157" s="38"/>
      <c r="H157" s="38"/>
      <c r="I157" s="195"/>
      <c r="J157" s="38"/>
      <c r="K157" s="38"/>
      <c r="L157" s="41"/>
      <c r="M157" s="196"/>
      <c r="N157" s="197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187</v>
      </c>
      <c r="AU157" s="19" t="s">
        <v>103</v>
      </c>
    </row>
    <row r="158" spans="1:65" s="2" customFormat="1" ht="11.25">
      <c r="A158" s="36"/>
      <c r="B158" s="37"/>
      <c r="C158" s="38"/>
      <c r="D158" s="198" t="s">
        <v>189</v>
      </c>
      <c r="E158" s="38"/>
      <c r="F158" s="199" t="s">
        <v>1801</v>
      </c>
      <c r="G158" s="38"/>
      <c r="H158" s="38"/>
      <c r="I158" s="195"/>
      <c r="J158" s="38"/>
      <c r="K158" s="38"/>
      <c r="L158" s="41"/>
      <c r="M158" s="196"/>
      <c r="N158" s="197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189</v>
      </c>
      <c r="AU158" s="19" t="s">
        <v>103</v>
      </c>
    </row>
    <row r="159" spans="1:65" s="2" customFormat="1" ht="16.5" customHeight="1">
      <c r="A159" s="36"/>
      <c r="B159" s="37"/>
      <c r="C159" s="227" t="s">
        <v>7</v>
      </c>
      <c r="D159" s="227" t="s">
        <v>398</v>
      </c>
      <c r="E159" s="228" t="s">
        <v>1804</v>
      </c>
      <c r="F159" s="229" t="s">
        <v>1805</v>
      </c>
      <c r="G159" s="230" t="s">
        <v>299</v>
      </c>
      <c r="H159" s="231">
        <v>8</v>
      </c>
      <c r="I159" s="232"/>
      <c r="J159" s="233">
        <f>ROUND(I159*H159,2)</f>
        <v>0</v>
      </c>
      <c r="K159" s="229" t="s">
        <v>184</v>
      </c>
      <c r="L159" s="234"/>
      <c r="M159" s="235" t="s">
        <v>19</v>
      </c>
      <c r="N159" s="236" t="s">
        <v>48</v>
      </c>
      <c r="O159" s="66"/>
      <c r="P159" s="189">
        <f>O159*H159</f>
        <v>0</v>
      </c>
      <c r="Q159" s="189">
        <v>4.0000000000000002E-4</v>
      </c>
      <c r="R159" s="189">
        <f>Q159*H159</f>
        <v>3.2000000000000002E-3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401</v>
      </c>
      <c r="AT159" s="191" t="s">
        <v>398</v>
      </c>
      <c r="AU159" s="191" t="s">
        <v>103</v>
      </c>
      <c r="AY159" s="19" t="s">
        <v>176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84</v>
      </c>
      <c r="BK159" s="192">
        <f>ROUND(I159*H159,2)</f>
        <v>0</v>
      </c>
      <c r="BL159" s="19" t="s">
        <v>354</v>
      </c>
      <c r="BM159" s="191" t="s">
        <v>582</v>
      </c>
    </row>
    <row r="160" spans="1:65" s="2" customFormat="1" ht="11.25">
      <c r="A160" s="36"/>
      <c r="B160" s="37"/>
      <c r="C160" s="38"/>
      <c r="D160" s="193" t="s">
        <v>187</v>
      </c>
      <c r="E160" s="38"/>
      <c r="F160" s="194" t="s">
        <v>1805</v>
      </c>
      <c r="G160" s="38"/>
      <c r="H160" s="38"/>
      <c r="I160" s="195"/>
      <c r="J160" s="38"/>
      <c r="K160" s="38"/>
      <c r="L160" s="41"/>
      <c r="M160" s="196"/>
      <c r="N160" s="197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187</v>
      </c>
      <c r="AU160" s="19" t="s">
        <v>103</v>
      </c>
    </row>
    <row r="161" spans="1:65" s="2" customFormat="1" ht="16.5" customHeight="1">
      <c r="A161" s="36"/>
      <c r="B161" s="37"/>
      <c r="C161" s="180" t="s">
        <v>428</v>
      </c>
      <c r="D161" s="180" t="s">
        <v>180</v>
      </c>
      <c r="E161" s="181" t="s">
        <v>1806</v>
      </c>
      <c r="F161" s="182" t="s">
        <v>1807</v>
      </c>
      <c r="G161" s="183" t="s">
        <v>299</v>
      </c>
      <c r="H161" s="184">
        <v>2</v>
      </c>
      <c r="I161" s="185"/>
      <c r="J161" s="186">
        <f>ROUND(I161*H161,2)</f>
        <v>0</v>
      </c>
      <c r="K161" s="182" t="s">
        <v>184</v>
      </c>
      <c r="L161" s="41"/>
      <c r="M161" s="187" t="s">
        <v>19</v>
      </c>
      <c r="N161" s="188" t="s">
        <v>48</v>
      </c>
      <c r="O161" s="66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354</v>
      </c>
      <c r="AT161" s="191" t="s">
        <v>180</v>
      </c>
      <c r="AU161" s="191" t="s">
        <v>103</v>
      </c>
      <c r="AY161" s="19" t="s">
        <v>176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84</v>
      </c>
      <c r="BK161" s="192">
        <f>ROUND(I161*H161,2)</f>
        <v>0</v>
      </c>
      <c r="BL161" s="19" t="s">
        <v>354</v>
      </c>
      <c r="BM161" s="191" t="s">
        <v>916</v>
      </c>
    </row>
    <row r="162" spans="1:65" s="2" customFormat="1" ht="11.25">
      <c r="A162" s="36"/>
      <c r="B162" s="37"/>
      <c r="C162" s="38"/>
      <c r="D162" s="193" t="s">
        <v>187</v>
      </c>
      <c r="E162" s="38"/>
      <c r="F162" s="194" t="s">
        <v>1808</v>
      </c>
      <c r="G162" s="38"/>
      <c r="H162" s="38"/>
      <c r="I162" s="195"/>
      <c r="J162" s="38"/>
      <c r="K162" s="38"/>
      <c r="L162" s="41"/>
      <c r="M162" s="196"/>
      <c r="N162" s="197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187</v>
      </c>
      <c r="AU162" s="19" t="s">
        <v>103</v>
      </c>
    </row>
    <row r="163" spans="1:65" s="2" customFormat="1" ht="11.25">
      <c r="A163" s="36"/>
      <c r="B163" s="37"/>
      <c r="C163" s="38"/>
      <c r="D163" s="198" t="s">
        <v>189</v>
      </c>
      <c r="E163" s="38"/>
      <c r="F163" s="199" t="s">
        <v>1809</v>
      </c>
      <c r="G163" s="38"/>
      <c r="H163" s="38"/>
      <c r="I163" s="195"/>
      <c r="J163" s="38"/>
      <c r="K163" s="38"/>
      <c r="L163" s="41"/>
      <c r="M163" s="196"/>
      <c r="N163" s="197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189</v>
      </c>
      <c r="AU163" s="19" t="s">
        <v>103</v>
      </c>
    </row>
    <row r="164" spans="1:65" s="2" customFormat="1" ht="16.5" customHeight="1">
      <c r="A164" s="36"/>
      <c r="B164" s="37"/>
      <c r="C164" s="227" t="s">
        <v>434</v>
      </c>
      <c r="D164" s="227" t="s">
        <v>398</v>
      </c>
      <c r="E164" s="228" t="s">
        <v>1810</v>
      </c>
      <c r="F164" s="229" t="s">
        <v>1811</v>
      </c>
      <c r="G164" s="230" t="s">
        <v>299</v>
      </c>
      <c r="H164" s="231">
        <v>2</v>
      </c>
      <c r="I164" s="232"/>
      <c r="J164" s="233">
        <f>ROUND(I164*H164,2)</f>
        <v>0</v>
      </c>
      <c r="K164" s="229" t="s">
        <v>184</v>
      </c>
      <c r="L164" s="234"/>
      <c r="M164" s="235" t="s">
        <v>19</v>
      </c>
      <c r="N164" s="236" t="s">
        <v>48</v>
      </c>
      <c r="O164" s="66"/>
      <c r="P164" s="189">
        <f>O164*H164</f>
        <v>0</v>
      </c>
      <c r="Q164" s="189">
        <v>4.6999999999999999E-4</v>
      </c>
      <c r="R164" s="189">
        <f>Q164*H164</f>
        <v>9.3999999999999997E-4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401</v>
      </c>
      <c r="AT164" s="191" t="s">
        <v>398</v>
      </c>
      <c r="AU164" s="191" t="s">
        <v>103</v>
      </c>
      <c r="AY164" s="19" t="s">
        <v>176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84</v>
      </c>
      <c r="BK164" s="192">
        <f>ROUND(I164*H164,2)</f>
        <v>0</v>
      </c>
      <c r="BL164" s="19" t="s">
        <v>354</v>
      </c>
      <c r="BM164" s="191" t="s">
        <v>930</v>
      </c>
    </row>
    <row r="165" spans="1:65" s="2" customFormat="1" ht="11.25">
      <c r="A165" s="36"/>
      <c r="B165" s="37"/>
      <c r="C165" s="38"/>
      <c r="D165" s="193" t="s">
        <v>187</v>
      </c>
      <c r="E165" s="38"/>
      <c r="F165" s="194" t="s">
        <v>1811</v>
      </c>
      <c r="G165" s="38"/>
      <c r="H165" s="38"/>
      <c r="I165" s="195"/>
      <c r="J165" s="38"/>
      <c r="K165" s="38"/>
      <c r="L165" s="41"/>
      <c r="M165" s="196"/>
      <c r="N165" s="197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187</v>
      </c>
      <c r="AU165" s="19" t="s">
        <v>103</v>
      </c>
    </row>
    <row r="166" spans="1:65" s="2" customFormat="1" ht="16.5" customHeight="1">
      <c r="A166" s="36"/>
      <c r="B166" s="37"/>
      <c r="C166" s="180" t="s">
        <v>442</v>
      </c>
      <c r="D166" s="180" t="s">
        <v>180</v>
      </c>
      <c r="E166" s="181" t="s">
        <v>1812</v>
      </c>
      <c r="F166" s="182" t="s">
        <v>1813</v>
      </c>
      <c r="G166" s="183" t="s">
        <v>299</v>
      </c>
      <c r="H166" s="184">
        <v>1</v>
      </c>
      <c r="I166" s="185"/>
      <c r="J166" s="186">
        <f>ROUND(I166*H166,2)</f>
        <v>0</v>
      </c>
      <c r="K166" s="182" t="s">
        <v>184</v>
      </c>
      <c r="L166" s="41"/>
      <c r="M166" s="187" t="s">
        <v>19</v>
      </c>
      <c r="N166" s="188" t="s">
        <v>48</v>
      </c>
      <c r="O166" s="66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354</v>
      </c>
      <c r="AT166" s="191" t="s">
        <v>180</v>
      </c>
      <c r="AU166" s="191" t="s">
        <v>103</v>
      </c>
      <c r="AY166" s="19" t="s">
        <v>176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84</v>
      </c>
      <c r="BK166" s="192">
        <f>ROUND(I166*H166,2)</f>
        <v>0</v>
      </c>
      <c r="BL166" s="19" t="s">
        <v>354</v>
      </c>
      <c r="BM166" s="191" t="s">
        <v>940</v>
      </c>
    </row>
    <row r="167" spans="1:65" s="2" customFormat="1" ht="11.25">
      <c r="A167" s="36"/>
      <c r="B167" s="37"/>
      <c r="C167" s="38"/>
      <c r="D167" s="193" t="s">
        <v>187</v>
      </c>
      <c r="E167" s="38"/>
      <c r="F167" s="194" t="s">
        <v>1813</v>
      </c>
      <c r="G167" s="38"/>
      <c r="H167" s="38"/>
      <c r="I167" s="195"/>
      <c r="J167" s="38"/>
      <c r="K167" s="38"/>
      <c r="L167" s="41"/>
      <c r="M167" s="196"/>
      <c r="N167" s="197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187</v>
      </c>
      <c r="AU167" s="19" t="s">
        <v>103</v>
      </c>
    </row>
    <row r="168" spans="1:65" s="2" customFormat="1" ht="11.25">
      <c r="A168" s="36"/>
      <c r="B168" s="37"/>
      <c r="C168" s="38"/>
      <c r="D168" s="198" t="s">
        <v>189</v>
      </c>
      <c r="E168" s="38"/>
      <c r="F168" s="199" t="s">
        <v>1814</v>
      </c>
      <c r="G168" s="38"/>
      <c r="H168" s="38"/>
      <c r="I168" s="195"/>
      <c r="J168" s="38"/>
      <c r="K168" s="38"/>
      <c r="L168" s="41"/>
      <c r="M168" s="196"/>
      <c r="N168" s="197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189</v>
      </c>
      <c r="AU168" s="19" t="s">
        <v>103</v>
      </c>
    </row>
    <row r="169" spans="1:65" s="2" customFormat="1" ht="16.5" customHeight="1">
      <c r="A169" s="36"/>
      <c r="B169" s="37"/>
      <c r="C169" s="180" t="s">
        <v>448</v>
      </c>
      <c r="D169" s="180" t="s">
        <v>180</v>
      </c>
      <c r="E169" s="181" t="s">
        <v>1815</v>
      </c>
      <c r="F169" s="182" t="s">
        <v>1816</v>
      </c>
      <c r="G169" s="183" t="s">
        <v>299</v>
      </c>
      <c r="H169" s="184">
        <v>1</v>
      </c>
      <c r="I169" s="185"/>
      <c r="J169" s="186">
        <f>ROUND(I169*H169,2)</f>
        <v>0</v>
      </c>
      <c r="K169" s="182" t="s">
        <v>184</v>
      </c>
      <c r="L169" s="41"/>
      <c r="M169" s="187" t="s">
        <v>19</v>
      </c>
      <c r="N169" s="188" t="s">
        <v>48</v>
      </c>
      <c r="O169" s="66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354</v>
      </c>
      <c r="AT169" s="191" t="s">
        <v>180</v>
      </c>
      <c r="AU169" s="191" t="s">
        <v>103</v>
      </c>
      <c r="AY169" s="19" t="s">
        <v>176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84</v>
      </c>
      <c r="BK169" s="192">
        <f>ROUND(I169*H169,2)</f>
        <v>0</v>
      </c>
      <c r="BL169" s="19" t="s">
        <v>354</v>
      </c>
      <c r="BM169" s="191" t="s">
        <v>948</v>
      </c>
    </row>
    <row r="170" spans="1:65" s="2" customFormat="1" ht="11.25">
      <c r="A170" s="36"/>
      <c r="B170" s="37"/>
      <c r="C170" s="38"/>
      <c r="D170" s="193" t="s">
        <v>187</v>
      </c>
      <c r="E170" s="38"/>
      <c r="F170" s="194" t="s">
        <v>1817</v>
      </c>
      <c r="G170" s="38"/>
      <c r="H170" s="38"/>
      <c r="I170" s="195"/>
      <c r="J170" s="38"/>
      <c r="K170" s="38"/>
      <c r="L170" s="41"/>
      <c r="M170" s="196"/>
      <c r="N170" s="197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187</v>
      </c>
      <c r="AU170" s="19" t="s">
        <v>103</v>
      </c>
    </row>
    <row r="171" spans="1:65" s="2" customFormat="1" ht="11.25">
      <c r="A171" s="36"/>
      <c r="B171" s="37"/>
      <c r="C171" s="38"/>
      <c r="D171" s="198" t="s">
        <v>189</v>
      </c>
      <c r="E171" s="38"/>
      <c r="F171" s="199" t="s">
        <v>1818</v>
      </c>
      <c r="G171" s="38"/>
      <c r="H171" s="38"/>
      <c r="I171" s="195"/>
      <c r="J171" s="38"/>
      <c r="K171" s="38"/>
      <c r="L171" s="41"/>
      <c r="M171" s="196"/>
      <c r="N171" s="197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189</v>
      </c>
      <c r="AU171" s="19" t="s">
        <v>103</v>
      </c>
    </row>
    <row r="172" spans="1:65" s="2" customFormat="1" ht="16.5" customHeight="1">
      <c r="A172" s="36"/>
      <c r="B172" s="37"/>
      <c r="C172" s="227" t="s">
        <v>458</v>
      </c>
      <c r="D172" s="227" t="s">
        <v>398</v>
      </c>
      <c r="E172" s="228" t="s">
        <v>1819</v>
      </c>
      <c r="F172" s="229" t="s">
        <v>1820</v>
      </c>
      <c r="G172" s="230" t="s">
        <v>299</v>
      </c>
      <c r="H172" s="231">
        <v>1</v>
      </c>
      <c r="I172" s="232"/>
      <c r="J172" s="233">
        <f>ROUND(I172*H172,2)</f>
        <v>0</v>
      </c>
      <c r="K172" s="229" t="s">
        <v>1821</v>
      </c>
      <c r="L172" s="234"/>
      <c r="M172" s="235" t="s">
        <v>19</v>
      </c>
      <c r="N172" s="236" t="s">
        <v>48</v>
      </c>
      <c r="O172" s="66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401</v>
      </c>
      <c r="AT172" s="191" t="s">
        <v>398</v>
      </c>
      <c r="AU172" s="191" t="s">
        <v>103</v>
      </c>
      <c r="AY172" s="19" t="s">
        <v>176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84</v>
      </c>
      <c r="BK172" s="192">
        <f>ROUND(I172*H172,2)</f>
        <v>0</v>
      </c>
      <c r="BL172" s="19" t="s">
        <v>354</v>
      </c>
      <c r="BM172" s="191" t="s">
        <v>960</v>
      </c>
    </row>
    <row r="173" spans="1:65" s="2" customFormat="1" ht="11.25">
      <c r="A173" s="36"/>
      <c r="B173" s="37"/>
      <c r="C173" s="38"/>
      <c r="D173" s="193" t="s">
        <v>187</v>
      </c>
      <c r="E173" s="38"/>
      <c r="F173" s="194" t="s">
        <v>1820</v>
      </c>
      <c r="G173" s="38"/>
      <c r="H173" s="38"/>
      <c r="I173" s="195"/>
      <c r="J173" s="38"/>
      <c r="K173" s="38"/>
      <c r="L173" s="41"/>
      <c r="M173" s="196"/>
      <c r="N173" s="19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187</v>
      </c>
      <c r="AU173" s="19" t="s">
        <v>103</v>
      </c>
    </row>
    <row r="174" spans="1:65" s="2" customFormat="1" ht="16.5" customHeight="1">
      <c r="A174" s="36"/>
      <c r="B174" s="37"/>
      <c r="C174" s="180" t="s">
        <v>464</v>
      </c>
      <c r="D174" s="180" t="s">
        <v>180</v>
      </c>
      <c r="E174" s="181" t="s">
        <v>1822</v>
      </c>
      <c r="F174" s="182" t="s">
        <v>1813</v>
      </c>
      <c r="G174" s="183" t="s">
        <v>299</v>
      </c>
      <c r="H174" s="184">
        <v>2</v>
      </c>
      <c r="I174" s="185"/>
      <c r="J174" s="186">
        <f>ROUND(I174*H174,2)</f>
        <v>0</v>
      </c>
      <c r="K174" s="182" t="s">
        <v>184</v>
      </c>
      <c r="L174" s="41"/>
      <c r="M174" s="187" t="s">
        <v>19</v>
      </c>
      <c r="N174" s="188" t="s">
        <v>48</v>
      </c>
      <c r="O174" s="66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354</v>
      </c>
      <c r="AT174" s="191" t="s">
        <v>180</v>
      </c>
      <c r="AU174" s="191" t="s">
        <v>103</v>
      </c>
      <c r="AY174" s="19" t="s">
        <v>176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84</v>
      </c>
      <c r="BK174" s="192">
        <f>ROUND(I174*H174,2)</f>
        <v>0</v>
      </c>
      <c r="BL174" s="19" t="s">
        <v>354</v>
      </c>
      <c r="BM174" s="191" t="s">
        <v>971</v>
      </c>
    </row>
    <row r="175" spans="1:65" s="2" customFormat="1" ht="11.25">
      <c r="A175" s="36"/>
      <c r="B175" s="37"/>
      <c r="C175" s="38"/>
      <c r="D175" s="193" t="s">
        <v>187</v>
      </c>
      <c r="E175" s="38"/>
      <c r="F175" s="194" t="s">
        <v>1813</v>
      </c>
      <c r="G175" s="38"/>
      <c r="H175" s="38"/>
      <c r="I175" s="195"/>
      <c r="J175" s="38"/>
      <c r="K175" s="38"/>
      <c r="L175" s="41"/>
      <c r="M175" s="196"/>
      <c r="N175" s="197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187</v>
      </c>
      <c r="AU175" s="19" t="s">
        <v>103</v>
      </c>
    </row>
    <row r="176" spans="1:65" s="2" customFormat="1" ht="11.25">
      <c r="A176" s="36"/>
      <c r="B176" s="37"/>
      <c r="C176" s="38"/>
      <c r="D176" s="198" t="s">
        <v>189</v>
      </c>
      <c r="E176" s="38"/>
      <c r="F176" s="199" t="s">
        <v>1823</v>
      </c>
      <c r="G176" s="38"/>
      <c r="H176" s="38"/>
      <c r="I176" s="195"/>
      <c r="J176" s="38"/>
      <c r="K176" s="38"/>
      <c r="L176" s="41"/>
      <c r="M176" s="196"/>
      <c r="N176" s="197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189</v>
      </c>
      <c r="AU176" s="19" t="s">
        <v>103</v>
      </c>
    </row>
    <row r="177" spans="1:65" s="2" customFormat="1" ht="16.5" customHeight="1">
      <c r="A177" s="36"/>
      <c r="B177" s="37"/>
      <c r="C177" s="180" t="s">
        <v>470</v>
      </c>
      <c r="D177" s="180" t="s">
        <v>180</v>
      </c>
      <c r="E177" s="181" t="s">
        <v>1815</v>
      </c>
      <c r="F177" s="182" t="s">
        <v>1816</v>
      </c>
      <c r="G177" s="183" t="s">
        <v>299</v>
      </c>
      <c r="H177" s="184">
        <v>1</v>
      </c>
      <c r="I177" s="185"/>
      <c r="J177" s="186">
        <f>ROUND(I177*H177,2)</f>
        <v>0</v>
      </c>
      <c r="K177" s="182" t="s">
        <v>184</v>
      </c>
      <c r="L177" s="41"/>
      <c r="M177" s="187" t="s">
        <v>19</v>
      </c>
      <c r="N177" s="188" t="s">
        <v>48</v>
      </c>
      <c r="O177" s="66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354</v>
      </c>
      <c r="AT177" s="191" t="s">
        <v>180</v>
      </c>
      <c r="AU177" s="191" t="s">
        <v>103</v>
      </c>
      <c r="AY177" s="19" t="s">
        <v>176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84</v>
      </c>
      <c r="BK177" s="192">
        <f>ROUND(I177*H177,2)</f>
        <v>0</v>
      </c>
      <c r="BL177" s="19" t="s">
        <v>354</v>
      </c>
      <c r="BM177" s="191" t="s">
        <v>987</v>
      </c>
    </row>
    <row r="178" spans="1:65" s="2" customFormat="1" ht="11.25">
      <c r="A178" s="36"/>
      <c r="B178" s="37"/>
      <c r="C178" s="38"/>
      <c r="D178" s="193" t="s">
        <v>187</v>
      </c>
      <c r="E178" s="38"/>
      <c r="F178" s="194" t="s">
        <v>1817</v>
      </c>
      <c r="G178" s="38"/>
      <c r="H178" s="38"/>
      <c r="I178" s="195"/>
      <c r="J178" s="38"/>
      <c r="K178" s="38"/>
      <c r="L178" s="41"/>
      <c r="M178" s="196"/>
      <c r="N178" s="197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187</v>
      </c>
      <c r="AU178" s="19" t="s">
        <v>103</v>
      </c>
    </row>
    <row r="179" spans="1:65" s="2" customFormat="1" ht="11.25">
      <c r="A179" s="36"/>
      <c r="B179" s="37"/>
      <c r="C179" s="38"/>
      <c r="D179" s="198" t="s">
        <v>189</v>
      </c>
      <c r="E179" s="38"/>
      <c r="F179" s="199" t="s">
        <v>1818</v>
      </c>
      <c r="G179" s="38"/>
      <c r="H179" s="38"/>
      <c r="I179" s="195"/>
      <c r="J179" s="38"/>
      <c r="K179" s="38"/>
      <c r="L179" s="41"/>
      <c r="M179" s="196"/>
      <c r="N179" s="197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189</v>
      </c>
      <c r="AU179" s="19" t="s">
        <v>103</v>
      </c>
    </row>
    <row r="180" spans="1:65" s="2" customFormat="1" ht="21.75" customHeight="1">
      <c r="A180" s="36"/>
      <c r="B180" s="37"/>
      <c r="C180" s="227" t="s">
        <v>479</v>
      </c>
      <c r="D180" s="227" t="s">
        <v>398</v>
      </c>
      <c r="E180" s="228" t="s">
        <v>1824</v>
      </c>
      <c r="F180" s="229" t="s">
        <v>1825</v>
      </c>
      <c r="G180" s="230" t="s">
        <v>299</v>
      </c>
      <c r="H180" s="231">
        <v>1</v>
      </c>
      <c r="I180" s="232"/>
      <c r="J180" s="233">
        <f>ROUND(I180*H180,2)</f>
        <v>0</v>
      </c>
      <c r="K180" s="229" t="s">
        <v>1785</v>
      </c>
      <c r="L180" s="234"/>
      <c r="M180" s="235" t="s">
        <v>19</v>
      </c>
      <c r="N180" s="236" t="s">
        <v>48</v>
      </c>
      <c r="O180" s="66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401</v>
      </c>
      <c r="AT180" s="191" t="s">
        <v>398</v>
      </c>
      <c r="AU180" s="191" t="s">
        <v>103</v>
      </c>
      <c r="AY180" s="19" t="s">
        <v>176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84</v>
      </c>
      <c r="BK180" s="192">
        <f>ROUND(I180*H180,2)</f>
        <v>0</v>
      </c>
      <c r="BL180" s="19" t="s">
        <v>354</v>
      </c>
      <c r="BM180" s="191" t="s">
        <v>995</v>
      </c>
    </row>
    <row r="181" spans="1:65" s="2" customFormat="1" ht="19.5">
      <c r="A181" s="36"/>
      <c r="B181" s="37"/>
      <c r="C181" s="38"/>
      <c r="D181" s="193" t="s">
        <v>187</v>
      </c>
      <c r="E181" s="38"/>
      <c r="F181" s="194" t="s">
        <v>1826</v>
      </c>
      <c r="G181" s="38"/>
      <c r="H181" s="38"/>
      <c r="I181" s="195"/>
      <c r="J181" s="38"/>
      <c r="K181" s="38"/>
      <c r="L181" s="41"/>
      <c r="M181" s="196"/>
      <c r="N181" s="197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187</v>
      </c>
      <c r="AU181" s="19" t="s">
        <v>103</v>
      </c>
    </row>
    <row r="182" spans="1:65" s="12" customFormat="1" ht="25.9" customHeight="1">
      <c r="B182" s="164"/>
      <c r="C182" s="165"/>
      <c r="D182" s="166" t="s">
        <v>76</v>
      </c>
      <c r="E182" s="167" t="s">
        <v>1720</v>
      </c>
      <c r="F182" s="167" t="s">
        <v>1721</v>
      </c>
      <c r="G182" s="165"/>
      <c r="H182" s="165"/>
      <c r="I182" s="168"/>
      <c r="J182" s="169">
        <f>BK182</f>
        <v>0</v>
      </c>
      <c r="K182" s="165"/>
      <c r="L182" s="170"/>
      <c r="M182" s="171"/>
      <c r="N182" s="172"/>
      <c r="O182" s="172"/>
      <c r="P182" s="173">
        <f>SUM(P183:P189)</f>
        <v>0</v>
      </c>
      <c r="Q182" s="172"/>
      <c r="R182" s="173">
        <f>SUM(R183:R189)</f>
        <v>0</v>
      </c>
      <c r="S182" s="172"/>
      <c r="T182" s="174">
        <f>SUM(T183:T189)</f>
        <v>0</v>
      </c>
      <c r="AR182" s="175" t="s">
        <v>185</v>
      </c>
      <c r="AT182" s="176" t="s">
        <v>76</v>
      </c>
      <c r="AU182" s="176" t="s">
        <v>77</v>
      </c>
      <c r="AY182" s="175" t="s">
        <v>176</v>
      </c>
      <c r="BK182" s="177">
        <f>SUM(BK183:BK189)</f>
        <v>0</v>
      </c>
    </row>
    <row r="183" spans="1:65" s="2" customFormat="1" ht="16.5" customHeight="1">
      <c r="A183" s="36"/>
      <c r="B183" s="37"/>
      <c r="C183" s="180" t="s">
        <v>485</v>
      </c>
      <c r="D183" s="180" t="s">
        <v>180</v>
      </c>
      <c r="E183" s="181" t="s">
        <v>1827</v>
      </c>
      <c r="F183" s="182" t="s">
        <v>1828</v>
      </c>
      <c r="G183" s="183" t="s">
        <v>1829</v>
      </c>
      <c r="H183" s="184">
        <v>150</v>
      </c>
      <c r="I183" s="185"/>
      <c r="J183" s="186">
        <f>ROUND(I183*H183,2)</f>
        <v>0</v>
      </c>
      <c r="K183" s="182" t="s">
        <v>184</v>
      </c>
      <c r="L183" s="41"/>
      <c r="M183" s="187" t="s">
        <v>19</v>
      </c>
      <c r="N183" s="188" t="s">
        <v>48</v>
      </c>
      <c r="O183" s="66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1725</v>
      </c>
      <c r="AT183" s="191" t="s">
        <v>180</v>
      </c>
      <c r="AU183" s="191" t="s">
        <v>84</v>
      </c>
      <c r="AY183" s="19" t="s">
        <v>176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84</v>
      </c>
      <c r="BK183" s="192">
        <f>ROUND(I183*H183,2)</f>
        <v>0</v>
      </c>
      <c r="BL183" s="19" t="s">
        <v>1725</v>
      </c>
      <c r="BM183" s="191" t="s">
        <v>418</v>
      </c>
    </row>
    <row r="184" spans="1:65" s="2" customFormat="1" ht="11.25">
      <c r="A184" s="36"/>
      <c r="B184" s="37"/>
      <c r="C184" s="38"/>
      <c r="D184" s="193" t="s">
        <v>187</v>
      </c>
      <c r="E184" s="38"/>
      <c r="F184" s="194" t="s">
        <v>1828</v>
      </c>
      <c r="G184" s="38"/>
      <c r="H184" s="38"/>
      <c r="I184" s="195"/>
      <c r="J184" s="38"/>
      <c r="K184" s="38"/>
      <c r="L184" s="41"/>
      <c r="M184" s="196"/>
      <c r="N184" s="197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187</v>
      </c>
      <c r="AU184" s="19" t="s">
        <v>84</v>
      </c>
    </row>
    <row r="185" spans="1:65" s="2" customFormat="1" ht="11.25">
      <c r="A185" s="36"/>
      <c r="B185" s="37"/>
      <c r="C185" s="38"/>
      <c r="D185" s="198" t="s">
        <v>189</v>
      </c>
      <c r="E185" s="38"/>
      <c r="F185" s="199" t="s">
        <v>1830</v>
      </c>
      <c r="G185" s="38"/>
      <c r="H185" s="38"/>
      <c r="I185" s="195"/>
      <c r="J185" s="38"/>
      <c r="K185" s="38"/>
      <c r="L185" s="41"/>
      <c r="M185" s="196"/>
      <c r="N185" s="197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189</v>
      </c>
      <c r="AU185" s="19" t="s">
        <v>84</v>
      </c>
    </row>
    <row r="186" spans="1:65" s="2" customFormat="1" ht="16.5" customHeight="1">
      <c r="A186" s="36"/>
      <c r="B186" s="37"/>
      <c r="C186" s="180" t="s">
        <v>491</v>
      </c>
      <c r="D186" s="180" t="s">
        <v>180</v>
      </c>
      <c r="E186" s="181" t="s">
        <v>1831</v>
      </c>
      <c r="F186" s="182" t="s">
        <v>1832</v>
      </c>
      <c r="G186" s="183" t="s">
        <v>1833</v>
      </c>
      <c r="H186" s="184">
        <v>1</v>
      </c>
      <c r="I186" s="185"/>
      <c r="J186" s="186">
        <f>ROUND(I186*H186,2)</f>
        <v>0</v>
      </c>
      <c r="K186" s="182" t="s">
        <v>1834</v>
      </c>
      <c r="L186" s="41"/>
      <c r="M186" s="187" t="s">
        <v>19</v>
      </c>
      <c r="N186" s="188" t="s">
        <v>48</v>
      </c>
      <c r="O186" s="66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1725</v>
      </c>
      <c r="AT186" s="191" t="s">
        <v>180</v>
      </c>
      <c r="AU186" s="191" t="s">
        <v>84</v>
      </c>
      <c r="AY186" s="19" t="s">
        <v>176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84</v>
      </c>
      <c r="BK186" s="192">
        <f>ROUND(I186*H186,2)</f>
        <v>0</v>
      </c>
      <c r="BL186" s="19" t="s">
        <v>1725</v>
      </c>
      <c r="BM186" s="191" t="s">
        <v>428</v>
      </c>
    </row>
    <row r="187" spans="1:65" s="2" customFormat="1" ht="11.25">
      <c r="A187" s="36"/>
      <c r="B187" s="37"/>
      <c r="C187" s="38"/>
      <c r="D187" s="193" t="s">
        <v>187</v>
      </c>
      <c r="E187" s="38"/>
      <c r="F187" s="194" t="s">
        <v>1832</v>
      </c>
      <c r="G187" s="38"/>
      <c r="H187" s="38"/>
      <c r="I187" s="195"/>
      <c r="J187" s="38"/>
      <c r="K187" s="38"/>
      <c r="L187" s="41"/>
      <c r="M187" s="196"/>
      <c r="N187" s="197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187</v>
      </c>
      <c r="AU187" s="19" t="s">
        <v>84</v>
      </c>
    </row>
    <row r="188" spans="1:65" s="2" customFormat="1" ht="16.5" customHeight="1">
      <c r="A188" s="36"/>
      <c r="B188" s="37"/>
      <c r="C188" s="180" t="s">
        <v>401</v>
      </c>
      <c r="D188" s="180" t="s">
        <v>180</v>
      </c>
      <c r="E188" s="181" t="s">
        <v>1835</v>
      </c>
      <c r="F188" s="182" t="s">
        <v>1836</v>
      </c>
      <c r="G188" s="183" t="s">
        <v>1833</v>
      </c>
      <c r="H188" s="184">
        <v>1</v>
      </c>
      <c r="I188" s="185"/>
      <c r="J188" s="186">
        <f>ROUND(I188*H188,2)</f>
        <v>0</v>
      </c>
      <c r="K188" s="182" t="s">
        <v>1834</v>
      </c>
      <c r="L188" s="41"/>
      <c r="M188" s="187" t="s">
        <v>19</v>
      </c>
      <c r="N188" s="188" t="s">
        <v>48</v>
      </c>
      <c r="O188" s="66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1725</v>
      </c>
      <c r="AT188" s="191" t="s">
        <v>180</v>
      </c>
      <c r="AU188" s="191" t="s">
        <v>84</v>
      </c>
      <c r="AY188" s="19" t="s">
        <v>176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84</v>
      </c>
      <c r="BK188" s="192">
        <f>ROUND(I188*H188,2)</f>
        <v>0</v>
      </c>
      <c r="BL188" s="19" t="s">
        <v>1725</v>
      </c>
      <c r="BM188" s="191" t="s">
        <v>442</v>
      </c>
    </row>
    <row r="189" spans="1:65" s="2" customFormat="1" ht="11.25">
      <c r="A189" s="36"/>
      <c r="B189" s="37"/>
      <c r="C189" s="38"/>
      <c r="D189" s="193" t="s">
        <v>187</v>
      </c>
      <c r="E189" s="38"/>
      <c r="F189" s="194" t="s">
        <v>1836</v>
      </c>
      <c r="G189" s="38"/>
      <c r="H189" s="38"/>
      <c r="I189" s="195"/>
      <c r="J189" s="38"/>
      <c r="K189" s="38"/>
      <c r="L189" s="41"/>
      <c r="M189" s="222"/>
      <c r="N189" s="223"/>
      <c r="O189" s="224"/>
      <c r="P189" s="224"/>
      <c r="Q189" s="224"/>
      <c r="R189" s="224"/>
      <c r="S189" s="224"/>
      <c r="T189" s="225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187</v>
      </c>
      <c r="AU189" s="19" t="s">
        <v>84</v>
      </c>
    </row>
    <row r="190" spans="1:65" s="2" customFormat="1" ht="6.95" customHeight="1">
      <c r="A190" s="36"/>
      <c r="B190" s="49"/>
      <c r="C190" s="50"/>
      <c r="D190" s="50"/>
      <c r="E190" s="50"/>
      <c r="F190" s="50"/>
      <c r="G190" s="50"/>
      <c r="H190" s="50"/>
      <c r="I190" s="50"/>
      <c r="J190" s="50"/>
      <c r="K190" s="50"/>
      <c r="L190" s="41"/>
      <c r="M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</row>
  </sheetData>
  <sheetProtection algorithmName="SHA-512" hashValue="rA8LIDaO6L1ksxttRcFbj1jxltd5nh6k8iJQUciRgtH+rdNSmQvzKW+z3TkFwnXuV7ZXpsRYL6XrKKQzqHR1Vg==" saltValue="ta4C3ALGNvMngZdZ7HP8jJCabKHV6DVm02EYvfEYtom/3afUZQ8BmXNdT5xj2GgOSyJPSmpdmpYBttjHZLtLiQ==" spinCount="100000" sheet="1" objects="1" scenarios="1" formatColumns="0" formatRows="0" autoFilter="0"/>
  <autoFilter ref="C97:K189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3" r:id="rId1"/>
    <hyperlink ref="F108" r:id="rId2"/>
    <hyperlink ref="F111" r:id="rId3"/>
    <hyperlink ref="F115" r:id="rId4"/>
    <hyperlink ref="F121" r:id="rId5"/>
    <hyperlink ref="F126" r:id="rId6"/>
    <hyperlink ref="F131" r:id="rId7"/>
    <hyperlink ref="F134" r:id="rId8"/>
    <hyperlink ref="F138" r:id="rId9"/>
    <hyperlink ref="F143" r:id="rId10"/>
    <hyperlink ref="F148" r:id="rId11"/>
    <hyperlink ref="F153" r:id="rId12"/>
    <hyperlink ref="F158" r:id="rId13"/>
    <hyperlink ref="F163" r:id="rId14"/>
    <hyperlink ref="F168" r:id="rId15"/>
    <hyperlink ref="F171" r:id="rId16"/>
    <hyperlink ref="F176" r:id="rId17"/>
    <hyperlink ref="F179" r:id="rId18"/>
    <hyperlink ref="F185" r:id="rId1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1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19" t="s">
        <v>119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86</v>
      </c>
    </row>
    <row r="4" spans="1:46" s="1" customFormat="1" ht="24.95" customHeight="1">
      <c r="B4" s="22"/>
      <c r="D4" s="112" t="s">
        <v>150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1" t="str">
        <f>'Rekapitulace stavby'!K6</f>
        <v>Jablonné nad Orlicí - oprava</v>
      </c>
      <c r="F7" s="402"/>
      <c r="G7" s="402"/>
      <c r="H7" s="402"/>
      <c r="L7" s="22"/>
    </row>
    <row r="8" spans="1:46">
      <c r="B8" s="22"/>
      <c r="D8" s="114" t="s">
        <v>151</v>
      </c>
      <c r="L8" s="22"/>
    </row>
    <row r="9" spans="1:46" s="1" customFormat="1" ht="16.5" customHeight="1">
      <c r="B9" s="22"/>
      <c r="E9" s="401" t="s">
        <v>272</v>
      </c>
      <c r="F9" s="400"/>
      <c r="G9" s="400"/>
      <c r="H9" s="400"/>
      <c r="L9" s="22"/>
    </row>
    <row r="10" spans="1:46" s="1" customFormat="1" ht="12" customHeight="1">
      <c r="B10" s="22"/>
      <c r="D10" s="114" t="s">
        <v>153</v>
      </c>
      <c r="L10" s="22"/>
    </row>
    <row r="11" spans="1:46" s="2" customFormat="1" ht="16.5" customHeight="1">
      <c r="A11" s="36"/>
      <c r="B11" s="41"/>
      <c r="C11" s="36"/>
      <c r="D11" s="36"/>
      <c r="E11" s="411" t="s">
        <v>273</v>
      </c>
      <c r="F11" s="403"/>
      <c r="G11" s="403"/>
      <c r="H11" s="40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274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04" t="s">
        <v>1837</v>
      </c>
      <c r="F13" s="403"/>
      <c r="G13" s="403"/>
      <c r="H13" s="403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5" t="s">
        <v>19</v>
      </c>
      <c r="G15" s="36"/>
      <c r="H15" s="36"/>
      <c r="I15" s="114" t="s">
        <v>20</v>
      </c>
      <c r="J15" s="105" t="s">
        <v>19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5" t="s">
        <v>22</v>
      </c>
      <c r="G16" s="36"/>
      <c r="H16" s="36"/>
      <c r="I16" s="114" t="s">
        <v>23</v>
      </c>
      <c r="J16" s="116" t="str">
        <f>'Rekapitulace stavby'!AN8</f>
        <v>25. 7. 2022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5" t="s">
        <v>27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28</v>
      </c>
      <c r="F19" s="36"/>
      <c r="G19" s="36"/>
      <c r="H19" s="36"/>
      <c r="I19" s="114" t="s">
        <v>29</v>
      </c>
      <c r="J19" s="105" t="s">
        <v>30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31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05" t="str">
        <f>'Rekapitulace stavby'!E14</f>
        <v>Vyplň údaj</v>
      </c>
      <c r="F22" s="406"/>
      <c r="G22" s="406"/>
      <c r="H22" s="406"/>
      <c r="I22" s="114" t="s">
        <v>29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33</v>
      </c>
      <c r="E24" s="36"/>
      <c r="F24" s="36"/>
      <c r="G24" s="36"/>
      <c r="H24" s="36"/>
      <c r="I24" s="114" t="s">
        <v>26</v>
      </c>
      <c r="J24" s="105" t="s">
        <v>34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35</v>
      </c>
      <c r="F25" s="36"/>
      <c r="G25" s="36"/>
      <c r="H25" s="36"/>
      <c r="I25" s="114" t="s">
        <v>29</v>
      </c>
      <c r="J25" s="105" t="s">
        <v>36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38</v>
      </c>
      <c r="E27" s="36"/>
      <c r="F27" s="36"/>
      <c r="G27" s="36"/>
      <c r="H27" s="36"/>
      <c r="I27" s="114" t="s">
        <v>26</v>
      </c>
      <c r="J27" s="105" t="s">
        <v>19</v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">
        <v>1730</v>
      </c>
      <c r="F28" s="36"/>
      <c r="G28" s="36"/>
      <c r="H28" s="36"/>
      <c r="I28" s="114" t="s">
        <v>29</v>
      </c>
      <c r="J28" s="105" t="s">
        <v>19</v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41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7"/>
      <c r="B31" s="118"/>
      <c r="C31" s="117"/>
      <c r="D31" s="117"/>
      <c r="E31" s="407" t="s">
        <v>19</v>
      </c>
      <c r="F31" s="407"/>
      <c r="G31" s="407"/>
      <c r="H31" s="407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43</v>
      </c>
      <c r="E34" s="36"/>
      <c r="F34" s="36"/>
      <c r="G34" s="36"/>
      <c r="H34" s="36"/>
      <c r="I34" s="36"/>
      <c r="J34" s="122">
        <f>ROUND(J95,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45</v>
      </c>
      <c r="G36" s="36"/>
      <c r="H36" s="36"/>
      <c r="I36" s="123" t="s">
        <v>44</v>
      </c>
      <c r="J36" s="123" t="s">
        <v>46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47</v>
      </c>
      <c r="E37" s="114" t="s">
        <v>48</v>
      </c>
      <c r="F37" s="125">
        <f>ROUND((SUM(BE95:BE130)),  2)</f>
        <v>0</v>
      </c>
      <c r="G37" s="36"/>
      <c r="H37" s="36"/>
      <c r="I37" s="126">
        <v>0.21</v>
      </c>
      <c r="J37" s="125">
        <f>ROUND(((SUM(BE95:BE130))*I37),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49</v>
      </c>
      <c r="F38" s="125">
        <f>ROUND((SUM(BF95:BF130)),  2)</f>
        <v>0</v>
      </c>
      <c r="G38" s="36"/>
      <c r="H38" s="36"/>
      <c r="I38" s="126">
        <v>0.15</v>
      </c>
      <c r="J38" s="125">
        <f>ROUND(((SUM(BF95:BF130))*I38),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50</v>
      </c>
      <c r="F39" s="125">
        <f>ROUND((SUM(BG95:BG130)),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51</v>
      </c>
      <c r="F40" s="125">
        <f>ROUND((SUM(BH95:BH130)),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52</v>
      </c>
      <c r="F41" s="125">
        <f>ROUND((SUM(BI95:BI130)),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53</v>
      </c>
      <c r="E43" s="129"/>
      <c r="F43" s="129"/>
      <c r="G43" s="130" t="s">
        <v>54</v>
      </c>
      <c r="H43" s="131" t="s">
        <v>55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155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08" t="str">
        <f>E7</f>
        <v>Jablonné nad Orlicí - oprava</v>
      </c>
      <c r="F52" s="409"/>
      <c r="G52" s="409"/>
      <c r="H52" s="409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151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08" t="s">
        <v>272</v>
      </c>
      <c r="F54" s="385"/>
      <c r="G54" s="385"/>
      <c r="H54" s="385"/>
      <c r="I54" s="24"/>
      <c r="J54" s="24"/>
      <c r="K54" s="24"/>
      <c r="L54" s="22"/>
    </row>
    <row r="55" spans="1:31" s="1" customFormat="1" ht="12" customHeight="1">
      <c r="B55" s="23"/>
      <c r="C55" s="31" t="s">
        <v>153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2" t="s">
        <v>273</v>
      </c>
      <c r="F56" s="410"/>
      <c r="G56" s="410"/>
      <c r="H56" s="410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274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56" t="str">
        <f>E13</f>
        <v>07 - Elektoinstalace - hromosvod</v>
      </c>
      <c r="F58" s="410"/>
      <c r="G58" s="410"/>
      <c r="H58" s="410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>Nádražní 128, Jablonné nad Orlicí</v>
      </c>
      <c r="G60" s="38"/>
      <c r="H60" s="38"/>
      <c r="I60" s="31" t="s">
        <v>23</v>
      </c>
      <c r="J60" s="61" t="str">
        <f>IF(J16="","",J16)</f>
        <v>25. 7. 2022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Správa železniční dopravní cesty</v>
      </c>
      <c r="G62" s="38"/>
      <c r="H62" s="38"/>
      <c r="I62" s="31" t="s">
        <v>33</v>
      </c>
      <c r="J62" s="34" t="str">
        <f>E25</f>
        <v>Aprea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31</v>
      </c>
      <c r="D63" s="38"/>
      <c r="E63" s="38"/>
      <c r="F63" s="29" t="str">
        <f>IF(E22="","",E22)</f>
        <v>Vyplň údaj</v>
      </c>
      <c r="G63" s="38"/>
      <c r="H63" s="38"/>
      <c r="I63" s="31" t="s">
        <v>38</v>
      </c>
      <c r="J63" s="34" t="str">
        <f>E28</f>
        <v>Václav Procházka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156</v>
      </c>
      <c r="D65" s="139"/>
      <c r="E65" s="139"/>
      <c r="F65" s="139"/>
      <c r="G65" s="139"/>
      <c r="H65" s="139"/>
      <c r="I65" s="139"/>
      <c r="J65" s="140" t="s">
        <v>157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75</v>
      </c>
      <c r="D67" s="38"/>
      <c r="E67" s="38"/>
      <c r="F67" s="38"/>
      <c r="G67" s="38"/>
      <c r="H67" s="38"/>
      <c r="I67" s="38"/>
      <c r="J67" s="79">
        <f>J95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158</v>
      </c>
    </row>
    <row r="68" spans="1:47" s="9" customFormat="1" ht="24.95" customHeight="1">
      <c r="B68" s="142"/>
      <c r="C68" s="143"/>
      <c r="D68" s="144" t="s">
        <v>280</v>
      </c>
      <c r="E68" s="145"/>
      <c r="F68" s="145"/>
      <c r="G68" s="145"/>
      <c r="H68" s="145"/>
      <c r="I68" s="145"/>
      <c r="J68" s="146">
        <f>J96</f>
        <v>0</v>
      </c>
      <c r="K68" s="143"/>
      <c r="L68" s="147"/>
    </row>
    <row r="69" spans="1:47" s="10" customFormat="1" ht="19.899999999999999" customHeight="1">
      <c r="B69" s="148"/>
      <c r="C69" s="99"/>
      <c r="D69" s="149" t="s">
        <v>1731</v>
      </c>
      <c r="E69" s="150"/>
      <c r="F69" s="150"/>
      <c r="G69" s="150"/>
      <c r="H69" s="150"/>
      <c r="I69" s="150"/>
      <c r="J69" s="151">
        <f>J97</f>
        <v>0</v>
      </c>
      <c r="K69" s="99"/>
      <c r="L69" s="152"/>
    </row>
    <row r="70" spans="1:47" s="10" customFormat="1" ht="14.85" customHeight="1">
      <c r="B70" s="148"/>
      <c r="C70" s="99"/>
      <c r="D70" s="149" t="s">
        <v>1838</v>
      </c>
      <c r="E70" s="150"/>
      <c r="F70" s="150"/>
      <c r="G70" s="150"/>
      <c r="H70" s="150"/>
      <c r="I70" s="150"/>
      <c r="J70" s="151">
        <f>J98</f>
        <v>0</v>
      </c>
      <c r="K70" s="99"/>
      <c r="L70" s="152"/>
    </row>
    <row r="71" spans="1:47" s="9" customFormat="1" ht="24.95" customHeight="1">
      <c r="B71" s="142"/>
      <c r="C71" s="143"/>
      <c r="D71" s="144" t="s">
        <v>1505</v>
      </c>
      <c r="E71" s="145"/>
      <c r="F71" s="145"/>
      <c r="G71" s="145"/>
      <c r="H71" s="145"/>
      <c r="I71" s="145"/>
      <c r="J71" s="146">
        <f>J123</f>
        <v>0</v>
      </c>
      <c r="K71" s="143"/>
      <c r="L71" s="147"/>
    </row>
    <row r="72" spans="1:47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47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47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24.95" customHeight="1">
      <c r="A78" s="36"/>
      <c r="B78" s="37"/>
      <c r="C78" s="25" t="s">
        <v>161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6.5" customHeight="1">
      <c r="A81" s="36"/>
      <c r="B81" s="37"/>
      <c r="C81" s="38"/>
      <c r="D81" s="38"/>
      <c r="E81" s="408" t="str">
        <f>E7</f>
        <v>Jablonné nad Orlicí - oprava</v>
      </c>
      <c r="F81" s="409"/>
      <c r="G81" s="409"/>
      <c r="H81" s="409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1" customFormat="1" ht="12" customHeight="1">
      <c r="B82" s="23"/>
      <c r="C82" s="31" t="s">
        <v>151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3" s="1" customFormat="1" ht="16.5" customHeight="1">
      <c r="B83" s="23"/>
      <c r="C83" s="24"/>
      <c r="D83" s="24"/>
      <c r="E83" s="408" t="s">
        <v>272</v>
      </c>
      <c r="F83" s="385"/>
      <c r="G83" s="385"/>
      <c r="H83" s="385"/>
      <c r="I83" s="24"/>
      <c r="J83" s="24"/>
      <c r="K83" s="24"/>
      <c r="L83" s="22"/>
    </row>
    <row r="84" spans="1:63" s="1" customFormat="1" ht="12" customHeight="1">
      <c r="B84" s="23"/>
      <c r="C84" s="31" t="s">
        <v>153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63" s="2" customFormat="1" ht="16.5" customHeight="1">
      <c r="A85" s="36"/>
      <c r="B85" s="37"/>
      <c r="C85" s="38"/>
      <c r="D85" s="38"/>
      <c r="E85" s="412" t="s">
        <v>273</v>
      </c>
      <c r="F85" s="410"/>
      <c r="G85" s="410"/>
      <c r="H85" s="410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1" t="s">
        <v>274</v>
      </c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6.5" customHeight="1">
      <c r="A87" s="36"/>
      <c r="B87" s="37"/>
      <c r="C87" s="38"/>
      <c r="D87" s="38"/>
      <c r="E87" s="356" t="str">
        <f>E13</f>
        <v>07 - Elektoinstalace - hromosvod</v>
      </c>
      <c r="F87" s="410"/>
      <c r="G87" s="410"/>
      <c r="H87" s="410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>
      <c r="A89" s="36"/>
      <c r="B89" s="37"/>
      <c r="C89" s="31" t="s">
        <v>21</v>
      </c>
      <c r="D89" s="38"/>
      <c r="E89" s="38"/>
      <c r="F89" s="29" t="str">
        <f>F16</f>
        <v>Nádražní 128, Jablonné nad Orlicí</v>
      </c>
      <c r="G89" s="38"/>
      <c r="H89" s="38"/>
      <c r="I89" s="31" t="s">
        <v>23</v>
      </c>
      <c r="J89" s="61" t="str">
        <f>IF(J16="","",J16)</f>
        <v>25. 7. 2022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25</v>
      </c>
      <c r="D91" s="38"/>
      <c r="E91" s="38"/>
      <c r="F91" s="29" t="str">
        <f>E19</f>
        <v>Správa železniční dopravní cesty</v>
      </c>
      <c r="G91" s="38"/>
      <c r="H91" s="38"/>
      <c r="I91" s="31" t="s">
        <v>33</v>
      </c>
      <c r="J91" s="34" t="str">
        <f>E25</f>
        <v>Aprea s.r.o.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31</v>
      </c>
      <c r="D92" s="38"/>
      <c r="E92" s="38"/>
      <c r="F92" s="29" t="str">
        <f>IF(E22="","",E22)</f>
        <v>Vyplň údaj</v>
      </c>
      <c r="G92" s="38"/>
      <c r="H92" s="38"/>
      <c r="I92" s="31" t="s">
        <v>38</v>
      </c>
      <c r="J92" s="34" t="str">
        <f>E28</f>
        <v>Václav Procházka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>
      <c r="A94" s="153"/>
      <c r="B94" s="154"/>
      <c r="C94" s="155" t="s">
        <v>162</v>
      </c>
      <c r="D94" s="156" t="s">
        <v>62</v>
      </c>
      <c r="E94" s="156" t="s">
        <v>58</v>
      </c>
      <c r="F94" s="156" t="s">
        <v>59</v>
      </c>
      <c r="G94" s="156" t="s">
        <v>163</v>
      </c>
      <c r="H94" s="156" t="s">
        <v>164</v>
      </c>
      <c r="I94" s="156" t="s">
        <v>165</v>
      </c>
      <c r="J94" s="156" t="s">
        <v>157</v>
      </c>
      <c r="K94" s="157" t="s">
        <v>166</v>
      </c>
      <c r="L94" s="158"/>
      <c r="M94" s="70" t="s">
        <v>19</v>
      </c>
      <c r="N94" s="71" t="s">
        <v>47</v>
      </c>
      <c r="O94" s="71" t="s">
        <v>167</v>
      </c>
      <c r="P94" s="71" t="s">
        <v>168</v>
      </c>
      <c r="Q94" s="71" t="s">
        <v>169</v>
      </c>
      <c r="R94" s="71" t="s">
        <v>170</v>
      </c>
      <c r="S94" s="71" t="s">
        <v>171</v>
      </c>
      <c r="T94" s="72" t="s">
        <v>172</v>
      </c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</row>
    <row r="95" spans="1:63" s="2" customFormat="1" ht="22.9" customHeight="1">
      <c r="A95" s="36"/>
      <c r="B95" s="37"/>
      <c r="C95" s="77" t="s">
        <v>173</v>
      </c>
      <c r="D95" s="38"/>
      <c r="E95" s="38"/>
      <c r="F95" s="38"/>
      <c r="G95" s="38"/>
      <c r="H95" s="38"/>
      <c r="I95" s="38"/>
      <c r="J95" s="159">
        <f>BK95</f>
        <v>0</v>
      </c>
      <c r="K95" s="38"/>
      <c r="L95" s="41"/>
      <c r="M95" s="73"/>
      <c r="N95" s="160"/>
      <c r="O95" s="74"/>
      <c r="P95" s="161">
        <f>P96+P123</f>
        <v>0</v>
      </c>
      <c r="Q95" s="74"/>
      <c r="R95" s="161">
        <f>R96+R123</f>
        <v>6.4140000000000003E-2</v>
      </c>
      <c r="S95" s="74"/>
      <c r="T95" s="162">
        <f>T96+T123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76</v>
      </c>
      <c r="AU95" s="19" t="s">
        <v>158</v>
      </c>
      <c r="BK95" s="163">
        <f>BK96+BK123</f>
        <v>0</v>
      </c>
    </row>
    <row r="96" spans="1:63" s="12" customFormat="1" ht="25.9" customHeight="1">
      <c r="B96" s="164"/>
      <c r="C96" s="165"/>
      <c r="D96" s="166" t="s">
        <v>76</v>
      </c>
      <c r="E96" s="167" t="s">
        <v>347</v>
      </c>
      <c r="F96" s="167" t="s">
        <v>348</v>
      </c>
      <c r="G96" s="165"/>
      <c r="H96" s="165"/>
      <c r="I96" s="168"/>
      <c r="J96" s="169">
        <f>BK96</f>
        <v>0</v>
      </c>
      <c r="K96" s="165"/>
      <c r="L96" s="170"/>
      <c r="M96" s="171"/>
      <c r="N96" s="172"/>
      <c r="O96" s="172"/>
      <c r="P96" s="173">
        <f>P97</f>
        <v>0</v>
      </c>
      <c r="Q96" s="172"/>
      <c r="R96" s="173">
        <f>R97</f>
        <v>6.4140000000000003E-2</v>
      </c>
      <c r="S96" s="172"/>
      <c r="T96" s="174">
        <f>T97</f>
        <v>0</v>
      </c>
      <c r="AR96" s="175" t="s">
        <v>86</v>
      </c>
      <c r="AT96" s="176" t="s">
        <v>76</v>
      </c>
      <c r="AU96" s="176" t="s">
        <v>77</v>
      </c>
      <c r="AY96" s="175" t="s">
        <v>176</v>
      </c>
      <c r="BK96" s="177">
        <f>BK97</f>
        <v>0</v>
      </c>
    </row>
    <row r="97" spans="1:65" s="12" customFormat="1" ht="22.9" customHeight="1">
      <c r="B97" s="164"/>
      <c r="C97" s="165"/>
      <c r="D97" s="166" t="s">
        <v>76</v>
      </c>
      <c r="E97" s="178" t="s">
        <v>1735</v>
      </c>
      <c r="F97" s="178" t="s">
        <v>1736</v>
      </c>
      <c r="G97" s="165"/>
      <c r="H97" s="165"/>
      <c r="I97" s="168"/>
      <c r="J97" s="179">
        <f>BK97</f>
        <v>0</v>
      </c>
      <c r="K97" s="165"/>
      <c r="L97" s="170"/>
      <c r="M97" s="171"/>
      <c r="N97" s="172"/>
      <c r="O97" s="172"/>
      <c r="P97" s="173">
        <f>P98</f>
        <v>0</v>
      </c>
      <c r="Q97" s="172"/>
      <c r="R97" s="173">
        <f>R98</f>
        <v>6.4140000000000003E-2</v>
      </c>
      <c r="S97" s="172"/>
      <c r="T97" s="174">
        <f>T98</f>
        <v>0</v>
      </c>
      <c r="AR97" s="175" t="s">
        <v>86</v>
      </c>
      <c r="AT97" s="176" t="s">
        <v>76</v>
      </c>
      <c r="AU97" s="176" t="s">
        <v>84</v>
      </c>
      <c r="AY97" s="175" t="s">
        <v>176</v>
      </c>
      <c r="BK97" s="177">
        <f>BK98</f>
        <v>0</v>
      </c>
    </row>
    <row r="98" spans="1:65" s="12" customFormat="1" ht="20.85" customHeight="1">
      <c r="B98" s="164"/>
      <c r="C98" s="165"/>
      <c r="D98" s="166" t="s">
        <v>76</v>
      </c>
      <c r="E98" s="178" t="s">
        <v>1839</v>
      </c>
      <c r="F98" s="178" t="s">
        <v>1840</v>
      </c>
      <c r="G98" s="165"/>
      <c r="H98" s="165"/>
      <c r="I98" s="168"/>
      <c r="J98" s="179">
        <f>BK98</f>
        <v>0</v>
      </c>
      <c r="K98" s="165"/>
      <c r="L98" s="170"/>
      <c r="M98" s="171"/>
      <c r="N98" s="172"/>
      <c r="O98" s="172"/>
      <c r="P98" s="173">
        <f>SUM(P99:P122)</f>
        <v>0</v>
      </c>
      <c r="Q98" s="172"/>
      <c r="R98" s="173">
        <f>SUM(R99:R122)</f>
        <v>6.4140000000000003E-2</v>
      </c>
      <c r="S98" s="172"/>
      <c r="T98" s="174">
        <f>SUM(T99:T122)</f>
        <v>0</v>
      </c>
      <c r="AR98" s="175" t="s">
        <v>84</v>
      </c>
      <c r="AT98" s="176" t="s">
        <v>76</v>
      </c>
      <c r="AU98" s="176" t="s">
        <v>86</v>
      </c>
      <c r="AY98" s="175" t="s">
        <v>176</v>
      </c>
      <c r="BK98" s="177">
        <f>SUM(BK99:BK122)</f>
        <v>0</v>
      </c>
    </row>
    <row r="99" spans="1:65" s="2" customFormat="1" ht="16.5" customHeight="1">
      <c r="A99" s="36"/>
      <c r="B99" s="37"/>
      <c r="C99" s="180" t="s">
        <v>84</v>
      </c>
      <c r="D99" s="180" t="s">
        <v>180</v>
      </c>
      <c r="E99" s="181" t="s">
        <v>1841</v>
      </c>
      <c r="F99" s="182" t="s">
        <v>1842</v>
      </c>
      <c r="G99" s="183" t="s">
        <v>235</v>
      </c>
      <c r="H99" s="184">
        <v>1</v>
      </c>
      <c r="I99" s="185"/>
      <c r="J99" s="186">
        <f>ROUND(I99*H99,2)</f>
        <v>0</v>
      </c>
      <c r="K99" s="182" t="s">
        <v>1834</v>
      </c>
      <c r="L99" s="41"/>
      <c r="M99" s="187" t="s">
        <v>19</v>
      </c>
      <c r="N99" s="188" t="s">
        <v>48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354</v>
      </c>
      <c r="AT99" s="191" t="s">
        <v>180</v>
      </c>
      <c r="AU99" s="191" t="s">
        <v>103</v>
      </c>
      <c r="AY99" s="19" t="s">
        <v>176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84</v>
      </c>
      <c r="BK99" s="192">
        <f>ROUND(I99*H99,2)</f>
        <v>0</v>
      </c>
      <c r="BL99" s="19" t="s">
        <v>354</v>
      </c>
      <c r="BM99" s="191" t="s">
        <v>185</v>
      </c>
    </row>
    <row r="100" spans="1:65" s="2" customFormat="1" ht="11.25">
      <c r="A100" s="36"/>
      <c r="B100" s="37"/>
      <c r="C100" s="38"/>
      <c r="D100" s="193" t="s">
        <v>187</v>
      </c>
      <c r="E100" s="38"/>
      <c r="F100" s="194" t="s">
        <v>1842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187</v>
      </c>
      <c r="AU100" s="19" t="s">
        <v>103</v>
      </c>
    </row>
    <row r="101" spans="1:65" s="2" customFormat="1" ht="16.5" customHeight="1">
      <c r="A101" s="36"/>
      <c r="B101" s="37"/>
      <c r="C101" s="227" t="s">
        <v>86</v>
      </c>
      <c r="D101" s="227" t="s">
        <v>398</v>
      </c>
      <c r="E101" s="228" t="s">
        <v>1843</v>
      </c>
      <c r="F101" s="229" t="s">
        <v>1844</v>
      </c>
      <c r="G101" s="230" t="s">
        <v>1845</v>
      </c>
      <c r="H101" s="231">
        <v>13</v>
      </c>
      <c r="I101" s="232"/>
      <c r="J101" s="233">
        <f>ROUND(I101*H101,2)</f>
        <v>0</v>
      </c>
      <c r="K101" s="229" t="s">
        <v>184</v>
      </c>
      <c r="L101" s="234"/>
      <c r="M101" s="235" t="s">
        <v>19</v>
      </c>
      <c r="N101" s="236" t="s">
        <v>48</v>
      </c>
      <c r="O101" s="66"/>
      <c r="P101" s="189">
        <f>O101*H101</f>
        <v>0</v>
      </c>
      <c r="Q101" s="189">
        <v>1E-3</v>
      </c>
      <c r="R101" s="189">
        <f>Q101*H101</f>
        <v>1.3000000000000001E-2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401</v>
      </c>
      <c r="AT101" s="191" t="s">
        <v>398</v>
      </c>
      <c r="AU101" s="191" t="s">
        <v>103</v>
      </c>
      <c r="AY101" s="19" t="s">
        <v>176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84</v>
      </c>
      <c r="BK101" s="192">
        <f>ROUND(I101*H101,2)</f>
        <v>0</v>
      </c>
      <c r="BL101" s="19" t="s">
        <v>354</v>
      </c>
      <c r="BM101" s="191" t="s">
        <v>223</v>
      </c>
    </row>
    <row r="102" spans="1:65" s="2" customFormat="1" ht="11.25">
      <c r="A102" s="36"/>
      <c r="B102" s="37"/>
      <c r="C102" s="38"/>
      <c r="D102" s="193" t="s">
        <v>187</v>
      </c>
      <c r="E102" s="38"/>
      <c r="F102" s="194" t="s">
        <v>1844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187</v>
      </c>
      <c r="AU102" s="19" t="s">
        <v>103</v>
      </c>
    </row>
    <row r="103" spans="1:65" s="2" customFormat="1" ht="16.5" customHeight="1">
      <c r="A103" s="36"/>
      <c r="B103" s="37"/>
      <c r="C103" s="227" t="s">
        <v>103</v>
      </c>
      <c r="D103" s="227" t="s">
        <v>398</v>
      </c>
      <c r="E103" s="228" t="s">
        <v>1846</v>
      </c>
      <c r="F103" s="229" t="s">
        <v>1847</v>
      </c>
      <c r="G103" s="230" t="s">
        <v>299</v>
      </c>
      <c r="H103" s="231">
        <v>2</v>
      </c>
      <c r="I103" s="232"/>
      <c r="J103" s="233">
        <f>ROUND(I103*H103,2)</f>
        <v>0</v>
      </c>
      <c r="K103" s="229" t="s">
        <v>184</v>
      </c>
      <c r="L103" s="234"/>
      <c r="M103" s="235" t="s">
        <v>19</v>
      </c>
      <c r="N103" s="236" t="s">
        <v>48</v>
      </c>
      <c r="O103" s="66"/>
      <c r="P103" s="189">
        <f>O103*H103</f>
        <v>0</v>
      </c>
      <c r="Q103" s="189">
        <v>1E-4</v>
      </c>
      <c r="R103" s="189">
        <f>Q103*H103</f>
        <v>2.0000000000000001E-4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401</v>
      </c>
      <c r="AT103" s="191" t="s">
        <v>398</v>
      </c>
      <c r="AU103" s="191" t="s">
        <v>103</v>
      </c>
      <c r="AY103" s="19" t="s">
        <v>176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84</v>
      </c>
      <c r="BK103" s="192">
        <f>ROUND(I103*H103,2)</f>
        <v>0</v>
      </c>
      <c r="BL103" s="19" t="s">
        <v>354</v>
      </c>
      <c r="BM103" s="191" t="s">
        <v>179</v>
      </c>
    </row>
    <row r="104" spans="1:65" s="2" customFormat="1" ht="11.25">
      <c r="A104" s="36"/>
      <c r="B104" s="37"/>
      <c r="C104" s="38"/>
      <c r="D104" s="193" t="s">
        <v>187</v>
      </c>
      <c r="E104" s="38"/>
      <c r="F104" s="194" t="s">
        <v>1847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187</v>
      </c>
      <c r="AU104" s="19" t="s">
        <v>103</v>
      </c>
    </row>
    <row r="105" spans="1:65" s="2" customFormat="1" ht="16.5" customHeight="1">
      <c r="A105" s="36"/>
      <c r="B105" s="37"/>
      <c r="C105" s="227" t="s">
        <v>185</v>
      </c>
      <c r="D105" s="227" t="s">
        <v>398</v>
      </c>
      <c r="E105" s="228" t="s">
        <v>1848</v>
      </c>
      <c r="F105" s="229" t="s">
        <v>1849</v>
      </c>
      <c r="G105" s="230" t="s">
        <v>299</v>
      </c>
      <c r="H105" s="231">
        <v>3</v>
      </c>
      <c r="I105" s="232"/>
      <c r="J105" s="233">
        <f>ROUND(I105*H105,2)</f>
        <v>0</v>
      </c>
      <c r="K105" s="229" t="s">
        <v>184</v>
      </c>
      <c r="L105" s="234"/>
      <c r="M105" s="235" t="s">
        <v>19</v>
      </c>
      <c r="N105" s="236" t="s">
        <v>48</v>
      </c>
      <c r="O105" s="66"/>
      <c r="P105" s="189">
        <f>O105*H105</f>
        <v>0</v>
      </c>
      <c r="Q105" s="189">
        <v>4.0000000000000001E-3</v>
      </c>
      <c r="R105" s="189">
        <f>Q105*H105</f>
        <v>1.2E-2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401</v>
      </c>
      <c r="AT105" s="191" t="s">
        <v>398</v>
      </c>
      <c r="AU105" s="191" t="s">
        <v>103</v>
      </c>
      <c r="AY105" s="19" t="s">
        <v>176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84</v>
      </c>
      <c r="BK105" s="192">
        <f>ROUND(I105*H105,2)</f>
        <v>0</v>
      </c>
      <c r="BL105" s="19" t="s">
        <v>354</v>
      </c>
      <c r="BM105" s="191" t="s">
        <v>351</v>
      </c>
    </row>
    <row r="106" spans="1:65" s="2" customFormat="1" ht="11.25">
      <c r="A106" s="36"/>
      <c r="B106" s="37"/>
      <c r="C106" s="38"/>
      <c r="D106" s="193" t="s">
        <v>187</v>
      </c>
      <c r="E106" s="38"/>
      <c r="F106" s="194" t="s">
        <v>1849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187</v>
      </c>
      <c r="AU106" s="19" t="s">
        <v>103</v>
      </c>
    </row>
    <row r="107" spans="1:65" s="2" customFormat="1" ht="16.5" customHeight="1">
      <c r="A107" s="36"/>
      <c r="B107" s="37"/>
      <c r="C107" s="227" t="s">
        <v>216</v>
      </c>
      <c r="D107" s="227" t="s">
        <v>398</v>
      </c>
      <c r="E107" s="228" t="s">
        <v>1850</v>
      </c>
      <c r="F107" s="229" t="s">
        <v>1851</v>
      </c>
      <c r="G107" s="230" t="s">
        <v>299</v>
      </c>
      <c r="H107" s="231">
        <v>3</v>
      </c>
      <c r="I107" s="232"/>
      <c r="J107" s="233">
        <f>ROUND(I107*H107,2)</f>
        <v>0</v>
      </c>
      <c r="K107" s="229" t="s">
        <v>184</v>
      </c>
      <c r="L107" s="234"/>
      <c r="M107" s="235" t="s">
        <v>19</v>
      </c>
      <c r="N107" s="236" t="s">
        <v>48</v>
      </c>
      <c r="O107" s="66"/>
      <c r="P107" s="189">
        <f>O107*H107</f>
        <v>0</v>
      </c>
      <c r="Q107" s="189">
        <v>2E-3</v>
      </c>
      <c r="R107" s="189">
        <f>Q107*H107</f>
        <v>6.0000000000000001E-3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401</v>
      </c>
      <c r="AT107" s="191" t="s">
        <v>398</v>
      </c>
      <c r="AU107" s="191" t="s">
        <v>103</v>
      </c>
      <c r="AY107" s="19" t="s">
        <v>176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84</v>
      </c>
      <c r="BK107" s="192">
        <f>ROUND(I107*H107,2)</f>
        <v>0</v>
      </c>
      <c r="BL107" s="19" t="s">
        <v>354</v>
      </c>
      <c r="BM107" s="191" t="s">
        <v>368</v>
      </c>
    </row>
    <row r="108" spans="1:65" s="2" customFormat="1" ht="11.25">
      <c r="A108" s="36"/>
      <c r="B108" s="37"/>
      <c r="C108" s="38"/>
      <c r="D108" s="193" t="s">
        <v>187</v>
      </c>
      <c r="E108" s="38"/>
      <c r="F108" s="194" t="s">
        <v>1851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187</v>
      </c>
      <c r="AU108" s="19" t="s">
        <v>103</v>
      </c>
    </row>
    <row r="109" spans="1:65" s="2" customFormat="1" ht="16.5" customHeight="1">
      <c r="A109" s="36"/>
      <c r="B109" s="37"/>
      <c r="C109" s="227" t="s">
        <v>223</v>
      </c>
      <c r="D109" s="227" t="s">
        <v>398</v>
      </c>
      <c r="E109" s="228" t="s">
        <v>1852</v>
      </c>
      <c r="F109" s="229" t="s">
        <v>1853</v>
      </c>
      <c r="G109" s="230" t="s">
        <v>299</v>
      </c>
      <c r="H109" s="231">
        <v>5</v>
      </c>
      <c r="I109" s="232"/>
      <c r="J109" s="233">
        <f>ROUND(I109*H109,2)</f>
        <v>0</v>
      </c>
      <c r="K109" s="229" t="s">
        <v>184</v>
      </c>
      <c r="L109" s="234"/>
      <c r="M109" s="235" t="s">
        <v>19</v>
      </c>
      <c r="N109" s="236" t="s">
        <v>48</v>
      </c>
      <c r="O109" s="66"/>
      <c r="P109" s="189">
        <f>O109*H109</f>
        <v>0</v>
      </c>
      <c r="Q109" s="189">
        <v>2.9999999999999997E-4</v>
      </c>
      <c r="R109" s="189">
        <f>Q109*H109</f>
        <v>1.4999999999999998E-3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401</v>
      </c>
      <c r="AT109" s="191" t="s">
        <v>398</v>
      </c>
      <c r="AU109" s="191" t="s">
        <v>103</v>
      </c>
      <c r="AY109" s="19" t="s">
        <v>176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84</v>
      </c>
      <c r="BK109" s="192">
        <f>ROUND(I109*H109,2)</f>
        <v>0</v>
      </c>
      <c r="BL109" s="19" t="s">
        <v>354</v>
      </c>
      <c r="BM109" s="191" t="s">
        <v>380</v>
      </c>
    </row>
    <row r="110" spans="1:65" s="2" customFormat="1" ht="11.25">
      <c r="A110" s="36"/>
      <c r="B110" s="37"/>
      <c r="C110" s="38"/>
      <c r="D110" s="193" t="s">
        <v>187</v>
      </c>
      <c r="E110" s="38"/>
      <c r="F110" s="194" t="s">
        <v>1853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187</v>
      </c>
      <c r="AU110" s="19" t="s">
        <v>103</v>
      </c>
    </row>
    <row r="111" spans="1:65" s="2" customFormat="1" ht="16.5" customHeight="1">
      <c r="A111" s="36"/>
      <c r="B111" s="37"/>
      <c r="C111" s="227" t="s">
        <v>328</v>
      </c>
      <c r="D111" s="227" t="s">
        <v>398</v>
      </c>
      <c r="E111" s="228" t="s">
        <v>1854</v>
      </c>
      <c r="F111" s="229" t="s">
        <v>1855</v>
      </c>
      <c r="G111" s="230" t="s">
        <v>299</v>
      </c>
      <c r="H111" s="231">
        <v>2</v>
      </c>
      <c r="I111" s="232"/>
      <c r="J111" s="233">
        <f>ROUND(I111*H111,2)</f>
        <v>0</v>
      </c>
      <c r="K111" s="229" t="s">
        <v>184</v>
      </c>
      <c r="L111" s="234"/>
      <c r="M111" s="235" t="s">
        <v>19</v>
      </c>
      <c r="N111" s="236" t="s">
        <v>48</v>
      </c>
      <c r="O111" s="66"/>
      <c r="P111" s="189">
        <f>O111*H111</f>
        <v>0</v>
      </c>
      <c r="Q111" s="189">
        <v>2.7E-4</v>
      </c>
      <c r="R111" s="189">
        <f>Q111*H111</f>
        <v>5.4000000000000001E-4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401</v>
      </c>
      <c r="AT111" s="191" t="s">
        <v>398</v>
      </c>
      <c r="AU111" s="191" t="s">
        <v>103</v>
      </c>
      <c r="AY111" s="19" t="s">
        <v>176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84</v>
      </c>
      <c r="BK111" s="192">
        <f>ROUND(I111*H111,2)</f>
        <v>0</v>
      </c>
      <c r="BL111" s="19" t="s">
        <v>354</v>
      </c>
      <c r="BM111" s="191" t="s">
        <v>354</v>
      </c>
    </row>
    <row r="112" spans="1:65" s="2" customFormat="1" ht="11.25">
      <c r="A112" s="36"/>
      <c r="B112" s="37"/>
      <c r="C112" s="38"/>
      <c r="D112" s="193" t="s">
        <v>187</v>
      </c>
      <c r="E112" s="38"/>
      <c r="F112" s="194" t="s">
        <v>1855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187</v>
      </c>
      <c r="AU112" s="19" t="s">
        <v>103</v>
      </c>
    </row>
    <row r="113" spans="1:65" s="2" customFormat="1" ht="16.5" customHeight="1">
      <c r="A113" s="36"/>
      <c r="B113" s="37"/>
      <c r="C113" s="227" t="s">
        <v>179</v>
      </c>
      <c r="D113" s="227" t="s">
        <v>398</v>
      </c>
      <c r="E113" s="228" t="s">
        <v>1856</v>
      </c>
      <c r="F113" s="229" t="s">
        <v>1857</v>
      </c>
      <c r="G113" s="230" t="s">
        <v>299</v>
      </c>
      <c r="H113" s="231">
        <v>40</v>
      </c>
      <c r="I113" s="232"/>
      <c r="J113" s="233">
        <f>ROUND(I113*H113,2)</f>
        <v>0</v>
      </c>
      <c r="K113" s="229" t="s">
        <v>184</v>
      </c>
      <c r="L113" s="234"/>
      <c r="M113" s="235" t="s">
        <v>19</v>
      </c>
      <c r="N113" s="236" t="s">
        <v>48</v>
      </c>
      <c r="O113" s="66"/>
      <c r="P113" s="189">
        <f>O113*H113</f>
        <v>0</v>
      </c>
      <c r="Q113" s="189">
        <v>2.1000000000000001E-4</v>
      </c>
      <c r="R113" s="189">
        <f>Q113*H113</f>
        <v>8.4000000000000012E-3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401</v>
      </c>
      <c r="AT113" s="191" t="s">
        <v>398</v>
      </c>
      <c r="AU113" s="191" t="s">
        <v>103</v>
      </c>
      <c r="AY113" s="19" t="s">
        <v>176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84</v>
      </c>
      <c r="BK113" s="192">
        <f>ROUND(I113*H113,2)</f>
        <v>0</v>
      </c>
      <c r="BL113" s="19" t="s">
        <v>354</v>
      </c>
      <c r="BM113" s="191" t="s">
        <v>404</v>
      </c>
    </row>
    <row r="114" spans="1:65" s="2" customFormat="1" ht="11.25">
      <c r="A114" s="36"/>
      <c r="B114" s="37"/>
      <c r="C114" s="38"/>
      <c r="D114" s="193" t="s">
        <v>187</v>
      </c>
      <c r="E114" s="38"/>
      <c r="F114" s="194" t="s">
        <v>1857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187</v>
      </c>
      <c r="AU114" s="19" t="s">
        <v>103</v>
      </c>
    </row>
    <row r="115" spans="1:65" s="2" customFormat="1" ht="16.5" customHeight="1">
      <c r="A115" s="36"/>
      <c r="B115" s="37"/>
      <c r="C115" s="227" t="s">
        <v>341</v>
      </c>
      <c r="D115" s="227" t="s">
        <v>398</v>
      </c>
      <c r="E115" s="228" t="s">
        <v>1858</v>
      </c>
      <c r="F115" s="229" t="s">
        <v>1859</v>
      </c>
      <c r="G115" s="230" t="s">
        <v>299</v>
      </c>
      <c r="H115" s="231">
        <v>50</v>
      </c>
      <c r="I115" s="232"/>
      <c r="J115" s="233">
        <f>ROUND(I115*H115,2)</f>
        <v>0</v>
      </c>
      <c r="K115" s="229" t="s">
        <v>184</v>
      </c>
      <c r="L115" s="234"/>
      <c r="M115" s="235" t="s">
        <v>19</v>
      </c>
      <c r="N115" s="236" t="s">
        <v>48</v>
      </c>
      <c r="O115" s="66"/>
      <c r="P115" s="189">
        <f>O115*H115</f>
        <v>0</v>
      </c>
      <c r="Q115" s="189">
        <v>4.4999999999999999E-4</v>
      </c>
      <c r="R115" s="189">
        <f>Q115*H115</f>
        <v>2.2499999999999999E-2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401</v>
      </c>
      <c r="AT115" s="191" t="s">
        <v>398</v>
      </c>
      <c r="AU115" s="191" t="s">
        <v>103</v>
      </c>
      <c r="AY115" s="19" t="s">
        <v>176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84</v>
      </c>
      <c r="BK115" s="192">
        <f>ROUND(I115*H115,2)</f>
        <v>0</v>
      </c>
      <c r="BL115" s="19" t="s">
        <v>354</v>
      </c>
      <c r="BM115" s="191" t="s">
        <v>418</v>
      </c>
    </row>
    <row r="116" spans="1:65" s="2" customFormat="1" ht="11.25">
      <c r="A116" s="36"/>
      <c r="B116" s="37"/>
      <c r="C116" s="38"/>
      <c r="D116" s="193" t="s">
        <v>187</v>
      </c>
      <c r="E116" s="38"/>
      <c r="F116" s="194" t="s">
        <v>1859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187</v>
      </c>
      <c r="AU116" s="19" t="s">
        <v>103</v>
      </c>
    </row>
    <row r="117" spans="1:65" s="2" customFormat="1" ht="16.5" customHeight="1">
      <c r="A117" s="36"/>
      <c r="B117" s="37"/>
      <c r="C117" s="180" t="s">
        <v>351</v>
      </c>
      <c r="D117" s="180" t="s">
        <v>180</v>
      </c>
      <c r="E117" s="181" t="s">
        <v>1737</v>
      </c>
      <c r="F117" s="182" t="s">
        <v>1738</v>
      </c>
      <c r="G117" s="183" t="s">
        <v>183</v>
      </c>
      <c r="H117" s="184">
        <v>6.4000000000000001E-2</v>
      </c>
      <c r="I117" s="185"/>
      <c r="J117" s="186">
        <f>ROUND(I117*H117,2)</f>
        <v>0</v>
      </c>
      <c r="K117" s="182" t="s">
        <v>184</v>
      </c>
      <c r="L117" s="41"/>
      <c r="M117" s="187" t="s">
        <v>19</v>
      </c>
      <c r="N117" s="188" t="s">
        <v>48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354</v>
      </c>
      <c r="AT117" s="191" t="s">
        <v>180</v>
      </c>
      <c r="AU117" s="191" t="s">
        <v>103</v>
      </c>
      <c r="AY117" s="19" t="s">
        <v>176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84</v>
      </c>
      <c r="BK117" s="192">
        <f>ROUND(I117*H117,2)</f>
        <v>0</v>
      </c>
      <c r="BL117" s="19" t="s">
        <v>354</v>
      </c>
      <c r="BM117" s="191" t="s">
        <v>1860</v>
      </c>
    </row>
    <row r="118" spans="1:65" s="2" customFormat="1" ht="19.5">
      <c r="A118" s="36"/>
      <c r="B118" s="37"/>
      <c r="C118" s="38"/>
      <c r="D118" s="193" t="s">
        <v>187</v>
      </c>
      <c r="E118" s="38"/>
      <c r="F118" s="194" t="s">
        <v>1740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187</v>
      </c>
      <c r="AU118" s="19" t="s">
        <v>103</v>
      </c>
    </row>
    <row r="119" spans="1:65" s="2" customFormat="1" ht="11.25">
      <c r="A119" s="36"/>
      <c r="B119" s="37"/>
      <c r="C119" s="38"/>
      <c r="D119" s="198" t="s">
        <v>189</v>
      </c>
      <c r="E119" s="38"/>
      <c r="F119" s="199" t="s">
        <v>1741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189</v>
      </c>
      <c r="AU119" s="19" t="s">
        <v>103</v>
      </c>
    </row>
    <row r="120" spans="1:65" s="2" customFormat="1" ht="16.5" customHeight="1">
      <c r="A120" s="36"/>
      <c r="B120" s="37"/>
      <c r="C120" s="180" t="s">
        <v>361</v>
      </c>
      <c r="D120" s="180" t="s">
        <v>180</v>
      </c>
      <c r="E120" s="181" t="s">
        <v>1742</v>
      </c>
      <c r="F120" s="182" t="s">
        <v>1743</v>
      </c>
      <c r="G120" s="183" t="s">
        <v>183</v>
      </c>
      <c r="H120" s="184">
        <v>6.4000000000000001E-2</v>
      </c>
      <c r="I120" s="185"/>
      <c r="J120" s="186">
        <f>ROUND(I120*H120,2)</f>
        <v>0</v>
      </c>
      <c r="K120" s="182" t="s">
        <v>184</v>
      </c>
      <c r="L120" s="41"/>
      <c r="M120" s="187" t="s">
        <v>19</v>
      </c>
      <c r="N120" s="188" t="s">
        <v>48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354</v>
      </c>
      <c r="AT120" s="191" t="s">
        <v>180</v>
      </c>
      <c r="AU120" s="191" t="s">
        <v>103</v>
      </c>
      <c r="AY120" s="19" t="s">
        <v>176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84</v>
      </c>
      <c r="BK120" s="192">
        <f>ROUND(I120*H120,2)</f>
        <v>0</v>
      </c>
      <c r="BL120" s="19" t="s">
        <v>354</v>
      </c>
      <c r="BM120" s="191" t="s">
        <v>1861</v>
      </c>
    </row>
    <row r="121" spans="1:65" s="2" customFormat="1" ht="19.5">
      <c r="A121" s="36"/>
      <c r="B121" s="37"/>
      <c r="C121" s="38"/>
      <c r="D121" s="193" t="s">
        <v>187</v>
      </c>
      <c r="E121" s="38"/>
      <c r="F121" s="194" t="s">
        <v>1745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187</v>
      </c>
      <c r="AU121" s="19" t="s">
        <v>103</v>
      </c>
    </row>
    <row r="122" spans="1:65" s="2" customFormat="1" ht="11.25">
      <c r="A122" s="36"/>
      <c r="B122" s="37"/>
      <c r="C122" s="38"/>
      <c r="D122" s="198" t="s">
        <v>189</v>
      </c>
      <c r="E122" s="38"/>
      <c r="F122" s="199" t="s">
        <v>1746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189</v>
      </c>
      <c r="AU122" s="19" t="s">
        <v>103</v>
      </c>
    </row>
    <row r="123" spans="1:65" s="12" customFormat="1" ht="25.9" customHeight="1">
      <c r="B123" s="164"/>
      <c r="C123" s="165"/>
      <c r="D123" s="166" t="s">
        <v>76</v>
      </c>
      <c r="E123" s="167" t="s">
        <v>1720</v>
      </c>
      <c r="F123" s="167" t="s">
        <v>1721</v>
      </c>
      <c r="G123" s="165"/>
      <c r="H123" s="165"/>
      <c r="I123" s="168"/>
      <c r="J123" s="169">
        <f>BK123</f>
        <v>0</v>
      </c>
      <c r="K123" s="165"/>
      <c r="L123" s="170"/>
      <c r="M123" s="171"/>
      <c r="N123" s="172"/>
      <c r="O123" s="172"/>
      <c r="P123" s="173">
        <f>SUM(P124:P130)</f>
        <v>0</v>
      </c>
      <c r="Q123" s="172"/>
      <c r="R123" s="173">
        <f>SUM(R124:R130)</f>
        <v>0</v>
      </c>
      <c r="S123" s="172"/>
      <c r="T123" s="174">
        <f>SUM(T124:T130)</f>
        <v>0</v>
      </c>
      <c r="AR123" s="175" t="s">
        <v>185</v>
      </c>
      <c r="AT123" s="176" t="s">
        <v>76</v>
      </c>
      <c r="AU123" s="176" t="s">
        <v>77</v>
      </c>
      <c r="AY123" s="175" t="s">
        <v>176</v>
      </c>
      <c r="BK123" s="177">
        <f>SUM(BK124:BK130)</f>
        <v>0</v>
      </c>
    </row>
    <row r="124" spans="1:65" s="2" customFormat="1" ht="16.5" customHeight="1">
      <c r="A124" s="36"/>
      <c r="B124" s="37"/>
      <c r="C124" s="180" t="s">
        <v>368</v>
      </c>
      <c r="D124" s="180" t="s">
        <v>180</v>
      </c>
      <c r="E124" s="181" t="s">
        <v>1827</v>
      </c>
      <c r="F124" s="182" t="s">
        <v>1828</v>
      </c>
      <c r="G124" s="183" t="s">
        <v>1724</v>
      </c>
      <c r="H124" s="184">
        <v>60</v>
      </c>
      <c r="I124" s="185"/>
      <c r="J124" s="186">
        <f>ROUND(I124*H124,2)</f>
        <v>0</v>
      </c>
      <c r="K124" s="182" t="s">
        <v>184</v>
      </c>
      <c r="L124" s="41"/>
      <c r="M124" s="187" t="s">
        <v>19</v>
      </c>
      <c r="N124" s="188" t="s">
        <v>48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185</v>
      </c>
      <c r="AT124" s="191" t="s">
        <v>180</v>
      </c>
      <c r="AU124" s="191" t="s">
        <v>84</v>
      </c>
      <c r="AY124" s="19" t="s">
        <v>176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84</v>
      </c>
      <c r="BK124" s="192">
        <f>ROUND(I124*H124,2)</f>
        <v>0</v>
      </c>
      <c r="BL124" s="19" t="s">
        <v>185</v>
      </c>
      <c r="BM124" s="191" t="s">
        <v>428</v>
      </c>
    </row>
    <row r="125" spans="1:65" s="2" customFormat="1" ht="11.25">
      <c r="A125" s="36"/>
      <c r="B125" s="37"/>
      <c r="C125" s="38"/>
      <c r="D125" s="193" t="s">
        <v>187</v>
      </c>
      <c r="E125" s="38"/>
      <c r="F125" s="194" t="s">
        <v>1828</v>
      </c>
      <c r="G125" s="38"/>
      <c r="H125" s="38"/>
      <c r="I125" s="195"/>
      <c r="J125" s="38"/>
      <c r="K125" s="38"/>
      <c r="L125" s="41"/>
      <c r="M125" s="196"/>
      <c r="N125" s="19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187</v>
      </c>
      <c r="AU125" s="19" t="s">
        <v>84</v>
      </c>
    </row>
    <row r="126" spans="1:65" s="2" customFormat="1" ht="11.25">
      <c r="A126" s="36"/>
      <c r="B126" s="37"/>
      <c r="C126" s="38"/>
      <c r="D126" s="198" t="s">
        <v>189</v>
      </c>
      <c r="E126" s="38"/>
      <c r="F126" s="199" t="s">
        <v>1830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189</v>
      </c>
      <c r="AU126" s="19" t="s">
        <v>84</v>
      </c>
    </row>
    <row r="127" spans="1:65" s="2" customFormat="1" ht="16.5" customHeight="1">
      <c r="A127" s="36"/>
      <c r="B127" s="37"/>
      <c r="C127" s="180" t="s">
        <v>374</v>
      </c>
      <c r="D127" s="180" t="s">
        <v>180</v>
      </c>
      <c r="E127" s="181" t="s">
        <v>1862</v>
      </c>
      <c r="F127" s="182" t="s">
        <v>1863</v>
      </c>
      <c r="G127" s="183" t="s">
        <v>235</v>
      </c>
      <c r="H127" s="184">
        <v>1</v>
      </c>
      <c r="I127" s="185"/>
      <c r="J127" s="186">
        <f>ROUND(I127*H127,2)</f>
        <v>0</v>
      </c>
      <c r="K127" s="182" t="s">
        <v>1834</v>
      </c>
      <c r="L127" s="41"/>
      <c r="M127" s="187" t="s">
        <v>19</v>
      </c>
      <c r="N127" s="188" t="s">
        <v>48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185</v>
      </c>
      <c r="AT127" s="191" t="s">
        <v>180</v>
      </c>
      <c r="AU127" s="191" t="s">
        <v>84</v>
      </c>
      <c r="AY127" s="19" t="s">
        <v>176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185</v>
      </c>
      <c r="BM127" s="191" t="s">
        <v>442</v>
      </c>
    </row>
    <row r="128" spans="1:65" s="2" customFormat="1" ht="11.25">
      <c r="A128" s="36"/>
      <c r="B128" s="37"/>
      <c r="C128" s="38"/>
      <c r="D128" s="193" t="s">
        <v>187</v>
      </c>
      <c r="E128" s="38"/>
      <c r="F128" s="194" t="s">
        <v>1863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187</v>
      </c>
      <c r="AU128" s="19" t="s">
        <v>84</v>
      </c>
    </row>
    <row r="129" spans="1:65" s="2" customFormat="1" ht="16.5" customHeight="1">
      <c r="A129" s="36"/>
      <c r="B129" s="37"/>
      <c r="C129" s="180" t="s">
        <v>380</v>
      </c>
      <c r="D129" s="180" t="s">
        <v>180</v>
      </c>
      <c r="E129" s="181" t="s">
        <v>1835</v>
      </c>
      <c r="F129" s="182" t="s">
        <v>1836</v>
      </c>
      <c r="G129" s="183" t="s">
        <v>235</v>
      </c>
      <c r="H129" s="184">
        <v>1</v>
      </c>
      <c r="I129" s="185"/>
      <c r="J129" s="186">
        <f>ROUND(I129*H129,2)</f>
        <v>0</v>
      </c>
      <c r="K129" s="182" t="s">
        <v>1834</v>
      </c>
      <c r="L129" s="41"/>
      <c r="M129" s="187" t="s">
        <v>19</v>
      </c>
      <c r="N129" s="188" t="s">
        <v>48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185</v>
      </c>
      <c r="AT129" s="191" t="s">
        <v>180</v>
      </c>
      <c r="AU129" s="191" t="s">
        <v>84</v>
      </c>
      <c r="AY129" s="19" t="s">
        <v>176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185</v>
      </c>
      <c r="BM129" s="191" t="s">
        <v>458</v>
      </c>
    </row>
    <row r="130" spans="1:65" s="2" customFormat="1" ht="11.25">
      <c r="A130" s="36"/>
      <c r="B130" s="37"/>
      <c r="C130" s="38"/>
      <c r="D130" s="193" t="s">
        <v>187</v>
      </c>
      <c r="E130" s="38"/>
      <c r="F130" s="194" t="s">
        <v>1836</v>
      </c>
      <c r="G130" s="38"/>
      <c r="H130" s="38"/>
      <c r="I130" s="195"/>
      <c r="J130" s="38"/>
      <c r="K130" s="38"/>
      <c r="L130" s="41"/>
      <c r="M130" s="222"/>
      <c r="N130" s="223"/>
      <c r="O130" s="224"/>
      <c r="P130" s="224"/>
      <c r="Q130" s="224"/>
      <c r="R130" s="224"/>
      <c r="S130" s="224"/>
      <c r="T130" s="225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187</v>
      </c>
      <c r="AU130" s="19" t="s">
        <v>84</v>
      </c>
    </row>
    <row r="131" spans="1:65" s="2" customFormat="1" ht="6.95" customHeight="1">
      <c r="A131" s="36"/>
      <c r="B131" s="49"/>
      <c r="C131" s="50"/>
      <c r="D131" s="50"/>
      <c r="E131" s="50"/>
      <c r="F131" s="50"/>
      <c r="G131" s="50"/>
      <c r="H131" s="50"/>
      <c r="I131" s="50"/>
      <c r="J131" s="50"/>
      <c r="K131" s="50"/>
      <c r="L131" s="41"/>
      <c r="M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</sheetData>
  <sheetProtection algorithmName="SHA-512" hashValue="V7ZjkY3QpDUh4prSfyGcc3KR58zk8UJPoh+ujH29jSAjECKJqYu4iXcWEsYG9gQ5DPyA/fp062saZTVMDqrsLQ==" saltValue="Y0yTple6Mmzw3ddeHOTI8TT6zWPJPuyh/FS5i1zkumszcn4VUP2Ktw6wAxPv6hVeSGg4wPBXKRX/oqc5UTXMGg==" spinCount="100000" sheet="1" objects="1" scenarios="1" formatColumns="0" formatRows="0" autoFilter="0"/>
  <autoFilter ref="C94:K130"/>
  <mergeCells count="15">
    <mergeCell ref="E81:H81"/>
    <mergeCell ref="E85:H85"/>
    <mergeCell ref="E83:H83"/>
    <mergeCell ref="E87:H87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19" r:id="rId1"/>
    <hyperlink ref="F122" r:id="rId2"/>
    <hyperlink ref="F126" r:id="rId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8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19" t="s">
        <v>122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86</v>
      </c>
    </row>
    <row r="4" spans="1:46" s="1" customFormat="1" ht="24.95" customHeight="1">
      <c r="B4" s="22"/>
      <c r="D4" s="112" t="s">
        <v>150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1" t="str">
        <f>'Rekapitulace stavby'!K6</f>
        <v>Jablonné nad Orlicí - oprava</v>
      </c>
      <c r="F7" s="402"/>
      <c r="G7" s="402"/>
      <c r="H7" s="402"/>
      <c r="L7" s="22"/>
    </row>
    <row r="8" spans="1:46">
      <c r="B8" s="22"/>
      <c r="D8" s="114" t="s">
        <v>151</v>
      </c>
      <c r="L8" s="22"/>
    </row>
    <row r="9" spans="1:46" s="1" customFormat="1" ht="16.5" customHeight="1">
      <c r="B9" s="22"/>
      <c r="E9" s="401" t="s">
        <v>272</v>
      </c>
      <c r="F9" s="400"/>
      <c r="G9" s="400"/>
      <c r="H9" s="400"/>
      <c r="L9" s="22"/>
    </row>
    <row r="10" spans="1:46" s="1" customFormat="1" ht="12" customHeight="1">
      <c r="B10" s="22"/>
      <c r="D10" s="114" t="s">
        <v>153</v>
      </c>
      <c r="L10" s="22"/>
    </row>
    <row r="11" spans="1:46" s="2" customFormat="1" ht="16.5" customHeight="1">
      <c r="A11" s="36"/>
      <c r="B11" s="41"/>
      <c r="C11" s="36"/>
      <c r="D11" s="36"/>
      <c r="E11" s="411" t="s">
        <v>273</v>
      </c>
      <c r="F11" s="403"/>
      <c r="G11" s="403"/>
      <c r="H11" s="40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274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04" t="s">
        <v>1864</v>
      </c>
      <c r="F13" s="403"/>
      <c r="G13" s="403"/>
      <c r="H13" s="403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5" t="s">
        <v>19</v>
      </c>
      <c r="G15" s="36"/>
      <c r="H15" s="36"/>
      <c r="I15" s="114" t="s">
        <v>20</v>
      </c>
      <c r="J15" s="105" t="s">
        <v>19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5" t="s">
        <v>22</v>
      </c>
      <c r="G16" s="36"/>
      <c r="H16" s="36"/>
      <c r="I16" s="114" t="s">
        <v>23</v>
      </c>
      <c r="J16" s="116" t="str">
        <f>'Rekapitulace stavby'!AN8</f>
        <v>25. 7. 2022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5" t="s">
        <v>27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28</v>
      </c>
      <c r="F19" s="36"/>
      <c r="G19" s="36"/>
      <c r="H19" s="36"/>
      <c r="I19" s="114" t="s">
        <v>29</v>
      </c>
      <c r="J19" s="105" t="s">
        <v>30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31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05" t="str">
        <f>'Rekapitulace stavby'!E14</f>
        <v>Vyplň údaj</v>
      </c>
      <c r="F22" s="406"/>
      <c r="G22" s="406"/>
      <c r="H22" s="406"/>
      <c r="I22" s="114" t="s">
        <v>29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33</v>
      </c>
      <c r="E24" s="36"/>
      <c r="F24" s="36"/>
      <c r="G24" s="36"/>
      <c r="H24" s="36"/>
      <c r="I24" s="114" t="s">
        <v>26</v>
      </c>
      <c r="J24" s="105" t="s">
        <v>34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35</v>
      </c>
      <c r="F25" s="36"/>
      <c r="G25" s="36"/>
      <c r="H25" s="36"/>
      <c r="I25" s="114" t="s">
        <v>29</v>
      </c>
      <c r="J25" s="105" t="s">
        <v>36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38</v>
      </c>
      <c r="E27" s="36"/>
      <c r="F27" s="36"/>
      <c r="G27" s="36"/>
      <c r="H27" s="36"/>
      <c r="I27" s="114" t="s">
        <v>26</v>
      </c>
      <c r="J27" s="105" t="s">
        <v>19</v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">
        <v>1865</v>
      </c>
      <c r="F28" s="36"/>
      <c r="G28" s="36"/>
      <c r="H28" s="36"/>
      <c r="I28" s="114" t="s">
        <v>29</v>
      </c>
      <c r="J28" s="105" t="s">
        <v>19</v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41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7"/>
      <c r="B31" s="118"/>
      <c r="C31" s="117"/>
      <c r="D31" s="117"/>
      <c r="E31" s="407" t="s">
        <v>19</v>
      </c>
      <c r="F31" s="407"/>
      <c r="G31" s="407"/>
      <c r="H31" s="407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43</v>
      </c>
      <c r="E34" s="36"/>
      <c r="F34" s="36"/>
      <c r="G34" s="36"/>
      <c r="H34" s="36"/>
      <c r="I34" s="36"/>
      <c r="J34" s="122">
        <f>ROUND(J100,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45</v>
      </c>
      <c r="G36" s="36"/>
      <c r="H36" s="36"/>
      <c r="I36" s="123" t="s">
        <v>44</v>
      </c>
      <c r="J36" s="123" t="s">
        <v>46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47</v>
      </c>
      <c r="E37" s="114" t="s">
        <v>48</v>
      </c>
      <c r="F37" s="125">
        <f>ROUND((SUM(BE100:BE237)),  2)</f>
        <v>0</v>
      </c>
      <c r="G37" s="36"/>
      <c r="H37" s="36"/>
      <c r="I37" s="126">
        <v>0.21</v>
      </c>
      <c r="J37" s="125">
        <f>ROUND(((SUM(BE100:BE237))*I37),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49</v>
      </c>
      <c r="F38" s="125">
        <f>ROUND((SUM(BF100:BF237)),  2)</f>
        <v>0</v>
      </c>
      <c r="G38" s="36"/>
      <c r="H38" s="36"/>
      <c r="I38" s="126">
        <v>0.15</v>
      </c>
      <c r="J38" s="125">
        <f>ROUND(((SUM(BF100:BF237))*I38),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50</v>
      </c>
      <c r="F39" s="125">
        <f>ROUND((SUM(BG100:BG237)),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51</v>
      </c>
      <c r="F40" s="125">
        <f>ROUND((SUM(BH100:BH237)),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52</v>
      </c>
      <c r="F41" s="125">
        <f>ROUND((SUM(BI100:BI237)),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53</v>
      </c>
      <c r="E43" s="129"/>
      <c r="F43" s="129"/>
      <c r="G43" s="130" t="s">
        <v>54</v>
      </c>
      <c r="H43" s="131" t="s">
        <v>55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155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08" t="str">
        <f>E7</f>
        <v>Jablonné nad Orlicí - oprava</v>
      </c>
      <c r="F52" s="409"/>
      <c r="G52" s="409"/>
      <c r="H52" s="409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151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08" t="s">
        <v>272</v>
      </c>
      <c r="F54" s="385"/>
      <c r="G54" s="385"/>
      <c r="H54" s="385"/>
      <c r="I54" s="24"/>
      <c r="J54" s="24"/>
      <c r="K54" s="24"/>
      <c r="L54" s="22"/>
    </row>
    <row r="55" spans="1:31" s="1" customFormat="1" ht="12" customHeight="1">
      <c r="B55" s="23"/>
      <c r="C55" s="31" t="s">
        <v>153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2" t="s">
        <v>273</v>
      </c>
      <c r="F56" s="410"/>
      <c r="G56" s="410"/>
      <c r="H56" s="410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274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56" t="str">
        <f>E13</f>
        <v>08 - Vytápění</v>
      </c>
      <c r="F58" s="410"/>
      <c r="G58" s="410"/>
      <c r="H58" s="410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>Nádražní 128, Jablonné nad Orlicí</v>
      </c>
      <c r="G60" s="38"/>
      <c r="H60" s="38"/>
      <c r="I60" s="31" t="s">
        <v>23</v>
      </c>
      <c r="J60" s="61" t="str">
        <f>IF(J16="","",J16)</f>
        <v>25. 7. 2022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Správa železniční dopravní cesty</v>
      </c>
      <c r="G62" s="38"/>
      <c r="H62" s="38"/>
      <c r="I62" s="31" t="s">
        <v>33</v>
      </c>
      <c r="J62" s="34" t="str">
        <f>E25</f>
        <v>Aprea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31</v>
      </c>
      <c r="D63" s="38"/>
      <c r="E63" s="38"/>
      <c r="F63" s="29" t="str">
        <f>IF(E22="","",E22)</f>
        <v>Vyplň údaj</v>
      </c>
      <c r="G63" s="38"/>
      <c r="H63" s="38"/>
      <c r="I63" s="31" t="s">
        <v>38</v>
      </c>
      <c r="J63" s="34" t="str">
        <f>E28</f>
        <v>Petr Kliment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156</v>
      </c>
      <c r="D65" s="139"/>
      <c r="E65" s="139"/>
      <c r="F65" s="139"/>
      <c r="G65" s="139"/>
      <c r="H65" s="139"/>
      <c r="I65" s="139"/>
      <c r="J65" s="140" t="s">
        <v>157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75</v>
      </c>
      <c r="D67" s="38"/>
      <c r="E67" s="38"/>
      <c r="F67" s="38"/>
      <c r="G67" s="38"/>
      <c r="H67" s="38"/>
      <c r="I67" s="38"/>
      <c r="J67" s="79">
        <f>J100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158</v>
      </c>
    </row>
    <row r="68" spans="1:47" s="9" customFormat="1" ht="24.95" customHeight="1">
      <c r="B68" s="142"/>
      <c r="C68" s="143"/>
      <c r="D68" s="144" t="s">
        <v>159</v>
      </c>
      <c r="E68" s="145"/>
      <c r="F68" s="145"/>
      <c r="G68" s="145"/>
      <c r="H68" s="145"/>
      <c r="I68" s="145"/>
      <c r="J68" s="146">
        <f>J101</f>
        <v>0</v>
      </c>
      <c r="K68" s="143"/>
      <c r="L68" s="147"/>
    </row>
    <row r="69" spans="1:47" s="10" customFormat="1" ht="19.899999999999999" customHeight="1">
      <c r="B69" s="148"/>
      <c r="C69" s="99"/>
      <c r="D69" s="149" t="s">
        <v>160</v>
      </c>
      <c r="E69" s="150"/>
      <c r="F69" s="150"/>
      <c r="G69" s="150"/>
      <c r="H69" s="150"/>
      <c r="I69" s="150"/>
      <c r="J69" s="151">
        <f>J102</f>
        <v>0</v>
      </c>
      <c r="K69" s="99"/>
      <c r="L69" s="152"/>
    </row>
    <row r="70" spans="1:47" s="9" customFormat="1" ht="24.95" customHeight="1">
      <c r="B70" s="142"/>
      <c r="C70" s="143"/>
      <c r="D70" s="144" t="s">
        <v>280</v>
      </c>
      <c r="E70" s="145"/>
      <c r="F70" s="145"/>
      <c r="G70" s="145"/>
      <c r="H70" s="145"/>
      <c r="I70" s="145"/>
      <c r="J70" s="146">
        <f>J106</f>
        <v>0</v>
      </c>
      <c r="K70" s="143"/>
      <c r="L70" s="147"/>
    </row>
    <row r="71" spans="1:47" s="10" customFormat="1" ht="19.899999999999999" customHeight="1">
      <c r="B71" s="148"/>
      <c r="C71" s="99"/>
      <c r="D71" s="149" t="s">
        <v>1866</v>
      </c>
      <c r="E71" s="150"/>
      <c r="F71" s="150"/>
      <c r="G71" s="150"/>
      <c r="H71" s="150"/>
      <c r="I71" s="150"/>
      <c r="J71" s="151">
        <f>J107</f>
        <v>0</v>
      </c>
      <c r="K71" s="99"/>
      <c r="L71" s="152"/>
    </row>
    <row r="72" spans="1:47" s="10" customFormat="1" ht="19.899999999999999" customHeight="1">
      <c r="B72" s="148"/>
      <c r="C72" s="99"/>
      <c r="D72" s="149" t="s">
        <v>1867</v>
      </c>
      <c r="E72" s="150"/>
      <c r="F72" s="150"/>
      <c r="G72" s="150"/>
      <c r="H72" s="150"/>
      <c r="I72" s="150"/>
      <c r="J72" s="151">
        <f>J126</f>
        <v>0</v>
      </c>
      <c r="K72" s="99"/>
      <c r="L72" s="152"/>
    </row>
    <row r="73" spans="1:47" s="10" customFormat="1" ht="19.899999999999999" customHeight="1">
      <c r="B73" s="148"/>
      <c r="C73" s="99"/>
      <c r="D73" s="149" t="s">
        <v>1868</v>
      </c>
      <c r="E73" s="150"/>
      <c r="F73" s="150"/>
      <c r="G73" s="150"/>
      <c r="H73" s="150"/>
      <c r="I73" s="150"/>
      <c r="J73" s="151">
        <f>J155</f>
        <v>0</v>
      </c>
      <c r="K73" s="99"/>
      <c r="L73" s="152"/>
    </row>
    <row r="74" spans="1:47" s="10" customFormat="1" ht="19.899999999999999" customHeight="1">
      <c r="B74" s="148"/>
      <c r="C74" s="99"/>
      <c r="D74" s="149" t="s">
        <v>1869</v>
      </c>
      <c r="E74" s="150"/>
      <c r="F74" s="150"/>
      <c r="G74" s="150"/>
      <c r="H74" s="150"/>
      <c r="I74" s="150"/>
      <c r="J74" s="151">
        <f>J185</f>
        <v>0</v>
      </c>
      <c r="K74" s="99"/>
      <c r="L74" s="152"/>
    </row>
    <row r="75" spans="1:47" s="10" customFormat="1" ht="19.899999999999999" customHeight="1">
      <c r="B75" s="148"/>
      <c r="C75" s="99"/>
      <c r="D75" s="149" t="s">
        <v>1870</v>
      </c>
      <c r="E75" s="150"/>
      <c r="F75" s="150"/>
      <c r="G75" s="150"/>
      <c r="H75" s="150"/>
      <c r="I75" s="150"/>
      <c r="J75" s="151">
        <f>J210</f>
        <v>0</v>
      </c>
      <c r="K75" s="99"/>
      <c r="L75" s="152"/>
    </row>
    <row r="76" spans="1:47" s="9" customFormat="1" ht="24.95" customHeight="1">
      <c r="B76" s="142"/>
      <c r="C76" s="143"/>
      <c r="D76" s="144" t="s">
        <v>1505</v>
      </c>
      <c r="E76" s="145"/>
      <c r="F76" s="145"/>
      <c r="G76" s="145"/>
      <c r="H76" s="145"/>
      <c r="I76" s="145"/>
      <c r="J76" s="146">
        <f>J234</f>
        <v>0</v>
      </c>
      <c r="K76" s="143"/>
      <c r="L76" s="147"/>
    </row>
    <row r="77" spans="1:47" s="2" customFormat="1" ht="21.7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82" spans="1:31" s="2" customFormat="1" ht="6.95" customHeight="1">
      <c r="A82" s="36"/>
      <c r="B82" s="51"/>
      <c r="C82" s="52"/>
      <c r="D82" s="52"/>
      <c r="E82" s="52"/>
      <c r="F82" s="52"/>
      <c r="G82" s="52"/>
      <c r="H82" s="52"/>
      <c r="I82" s="52"/>
      <c r="J82" s="52"/>
      <c r="K82" s="52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24.95" customHeight="1">
      <c r="A83" s="36"/>
      <c r="B83" s="37"/>
      <c r="C83" s="25" t="s">
        <v>161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2" customHeight="1">
      <c r="A85" s="36"/>
      <c r="B85" s="37"/>
      <c r="C85" s="31" t="s">
        <v>16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6.5" customHeight="1">
      <c r="A86" s="36"/>
      <c r="B86" s="37"/>
      <c r="C86" s="38"/>
      <c r="D86" s="38"/>
      <c r="E86" s="408" t="str">
        <f>E7</f>
        <v>Jablonné nad Orlicí - oprava</v>
      </c>
      <c r="F86" s="409"/>
      <c r="G86" s="409"/>
      <c r="H86" s="409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1" customFormat="1" ht="12" customHeight="1">
      <c r="B87" s="23"/>
      <c r="C87" s="31" t="s">
        <v>151</v>
      </c>
      <c r="D87" s="24"/>
      <c r="E87" s="24"/>
      <c r="F87" s="24"/>
      <c r="G87" s="24"/>
      <c r="H87" s="24"/>
      <c r="I87" s="24"/>
      <c r="J87" s="24"/>
      <c r="K87" s="24"/>
      <c r="L87" s="22"/>
    </row>
    <row r="88" spans="1:31" s="1" customFormat="1" ht="16.5" customHeight="1">
      <c r="B88" s="23"/>
      <c r="C88" s="24"/>
      <c r="D88" s="24"/>
      <c r="E88" s="408" t="s">
        <v>272</v>
      </c>
      <c r="F88" s="385"/>
      <c r="G88" s="385"/>
      <c r="H88" s="385"/>
      <c r="I88" s="24"/>
      <c r="J88" s="24"/>
      <c r="K88" s="24"/>
      <c r="L88" s="22"/>
    </row>
    <row r="89" spans="1:31" s="1" customFormat="1" ht="12" customHeight="1">
      <c r="B89" s="23"/>
      <c r="C89" s="31" t="s">
        <v>153</v>
      </c>
      <c r="D89" s="24"/>
      <c r="E89" s="24"/>
      <c r="F89" s="24"/>
      <c r="G89" s="24"/>
      <c r="H89" s="24"/>
      <c r="I89" s="24"/>
      <c r="J89" s="24"/>
      <c r="K89" s="24"/>
      <c r="L89" s="22"/>
    </row>
    <row r="90" spans="1:31" s="2" customFormat="1" ht="16.5" customHeight="1">
      <c r="A90" s="36"/>
      <c r="B90" s="37"/>
      <c r="C90" s="38"/>
      <c r="D90" s="38"/>
      <c r="E90" s="412" t="s">
        <v>273</v>
      </c>
      <c r="F90" s="410"/>
      <c r="G90" s="410"/>
      <c r="H90" s="410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274</v>
      </c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6.5" customHeight="1">
      <c r="A92" s="36"/>
      <c r="B92" s="37"/>
      <c r="C92" s="38"/>
      <c r="D92" s="38"/>
      <c r="E92" s="356" t="str">
        <f>E13</f>
        <v>08 - Vytápění</v>
      </c>
      <c r="F92" s="410"/>
      <c r="G92" s="410"/>
      <c r="H92" s="410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>
      <c r="A94" s="36"/>
      <c r="B94" s="37"/>
      <c r="C94" s="31" t="s">
        <v>21</v>
      </c>
      <c r="D94" s="38"/>
      <c r="E94" s="38"/>
      <c r="F94" s="29" t="str">
        <f>F16</f>
        <v>Nádražní 128, Jablonné nad Orlicí</v>
      </c>
      <c r="G94" s="38"/>
      <c r="H94" s="38"/>
      <c r="I94" s="31" t="s">
        <v>23</v>
      </c>
      <c r="J94" s="61" t="str">
        <f>IF(J16="","",J16)</f>
        <v>25. 7. 2022</v>
      </c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>
      <c r="A96" s="36"/>
      <c r="B96" s="37"/>
      <c r="C96" s="31" t="s">
        <v>25</v>
      </c>
      <c r="D96" s="38"/>
      <c r="E96" s="38"/>
      <c r="F96" s="29" t="str">
        <f>E19</f>
        <v>Správa železniční dopravní cesty</v>
      </c>
      <c r="G96" s="38"/>
      <c r="H96" s="38"/>
      <c r="I96" s="31" t="s">
        <v>33</v>
      </c>
      <c r="J96" s="34" t="str">
        <f>E25</f>
        <v>Aprea s.r.o.</v>
      </c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2" customHeight="1">
      <c r="A97" s="36"/>
      <c r="B97" s="37"/>
      <c r="C97" s="31" t="s">
        <v>31</v>
      </c>
      <c r="D97" s="38"/>
      <c r="E97" s="38"/>
      <c r="F97" s="29" t="str">
        <f>IF(E22="","",E22)</f>
        <v>Vyplň údaj</v>
      </c>
      <c r="G97" s="38"/>
      <c r="H97" s="38"/>
      <c r="I97" s="31" t="s">
        <v>38</v>
      </c>
      <c r="J97" s="34" t="str">
        <f>E28</f>
        <v>Petr Kliment</v>
      </c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0.35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1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11" customFormat="1" ht="29.25" customHeight="1">
      <c r="A99" s="153"/>
      <c r="B99" s="154"/>
      <c r="C99" s="155" t="s">
        <v>162</v>
      </c>
      <c r="D99" s="156" t="s">
        <v>62</v>
      </c>
      <c r="E99" s="156" t="s">
        <v>58</v>
      </c>
      <c r="F99" s="156" t="s">
        <v>59</v>
      </c>
      <c r="G99" s="156" t="s">
        <v>163</v>
      </c>
      <c r="H99" s="156" t="s">
        <v>164</v>
      </c>
      <c r="I99" s="156" t="s">
        <v>165</v>
      </c>
      <c r="J99" s="156" t="s">
        <v>157</v>
      </c>
      <c r="K99" s="157" t="s">
        <v>166</v>
      </c>
      <c r="L99" s="158"/>
      <c r="M99" s="70" t="s">
        <v>19</v>
      </c>
      <c r="N99" s="71" t="s">
        <v>47</v>
      </c>
      <c r="O99" s="71" t="s">
        <v>167</v>
      </c>
      <c r="P99" s="71" t="s">
        <v>168</v>
      </c>
      <c r="Q99" s="71" t="s">
        <v>169</v>
      </c>
      <c r="R99" s="71" t="s">
        <v>170</v>
      </c>
      <c r="S99" s="71" t="s">
        <v>171</v>
      </c>
      <c r="T99" s="72" t="s">
        <v>172</v>
      </c>
      <c r="U99" s="153"/>
      <c r="V99" s="153"/>
      <c r="W99" s="153"/>
      <c r="X99" s="153"/>
      <c r="Y99" s="153"/>
      <c r="Z99" s="153"/>
      <c r="AA99" s="153"/>
      <c r="AB99" s="153"/>
      <c r="AC99" s="153"/>
      <c r="AD99" s="153"/>
      <c r="AE99" s="153"/>
    </row>
    <row r="100" spans="1:65" s="2" customFormat="1" ht="22.9" customHeight="1">
      <c r="A100" s="36"/>
      <c r="B100" s="37"/>
      <c r="C100" s="77" t="s">
        <v>173</v>
      </c>
      <c r="D100" s="38"/>
      <c r="E100" s="38"/>
      <c r="F100" s="38"/>
      <c r="G100" s="38"/>
      <c r="H100" s="38"/>
      <c r="I100" s="38"/>
      <c r="J100" s="159">
        <f>BK100</f>
        <v>0</v>
      </c>
      <c r="K100" s="38"/>
      <c r="L100" s="41"/>
      <c r="M100" s="73"/>
      <c r="N100" s="160"/>
      <c r="O100" s="74"/>
      <c r="P100" s="161">
        <f>P101+P106+P234</f>
        <v>0</v>
      </c>
      <c r="Q100" s="74"/>
      <c r="R100" s="161">
        <f>R101+R106+R234</f>
        <v>0.15017920000000001</v>
      </c>
      <c r="S100" s="74"/>
      <c r="T100" s="162">
        <f>T101+T106+T234</f>
        <v>0.45107000000000008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76</v>
      </c>
      <c r="AU100" s="19" t="s">
        <v>158</v>
      </c>
      <c r="BK100" s="163">
        <f>BK101+BK106+BK234</f>
        <v>0</v>
      </c>
    </row>
    <row r="101" spans="1:65" s="12" customFormat="1" ht="25.9" customHeight="1">
      <c r="B101" s="164"/>
      <c r="C101" s="165"/>
      <c r="D101" s="166" t="s">
        <v>76</v>
      </c>
      <c r="E101" s="167" t="s">
        <v>174</v>
      </c>
      <c r="F101" s="167" t="s">
        <v>175</v>
      </c>
      <c r="G101" s="165"/>
      <c r="H101" s="165"/>
      <c r="I101" s="168"/>
      <c r="J101" s="169">
        <f>BK101</f>
        <v>0</v>
      </c>
      <c r="K101" s="165"/>
      <c r="L101" s="170"/>
      <c r="M101" s="171"/>
      <c r="N101" s="172"/>
      <c r="O101" s="172"/>
      <c r="P101" s="173">
        <f>P102</f>
        <v>0</v>
      </c>
      <c r="Q101" s="172"/>
      <c r="R101" s="173">
        <f>R102</f>
        <v>0</v>
      </c>
      <c r="S101" s="172"/>
      <c r="T101" s="174">
        <f>T102</f>
        <v>0</v>
      </c>
      <c r="AR101" s="175" t="s">
        <v>84</v>
      </c>
      <c r="AT101" s="176" t="s">
        <v>76</v>
      </c>
      <c r="AU101" s="176" t="s">
        <v>77</v>
      </c>
      <c r="AY101" s="175" t="s">
        <v>176</v>
      </c>
      <c r="BK101" s="177">
        <f>BK102</f>
        <v>0</v>
      </c>
    </row>
    <row r="102" spans="1:65" s="12" customFormat="1" ht="22.9" customHeight="1">
      <c r="B102" s="164"/>
      <c r="C102" s="165"/>
      <c r="D102" s="166" t="s">
        <v>76</v>
      </c>
      <c r="E102" s="178" t="s">
        <v>177</v>
      </c>
      <c r="F102" s="178" t="s">
        <v>178</v>
      </c>
      <c r="G102" s="165"/>
      <c r="H102" s="165"/>
      <c r="I102" s="168"/>
      <c r="J102" s="179">
        <f>BK102</f>
        <v>0</v>
      </c>
      <c r="K102" s="165"/>
      <c r="L102" s="170"/>
      <c r="M102" s="171"/>
      <c r="N102" s="172"/>
      <c r="O102" s="172"/>
      <c r="P102" s="173">
        <f>SUM(P103:P105)</f>
        <v>0</v>
      </c>
      <c r="Q102" s="172"/>
      <c r="R102" s="173">
        <f>SUM(R103:R105)</f>
        <v>0</v>
      </c>
      <c r="S102" s="172"/>
      <c r="T102" s="174">
        <f>SUM(T103:T105)</f>
        <v>0</v>
      </c>
      <c r="AR102" s="175" t="s">
        <v>84</v>
      </c>
      <c r="AT102" s="176" t="s">
        <v>76</v>
      </c>
      <c r="AU102" s="176" t="s">
        <v>84</v>
      </c>
      <c r="AY102" s="175" t="s">
        <v>176</v>
      </c>
      <c r="BK102" s="177">
        <f>SUM(BK103:BK105)</f>
        <v>0</v>
      </c>
    </row>
    <row r="103" spans="1:65" s="2" customFormat="1" ht="16.5" customHeight="1">
      <c r="A103" s="36"/>
      <c r="B103" s="37"/>
      <c r="C103" s="180" t="s">
        <v>84</v>
      </c>
      <c r="D103" s="180" t="s">
        <v>180</v>
      </c>
      <c r="E103" s="181" t="s">
        <v>334</v>
      </c>
      <c r="F103" s="182" t="s">
        <v>335</v>
      </c>
      <c r="G103" s="183" t="s">
        <v>183</v>
      </c>
      <c r="H103" s="184">
        <v>0.45100000000000001</v>
      </c>
      <c r="I103" s="185"/>
      <c r="J103" s="186">
        <f>ROUND(I103*H103,2)</f>
        <v>0</v>
      </c>
      <c r="K103" s="182" t="s">
        <v>184</v>
      </c>
      <c r="L103" s="41"/>
      <c r="M103" s="187" t="s">
        <v>19</v>
      </c>
      <c r="N103" s="188" t="s">
        <v>48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185</v>
      </c>
      <c r="AT103" s="191" t="s">
        <v>180</v>
      </c>
      <c r="AU103" s="191" t="s">
        <v>86</v>
      </c>
      <c r="AY103" s="19" t="s">
        <v>176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84</v>
      </c>
      <c r="BK103" s="192">
        <f>ROUND(I103*H103,2)</f>
        <v>0</v>
      </c>
      <c r="BL103" s="19" t="s">
        <v>185</v>
      </c>
      <c r="BM103" s="191" t="s">
        <v>1871</v>
      </c>
    </row>
    <row r="104" spans="1:65" s="2" customFormat="1" ht="11.25">
      <c r="A104" s="36"/>
      <c r="B104" s="37"/>
      <c r="C104" s="38"/>
      <c r="D104" s="193" t="s">
        <v>187</v>
      </c>
      <c r="E104" s="38"/>
      <c r="F104" s="194" t="s">
        <v>337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187</v>
      </c>
      <c r="AU104" s="19" t="s">
        <v>86</v>
      </c>
    </row>
    <row r="105" spans="1:65" s="2" customFormat="1" ht="11.25">
      <c r="A105" s="36"/>
      <c r="B105" s="37"/>
      <c r="C105" s="38"/>
      <c r="D105" s="198" t="s">
        <v>189</v>
      </c>
      <c r="E105" s="38"/>
      <c r="F105" s="199" t="s">
        <v>338</v>
      </c>
      <c r="G105" s="38"/>
      <c r="H105" s="38"/>
      <c r="I105" s="195"/>
      <c r="J105" s="38"/>
      <c r="K105" s="38"/>
      <c r="L105" s="41"/>
      <c r="M105" s="196"/>
      <c r="N105" s="197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189</v>
      </c>
      <c r="AU105" s="19" t="s">
        <v>86</v>
      </c>
    </row>
    <row r="106" spans="1:65" s="12" customFormat="1" ht="25.9" customHeight="1">
      <c r="B106" s="164"/>
      <c r="C106" s="165"/>
      <c r="D106" s="166" t="s">
        <v>76</v>
      </c>
      <c r="E106" s="167" t="s">
        <v>347</v>
      </c>
      <c r="F106" s="167" t="s">
        <v>348</v>
      </c>
      <c r="G106" s="165"/>
      <c r="H106" s="165"/>
      <c r="I106" s="168"/>
      <c r="J106" s="169">
        <f>BK106</f>
        <v>0</v>
      </c>
      <c r="K106" s="165"/>
      <c r="L106" s="170"/>
      <c r="M106" s="171"/>
      <c r="N106" s="172"/>
      <c r="O106" s="172"/>
      <c r="P106" s="173">
        <f>P107+P126+P155+P185+P210</f>
        <v>0</v>
      </c>
      <c r="Q106" s="172"/>
      <c r="R106" s="173">
        <f>R107+R126+R155+R185+R210</f>
        <v>0.15017920000000001</v>
      </c>
      <c r="S106" s="172"/>
      <c r="T106" s="174">
        <f>T107+T126+T155+T185+T210</f>
        <v>0.45107000000000008</v>
      </c>
      <c r="AR106" s="175" t="s">
        <v>86</v>
      </c>
      <c r="AT106" s="176" t="s">
        <v>76</v>
      </c>
      <c r="AU106" s="176" t="s">
        <v>77</v>
      </c>
      <c r="AY106" s="175" t="s">
        <v>176</v>
      </c>
      <c r="BK106" s="177">
        <f>BK107+BK126+BK155+BK185+BK210</f>
        <v>0</v>
      </c>
    </row>
    <row r="107" spans="1:65" s="12" customFormat="1" ht="22.9" customHeight="1">
      <c r="B107" s="164"/>
      <c r="C107" s="165"/>
      <c r="D107" s="166" t="s">
        <v>76</v>
      </c>
      <c r="E107" s="178" t="s">
        <v>1872</v>
      </c>
      <c r="F107" s="178" t="s">
        <v>1873</v>
      </c>
      <c r="G107" s="165"/>
      <c r="H107" s="165"/>
      <c r="I107" s="168"/>
      <c r="J107" s="179">
        <f>BK107</f>
        <v>0</v>
      </c>
      <c r="K107" s="165"/>
      <c r="L107" s="170"/>
      <c r="M107" s="171"/>
      <c r="N107" s="172"/>
      <c r="O107" s="172"/>
      <c r="P107" s="173">
        <f>SUM(P108:P125)</f>
        <v>0</v>
      </c>
      <c r="Q107" s="172"/>
      <c r="R107" s="173">
        <f>SUM(R108:R125)</f>
        <v>1.3709200000000001E-2</v>
      </c>
      <c r="S107" s="172"/>
      <c r="T107" s="174">
        <f>SUM(T108:T125)</f>
        <v>0</v>
      </c>
      <c r="AR107" s="175" t="s">
        <v>86</v>
      </c>
      <c r="AT107" s="176" t="s">
        <v>76</v>
      </c>
      <c r="AU107" s="176" t="s">
        <v>84</v>
      </c>
      <c r="AY107" s="175" t="s">
        <v>176</v>
      </c>
      <c r="BK107" s="177">
        <f>SUM(BK108:BK125)</f>
        <v>0</v>
      </c>
    </row>
    <row r="108" spans="1:65" s="2" customFormat="1" ht="16.5" customHeight="1">
      <c r="A108" s="36"/>
      <c r="B108" s="37"/>
      <c r="C108" s="180" t="s">
        <v>86</v>
      </c>
      <c r="D108" s="180" t="s">
        <v>180</v>
      </c>
      <c r="E108" s="181" t="s">
        <v>1874</v>
      </c>
      <c r="F108" s="182" t="s">
        <v>1875</v>
      </c>
      <c r="G108" s="183" t="s">
        <v>407</v>
      </c>
      <c r="H108" s="184">
        <v>14</v>
      </c>
      <c r="I108" s="185"/>
      <c r="J108" s="186">
        <f>ROUND(I108*H108,2)</f>
        <v>0</v>
      </c>
      <c r="K108" s="182" t="s">
        <v>184</v>
      </c>
      <c r="L108" s="41"/>
      <c r="M108" s="187" t="s">
        <v>19</v>
      </c>
      <c r="N108" s="188" t="s">
        <v>48</v>
      </c>
      <c r="O108" s="66"/>
      <c r="P108" s="189">
        <f>O108*H108</f>
        <v>0</v>
      </c>
      <c r="Q108" s="189">
        <v>6.0000000000000002E-5</v>
      </c>
      <c r="R108" s="189">
        <f>Q108*H108</f>
        <v>8.4000000000000003E-4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354</v>
      </c>
      <c r="AT108" s="191" t="s">
        <v>180</v>
      </c>
      <c r="AU108" s="191" t="s">
        <v>86</v>
      </c>
      <c r="AY108" s="19" t="s">
        <v>176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84</v>
      </c>
      <c r="BK108" s="192">
        <f>ROUND(I108*H108,2)</f>
        <v>0</v>
      </c>
      <c r="BL108" s="19" t="s">
        <v>354</v>
      </c>
      <c r="BM108" s="191" t="s">
        <v>1876</v>
      </c>
    </row>
    <row r="109" spans="1:65" s="2" customFormat="1" ht="19.5">
      <c r="A109" s="36"/>
      <c r="B109" s="37"/>
      <c r="C109" s="38"/>
      <c r="D109" s="193" t="s">
        <v>187</v>
      </c>
      <c r="E109" s="38"/>
      <c r="F109" s="194" t="s">
        <v>1877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187</v>
      </c>
      <c r="AU109" s="19" t="s">
        <v>86</v>
      </c>
    </row>
    <row r="110" spans="1:65" s="2" customFormat="1" ht="11.25">
      <c r="A110" s="36"/>
      <c r="B110" s="37"/>
      <c r="C110" s="38"/>
      <c r="D110" s="198" t="s">
        <v>189</v>
      </c>
      <c r="E110" s="38"/>
      <c r="F110" s="199" t="s">
        <v>1878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189</v>
      </c>
      <c r="AU110" s="19" t="s">
        <v>86</v>
      </c>
    </row>
    <row r="111" spans="1:65" s="2" customFormat="1" ht="16.5" customHeight="1">
      <c r="A111" s="36"/>
      <c r="B111" s="37"/>
      <c r="C111" s="227" t="s">
        <v>103</v>
      </c>
      <c r="D111" s="227" t="s">
        <v>398</v>
      </c>
      <c r="E111" s="228" t="s">
        <v>1879</v>
      </c>
      <c r="F111" s="229" t="s">
        <v>1880</v>
      </c>
      <c r="G111" s="230" t="s">
        <v>407</v>
      </c>
      <c r="H111" s="231">
        <v>14.28</v>
      </c>
      <c r="I111" s="232"/>
      <c r="J111" s="233">
        <f>ROUND(I111*H111,2)</f>
        <v>0</v>
      </c>
      <c r="K111" s="229" t="s">
        <v>184</v>
      </c>
      <c r="L111" s="234"/>
      <c r="M111" s="235" t="s">
        <v>19</v>
      </c>
      <c r="N111" s="236" t="s">
        <v>48</v>
      </c>
      <c r="O111" s="66"/>
      <c r="P111" s="189">
        <f>O111*H111</f>
        <v>0</v>
      </c>
      <c r="Q111" s="189">
        <v>2.9E-4</v>
      </c>
      <c r="R111" s="189">
        <f>Q111*H111</f>
        <v>4.1412000000000003E-3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401</v>
      </c>
      <c r="AT111" s="191" t="s">
        <v>398</v>
      </c>
      <c r="AU111" s="191" t="s">
        <v>86</v>
      </c>
      <c r="AY111" s="19" t="s">
        <v>176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84</v>
      </c>
      <c r="BK111" s="192">
        <f>ROUND(I111*H111,2)</f>
        <v>0</v>
      </c>
      <c r="BL111" s="19" t="s">
        <v>354</v>
      </c>
      <c r="BM111" s="191" t="s">
        <v>1881</v>
      </c>
    </row>
    <row r="112" spans="1:65" s="2" customFormat="1" ht="11.25">
      <c r="A112" s="36"/>
      <c r="B112" s="37"/>
      <c r="C112" s="38"/>
      <c r="D112" s="193" t="s">
        <v>187</v>
      </c>
      <c r="E112" s="38"/>
      <c r="F112" s="194" t="s">
        <v>1880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187</v>
      </c>
      <c r="AU112" s="19" t="s">
        <v>86</v>
      </c>
    </row>
    <row r="113" spans="1:65" s="13" customFormat="1" ht="11.25">
      <c r="B113" s="200"/>
      <c r="C113" s="201"/>
      <c r="D113" s="193" t="s">
        <v>196</v>
      </c>
      <c r="E113" s="201"/>
      <c r="F113" s="203" t="s">
        <v>1882</v>
      </c>
      <c r="G113" s="201"/>
      <c r="H113" s="204">
        <v>14.28</v>
      </c>
      <c r="I113" s="205"/>
      <c r="J113" s="201"/>
      <c r="K113" s="201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196</v>
      </c>
      <c r="AU113" s="210" t="s">
        <v>86</v>
      </c>
      <c r="AV113" s="13" t="s">
        <v>86</v>
      </c>
      <c r="AW113" s="13" t="s">
        <v>4</v>
      </c>
      <c r="AX113" s="13" t="s">
        <v>84</v>
      </c>
      <c r="AY113" s="210" t="s">
        <v>176</v>
      </c>
    </row>
    <row r="114" spans="1:65" s="2" customFormat="1" ht="21.75" customHeight="1">
      <c r="A114" s="36"/>
      <c r="B114" s="37"/>
      <c r="C114" s="180" t="s">
        <v>185</v>
      </c>
      <c r="D114" s="180" t="s">
        <v>180</v>
      </c>
      <c r="E114" s="181" t="s">
        <v>1883</v>
      </c>
      <c r="F114" s="182" t="s">
        <v>1884</v>
      </c>
      <c r="G114" s="183" t="s">
        <v>407</v>
      </c>
      <c r="H114" s="184">
        <v>20</v>
      </c>
      <c r="I114" s="185"/>
      <c r="J114" s="186">
        <f>ROUND(I114*H114,2)</f>
        <v>0</v>
      </c>
      <c r="K114" s="182" t="s">
        <v>184</v>
      </c>
      <c r="L114" s="41"/>
      <c r="M114" s="187" t="s">
        <v>19</v>
      </c>
      <c r="N114" s="188" t="s">
        <v>48</v>
      </c>
      <c r="O114" s="66"/>
      <c r="P114" s="189">
        <f>O114*H114</f>
        <v>0</v>
      </c>
      <c r="Q114" s="189">
        <v>1.1E-4</v>
      </c>
      <c r="R114" s="189">
        <f>Q114*H114</f>
        <v>2.2000000000000001E-3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354</v>
      </c>
      <c r="AT114" s="191" t="s">
        <v>180</v>
      </c>
      <c r="AU114" s="191" t="s">
        <v>86</v>
      </c>
      <c r="AY114" s="19" t="s">
        <v>176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84</v>
      </c>
      <c r="BK114" s="192">
        <f>ROUND(I114*H114,2)</f>
        <v>0</v>
      </c>
      <c r="BL114" s="19" t="s">
        <v>354</v>
      </c>
      <c r="BM114" s="191" t="s">
        <v>1885</v>
      </c>
    </row>
    <row r="115" spans="1:65" s="2" customFormat="1" ht="19.5">
      <c r="A115" s="36"/>
      <c r="B115" s="37"/>
      <c r="C115" s="38"/>
      <c r="D115" s="193" t="s">
        <v>187</v>
      </c>
      <c r="E115" s="38"/>
      <c r="F115" s="194" t="s">
        <v>1886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187</v>
      </c>
      <c r="AU115" s="19" t="s">
        <v>86</v>
      </c>
    </row>
    <row r="116" spans="1:65" s="2" customFormat="1" ht="11.25">
      <c r="A116" s="36"/>
      <c r="B116" s="37"/>
      <c r="C116" s="38"/>
      <c r="D116" s="198" t="s">
        <v>189</v>
      </c>
      <c r="E116" s="38"/>
      <c r="F116" s="199" t="s">
        <v>1887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189</v>
      </c>
      <c r="AU116" s="19" t="s">
        <v>86</v>
      </c>
    </row>
    <row r="117" spans="1:65" s="2" customFormat="1" ht="16.5" customHeight="1">
      <c r="A117" s="36"/>
      <c r="B117" s="37"/>
      <c r="C117" s="227" t="s">
        <v>216</v>
      </c>
      <c r="D117" s="227" t="s">
        <v>398</v>
      </c>
      <c r="E117" s="228" t="s">
        <v>1888</v>
      </c>
      <c r="F117" s="229" t="s">
        <v>1889</v>
      </c>
      <c r="G117" s="230" t="s">
        <v>407</v>
      </c>
      <c r="H117" s="231">
        <v>20.399999999999999</v>
      </c>
      <c r="I117" s="232"/>
      <c r="J117" s="233">
        <f>ROUND(I117*H117,2)</f>
        <v>0</v>
      </c>
      <c r="K117" s="229" t="s">
        <v>184</v>
      </c>
      <c r="L117" s="234"/>
      <c r="M117" s="235" t="s">
        <v>19</v>
      </c>
      <c r="N117" s="236" t="s">
        <v>48</v>
      </c>
      <c r="O117" s="66"/>
      <c r="P117" s="189">
        <f>O117*H117</f>
        <v>0</v>
      </c>
      <c r="Q117" s="189">
        <v>3.2000000000000003E-4</v>
      </c>
      <c r="R117" s="189">
        <f>Q117*H117</f>
        <v>6.5279999999999999E-3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401</v>
      </c>
      <c r="AT117" s="191" t="s">
        <v>398</v>
      </c>
      <c r="AU117" s="191" t="s">
        <v>86</v>
      </c>
      <c r="AY117" s="19" t="s">
        <v>176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84</v>
      </c>
      <c r="BK117" s="192">
        <f>ROUND(I117*H117,2)</f>
        <v>0</v>
      </c>
      <c r="BL117" s="19" t="s">
        <v>354</v>
      </c>
      <c r="BM117" s="191" t="s">
        <v>1890</v>
      </c>
    </row>
    <row r="118" spans="1:65" s="2" customFormat="1" ht="11.25">
      <c r="A118" s="36"/>
      <c r="B118" s="37"/>
      <c r="C118" s="38"/>
      <c r="D118" s="193" t="s">
        <v>187</v>
      </c>
      <c r="E118" s="38"/>
      <c r="F118" s="194" t="s">
        <v>1889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187</v>
      </c>
      <c r="AU118" s="19" t="s">
        <v>86</v>
      </c>
    </row>
    <row r="119" spans="1:65" s="13" customFormat="1" ht="11.25">
      <c r="B119" s="200"/>
      <c r="C119" s="201"/>
      <c r="D119" s="193" t="s">
        <v>196</v>
      </c>
      <c r="E119" s="201"/>
      <c r="F119" s="203" t="s">
        <v>1891</v>
      </c>
      <c r="G119" s="201"/>
      <c r="H119" s="204">
        <v>20.399999999999999</v>
      </c>
      <c r="I119" s="205"/>
      <c r="J119" s="201"/>
      <c r="K119" s="201"/>
      <c r="L119" s="206"/>
      <c r="M119" s="207"/>
      <c r="N119" s="208"/>
      <c r="O119" s="208"/>
      <c r="P119" s="208"/>
      <c r="Q119" s="208"/>
      <c r="R119" s="208"/>
      <c r="S119" s="208"/>
      <c r="T119" s="209"/>
      <c r="AT119" s="210" t="s">
        <v>196</v>
      </c>
      <c r="AU119" s="210" t="s">
        <v>86</v>
      </c>
      <c r="AV119" s="13" t="s">
        <v>86</v>
      </c>
      <c r="AW119" s="13" t="s">
        <v>4</v>
      </c>
      <c r="AX119" s="13" t="s">
        <v>84</v>
      </c>
      <c r="AY119" s="210" t="s">
        <v>176</v>
      </c>
    </row>
    <row r="120" spans="1:65" s="2" customFormat="1" ht="16.5" customHeight="1">
      <c r="A120" s="36"/>
      <c r="B120" s="37"/>
      <c r="C120" s="180" t="s">
        <v>223</v>
      </c>
      <c r="D120" s="180" t="s">
        <v>180</v>
      </c>
      <c r="E120" s="181" t="s">
        <v>1892</v>
      </c>
      <c r="F120" s="182" t="s">
        <v>1893</v>
      </c>
      <c r="G120" s="183" t="s">
        <v>183</v>
      </c>
      <c r="H120" s="184">
        <v>1.4E-2</v>
      </c>
      <c r="I120" s="185"/>
      <c r="J120" s="186">
        <f>ROUND(I120*H120,2)</f>
        <v>0</v>
      </c>
      <c r="K120" s="182" t="s">
        <v>184</v>
      </c>
      <c r="L120" s="41"/>
      <c r="M120" s="187" t="s">
        <v>19</v>
      </c>
      <c r="N120" s="188" t="s">
        <v>48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354</v>
      </c>
      <c r="AT120" s="191" t="s">
        <v>180</v>
      </c>
      <c r="AU120" s="191" t="s">
        <v>86</v>
      </c>
      <c r="AY120" s="19" t="s">
        <v>176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84</v>
      </c>
      <c r="BK120" s="192">
        <f>ROUND(I120*H120,2)</f>
        <v>0</v>
      </c>
      <c r="BL120" s="19" t="s">
        <v>354</v>
      </c>
      <c r="BM120" s="191" t="s">
        <v>1894</v>
      </c>
    </row>
    <row r="121" spans="1:65" s="2" customFormat="1" ht="19.5">
      <c r="A121" s="36"/>
      <c r="B121" s="37"/>
      <c r="C121" s="38"/>
      <c r="D121" s="193" t="s">
        <v>187</v>
      </c>
      <c r="E121" s="38"/>
      <c r="F121" s="194" t="s">
        <v>1895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187</v>
      </c>
      <c r="AU121" s="19" t="s">
        <v>86</v>
      </c>
    </row>
    <row r="122" spans="1:65" s="2" customFormat="1" ht="11.25">
      <c r="A122" s="36"/>
      <c r="B122" s="37"/>
      <c r="C122" s="38"/>
      <c r="D122" s="198" t="s">
        <v>189</v>
      </c>
      <c r="E122" s="38"/>
      <c r="F122" s="199" t="s">
        <v>1896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189</v>
      </c>
      <c r="AU122" s="19" t="s">
        <v>86</v>
      </c>
    </row>
    <row r="123" spans="1:65" s="2" customFormat="1" ht="16.5" customHeight="1">
      <c r="A123" s="36"/>
      <c r="B123" s="37"/>
      <c r="C123" s="180" t="s">
        <v>328</v>
      </c>
      <c r="D123" s="180" t="s">
        <v>180</v>
      </c>
      <c r="E123" s="181" t="s">
        <v>1897</v>
      </c>
      <c r="F123" s="182" t="s">
        <v>1898</v>
      </c>
      <c r="G123" s="183" t="s">
        <v>183</v>
      </c>
      <c r="H123" s="184">
        <v>1.4E-2</v>
      </c>
      <c r="I123" s="185"/>
      <c r="J123" s="186">
        <f>ROUND(I123*H123,2)</f>
        <v>0</v>
      </c>
      <c r="K123" s="182" t="s">
        <v>184</v>
      </c>
      <c r="L123" s="41"/>
      <c r="M123" s="187" t="s">
        <v>19</v>
      </c>
      <c r="N123" s="188" t="s">
        <v>48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354</v>
      </c>
      <c r="AT123" s="191" t="s">
        <v>180</v>
      </c>
      <c r="AU123" s="191" t="s">
        <v>86</v>
      </c>
      <c r="AY123" s="19" t="s">
        <v>176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84</v>
      </c>
      <c r="BK123" s="192">
        <f>ROUND(I123*H123,2)</f>
        <v>0</v>
      </c>
      <c r="BL123" s="19" t="s">
        <v>354</v>
      </c>
      <c r="BM123" s="191" t="s">
        <v>1899</v>
      </c>
    </row>
    <row r="124" spans="1:65" s="2" customFormat="1" ht="19.5">
      <c r="A124" s="36"/>
      <c r="B124" s="37"/>
      <c r="C124" s="38"/>
      <c r="D124" s="193" t="s">
        <v>187</v>
      </c>
      <c r="E124" s="38"/>
      <c r="F124" s="194" t="s">
        <v>1900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187</v>
      </c>
      <c r="AU124" s="19" t="s">
        <v>86</v>
      </c>
    </row>
    <row r="125" spans="1:65" s="2" customFormat="1" ht="11.25">
      <c r="A125" s="36"/>
      <c r="B125" s="37"/>
      <c r="C125" s="38"/>
      <c r="D125" s="198" t="s">
        <v>189</v>
      </c>
      <c r="E125" s="38"/>
      <c r="F125" s="199" t="s">
        <v>1901</v>
      </c>
      <c r="G125" s="38"/>
      <c r="H125" s="38"/>
      <c r="I125" s="195"/>
      <c r="J125" s="38"/>
      <c r="K125" s="38"/>
      <c r="L125" s="41"/>
      <c r="M125" s="196"/>
      <c r="N125" s="19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189</v>
      </c>
      <c r="AU125" s="19" t="s">
        <v>86</v>
      </c>
    </row>
    <row r="126" spans="1:65" s="12" customFormat="1" ht="22.9" customHeight="1">
      <c r="B126" s="164"/>
      <c r="C126" s="165"/>
      <c r="D126" s="166" t="s">
        <v>76</v>
      </c>
      <c r="E126" s="178" t="s">
        <v>1902</v>
      </c>
      <c r="F126" s="178" t="s">
        <v>1903</v>
      </c>
      <c r="G126" s="165"/>
      <c r="H126" s="165"/>
      <c r="I126" s="168"/>
      <c r="J126" s="179">
        <f>BK126</f>
        <v>0</v>
      </c>
      <c r="K126" s="165"/>
      <c r="L126" s="170"/>
      <c r="M126" s="171"/>
      <c r="N126" s="172"/>
      <c r="O126" s="172"/>
      <c r="P126" s="173">
        <f>SUM(P127:P154)</f>
        <v>0</v>
      </c>
      <c r="Q126" s="172"/>
      <c r="R126" s="173">
        <f>SUM(R127:R154)</f>
        <v>5.4669999999999996E-2</v>
      </c>
      <c r="S126" s="172"/>
      <c r="T126" s="174">
        <f>SUM(T127:T154)</f>
        <v>0.30625000000000002</v>
      </c>
      <c r="AR126" s="175" t="s">
        <v>86</v>
      </c>
      <c r="AT126" s="176" t="s">
        <v>76</v>
      </c>
      <c r="AU126" s="176" t="s">
        <v>84</v>
      </c>
      <c r="AY126" s="175" t="s">
        <v>176</v>
      </c>
      <c r="BK126" s="177">
        <f>SUM(BK127:BK154)</f>
        <v>0</v>
      </c>
    </row>
    <row r="127" spans="1:65" s="2" customFormat="1" ht="16.5" customHeight="1">
      <c r="A127" s="36"/>
      <c r="B127" s="37"/>
      <c r="C127" s="180" t="s">
        <v>179</v>
      </c>
      <c r="D127" s="180" t="s">
        <v>180</v>
      </c>
      <c r="E127" s="181" t="s">
        <v>1904</v>
      </c>
      <c r="F127" s="182" t="s">
        <v>1905</v>
      </c>
      <c r="G127" s="183" t="s">
        <v>299</v>
      </c>
      <c r="H127" s="184">
        <v>1</v>
      </c>
      <c r="I127" s="185"/>
      <c r="J127" s="186">
        <f>ROUND(I127*H127,2)</f>
        <v>0</v>
      </c>
      <c r="K127" s="182" t="s">
        <v>184</v>
      </c>
      <c r="L127" s="41"/>
      <c r="M127" s="187" t="s">
        <v>19</v>
      </c>
      <c r="N127" s="188" t="s">
        <v>48</v>
      </c>
      <c r="O127" s="66"/>
      <c r="P127" s="189">
        <f>O127*H127</f>
        <v>0</v>
      </c>
      <c r="Q127" s="189">
        <v>1.7000000000000001E-4</v>
      </c>
      <c r="R127" s="189">
        <f>Q127*H127</f>
        <v>1.7000000000000001E-4</v>
      </c>
      <c r="S127" s="189">
        <v>0.30625000000000002</v>
      </c>
      <c r="T127" s="190">
        <f>S127*H127</f>
        <v>0.30625000000000002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354</v>
      </c>
      <c r="AT127" s="191" t="s">
        <v>180</v>
      </c>
      <c r="AU127" s="191" t="s">
        <v>86</v>
      </c>
      <c r="AY127" s="19" t="s">
        <v>176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354</v>
      </c>
      <c r="BM127" s="191" t="s">
        <v>1906</v>
      </c>
    </row>
    <row r="128" spans="1:65" s="2" customFormat="1" ht="11.25">
      <c r="A128" s="36"/>
      <c r="B128" s="37"/>
      <c r="C128" s="38"/>
      <c r="D128" s="193" t="s">
        <v>187</v>
      </c>
      <c r="E128" s="38"/>
      <c r="F128" s="194" t="s">
        <v>1907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187</v>
      </c>
      <c r="AU128" s="19" t="s">
        <v>86</v>
      </c>
    </row>
    <row r="129" spans="1:65" s="2" customFormat="1" ht="11.25">
      <c r="A129" s="36"/>
      <c r="B129" s="37"/>
      <c r="C129" s="38"/>
      <c r="D129" s="198" t="s">
        <v>189</v>
      </c>
      <c r="E129" s="38"/>
      <c r="F129" s="199" t="s">
        <v>1908</v>
      </c>
      <c r="G129" s="38"/>
      <c r="H129" s="38"/>
      <c r="I129" s="195"/>
      <c r="J129" s="38"/>
      <c r="K129" s="38"/>
      <c r="L129" s="41"/>
      <c r="M129" s="196"/>
      <c r="N129" s="19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189</v>
      </c>
      <c r="AU129" s="19" t="s">
        <v>86</v>
      </c>
    </row>
    <row r="130" spans="1:65" s="2" customFormat="1" ht="16.5" customHeight="1">
      <c r="A130" s="36"/>
      <c r="B130" s="37"/>
      <c r="C130" s="180" t="s">
        <v>341</v>
      </c>
      <c r="D130" s="180" t="s">
        <v>180</v>
      </c>
      <c r="E130" s="181" t="s">
        <v>1909</v>
      </c>
      <c r="F130" s="182" t="s">
        <v>1910</v>
      </c>
      <c r="G130" s="183" t="s">
        <v>861</v>
      </c>
      <c r="H130" s="184">
        <v>1</v>
      </c>
      <c r="I130" s="185"/>
      <c r="J130" s="186">
        <f>ROUND(I130*H130,2)</f>
        <v>0</v>
      </c>
      <c r="K130" s="182" t="s">
        <v>184</v>
      </c>
      <c r="L130" s="41"/>
      <c r="M130" s="187" t="s">
        <v>19</v>
      </c>
      <c r="N130" s="188" t="s">
        <v>48</v>
      </c>
      <c r="O130" s="66"/>
      <c r="P130" s="189">
        <f>O130*H130</f>
        <v>0</v>
      </c>
      <c r="Q130" s="189">
        <v>2.6099999999999999E-3</v>
      </c>
      <c r="R130" s="189">
        <f>Q130*H130</f>
        <v>2.6099999999999999E-3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354</v>
      </c>
      <c r="AT130" s="191" t="s">
        <v>180</v>
      </c>
      <c r="AU130" s="191" t="s">
        <v>86</v>
      </c>
      <c r="AY130" s="19" t="s">
        <v>176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354</v>
      </c>
      <c r="BM130" s="191" t="s">
        <v>1911</v>
      </c>
    </row>
    <row r="131" spans="1:65" s="2" customFormat="1" ht="11.25">
      <c r="A131" s="36"/>
      <c r="B131" s="37"/>
      <c r="C131" s="38"/>
      <c r="D131" s="193" t="s">
        <v>187</v>
      </c>
      <c r="E131" s="38"/>
      <c r="F131" s="194" t="s">
        <v>1912</v>
      </c>
      <c r="G131" s="38"/>
      <c r="H131" s="38"/>
      <c r="I131" s="195"/>
      <c r="J131" s="38"/>
      <c r="K131" s="38"/>
      <c r="L131" s="41"/>
      <c r="M131" s="196"/>
      <c r="N131" s="197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187</v>
      </c>
      <c r="AU131" s="19" t="s">
        <v>86</v>
      </c>
    </row>
    <row r="132" spans="1:65" s="2" customFormat="1" ht="11.25">
      <c r="A132" s="36"/>
      <c r="B132" s="37"/>
      <c r="C132" s="38"/>
      <c r="D132" s="198" t="s">
        <v>189</v>
      </c>
      <c r="E132" s="38"/>
      <c r="F132" s="199" t="s">
        <v>1913</v>
      </c>
      <c r="G132" s="38"/>
      <c r="H132" s="38"/>
      <c r="I132" s="195"/>
      <c r="J132" s="38"/>
      <c r="K132" s="38"/>
      <c r="L132" s="41"/>
      <c r="M132" s="196"/>
      <c r="N132" s="197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189</v>
      </c>
      <c r="AU132" s="19" t="s">
        <v>86</v>
      </c>
    </row>
    <row r="133" spans="1:65" s="2" customFormat="1" ht="16.5" customHeight="1">
      <c r="A133" s="36"/>
      <c r="B133" s="37"/>
      <c r="C133" s="227" t="s">
        <v>351</v>
      </c>
      <c r="D133" s="227" t="s">
        <v>398</v>
      </c>
      <c r="E133" s="228" t="s">
        <v>1914</v>
      </c>
      <c r="F133" s="229" t="s">
        <v>1915</v>
      </c>
      <c r="G133" s="230" t="s">
        <v>299</v>
      </c>
      <c r="H133" s="231">
        <v>1</v>
      </c>
      <c r="I133" s="232"/>
      <c r="J133" s="233">
        <f>ROUND(I133*H133,2)</f>
        <v>0</v>
      </c>
      <c r="K133" s="229" t="s">
        <v>184</v>
      </c>
      <c r="L133" s="234"/>
      <c r="M133" s="235" t="s">
        <v>19</v>
      </c>
      <c r="N133" s="236" t="s">
        <v>48</v>
      </c>
      <c r="O133" s="66"/>
      <c r="P133" s="189">
        <f>O133*H133</f>
        <v>0</v>
      </c>
      <c r="Q133" s="189">
        <v>4.4999999999999998E-2</v>
      </c>
      <c r="R133" s="189">
        <f>Q133*H133</f>
        <v>4.4999999999999998E-2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401</v>
      </c>
      <c r="AT133" s="191" t="s">
        <v>398</v>
      </c>
      <c r="AU133" s="191" t="s">
        <v>86</v>
      </c>
      <c r="AY133" s="19" t="s">
        <v>176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354</v>
      </c>
      <c r="BM133" s="191" t="s">
        <v>1916</v>
      </c>
    </row>
    <row r="134" spans="1:65" s="2" customFormat="1" ht="11.25">
      <c r="A134" s="36"/>
      <c r="B134" s="37"/>
      <c r="C134" s="38"/>
      <c r="D134" s="193" t="s">
        <v>187</v>
      </c>
      <c r="E134" s="38"/>
      <c r="F134" s="194" t="s">
        <v>1915</v>
      </c>
      <c r="G134" s="38"/>
      <c r="H134" s="38"/>
      <c r="I134" s="195"/>
      <c r="J134" s="38"/>
      <c r="K134" s="38"/>
      <c r="L134" s="41"/>
      <c r="M134" s="196"/>
      <c r="N134" s="19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187</v>
      </c>
      <c r="AU134" s="19" t="s">
        <v>86</v>
      </c>
    </row>
    <row r="135" spans="1:65" s="2" customFormat="1" ht="16.5" customHeight="1">
      <c r="A135" s="36"/>
      <c r="B135" s="37"/>
      <c r="C135" s="227" t="s">
        <v>361</v>
      </c>
      <c r="D135" s="227" t="s">
        <v>398</v>
      </c>
      <c r="E135" s="228" t="s">
        <v>1917</v>
      </c>
      <c r="F135" s="229" t="s">
        <v>19</v>
      </c>
      <c r="G135" s="230" t="s">
        <v>299</v>
      </c>
      <c r="H135" s="231">
        <v>1</v>
      </c>
      <c r="I135" s="232"/>
      <c r="J135" s="233">
        <f>ROUND(I135*H135,2)</f>
        <v>0</v>
      </c>
      <c r="K135" s="229" t="s">
        <v>19</v>
      </c>
      <c r="L135" s="234"/>
      <c r="M135" s="235" t="s">
        <v>19</v>
      </c>
      <c r="N135" s="236" t="s">
        <v>48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401</v>
      </c>
      <c r="AT135" s="191" t="s">
        <v>398</v>
      </c>
      <c r="AU135" s="191" t="s">
        <v>86</v>
      </c>
      <c r="AY135" s="19" t="s">
        <v>176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354</v>
      </c>
      <c r="BM135" s="191" t="s">
        <v>1918</v>
      </c>
    </row>
    <row r="136" spans="1:65" s="2" customFormat="1" ht="11.25">
      <c r="A136" s="36"/>
      <c r="B136" s="37"/>
      <c r="C136" s="38"/>
      <c r="D136" s="193" t="s">
        <v>187</v>
      </c>
      <c r="E136" s="38"/>
      <c r="F136" s="194" t="s">
        <v>1919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187</v>
      </c>
      <c r="AU136" s="19" t="s">
        <v>86</v>
      </c>
    </row>
    <row r="137" spans="1:65" s="2" customFormat="1" ht="16.5" customHeight="1">
      <c r="A137" s="36"/>
      <c r="B137" s="37"/>
      <c r="C137" s="180" t="s">
        <v>368</v>
      </c>
      <c r="D137" s="180" t="s">
        <v>180</v>
      </c>
      <c r="E137" s="181" t="s">
        <v>1920</v>
      </c>
      <c r="F137" s="182" t="s">
        <v>1921</v>
      </c>
      <c r="G137" s="183" t="s">
        <v>407</v>
      </c>
      <c r="H137" s="184">
        <v>3</v>
      </c>
      <c r="I137" s="185"/>
      <c r="J137" s="186">
        <f>ROUND(I137*H137,2)</f>
        <v>0</v>
      </c>
      <c r="K137" s="182" t="s">
        <v>184</v>
      </c>
      <c r="L137" s="41"/>
      <c r="M137" s="187" t="s">
        <v>19</v>
      </c>
      <c r="N137" s="188" t="s">
        <v>48</v>
      </c>
      <c r="O137" s="66"/>
      <c r="P137" s="189">
        <f>O137*H137</f>
        <v>0</v>
      </c>
      <c r="Q137" s="189">
        <v>5.2999999999999998E-4</v>
      </c>
      <c r="R137" s="189">
        <f>Q137*H137</f>
        <v>1.5899999999999998E-3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354</v>
      </c>
      <c r="AT137" s="191" t="s">
        <v>180</v>
      </c>
      <c r="AU137" s="191" t="s">
        <v>86</v>
      </c>
      <c r="AY137" s="19" t="s">
        <v>176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84</v>
      </c>
      <c r="BK137" s="192">
        <f>ROUND(I137*H137,2)</f>
        <v>0</v>
      </c>
      <c r="BL137" s="19" t="s">
        <v>354</v>
      </c>
      <c r="BM137" s="191" t="s">
        <v>1922</v>
      </c>
    </row>
    <row r="138" spans="1:65" s="2" customFormat="1" ht="11.25">
      <c r="A138" s="36"/>
      <c r="B138" s="37"/>
      <c r="C138" s="38"/>
      <c r="D138" s="193" t="s">
        <v>187</v>
      </c>
      <c r="E138" s="38"/>
      <c r="F138" s="194" t="s">
        <v>1923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187</v>
      </c>
      <c r="AU138" s="19" t="s">
        <v>86</v>
      </c>
    </row>
    <row r="139" spans="1:65" s="2" customFormat="1" ht="11.25">
      <c r="A139" s="36"/>
      <c r="B139" s="37"/>
      <c r="C139" s="38"/>
      <c r="D139" s="198" t="s">
        <v>189</v>
      </c>
      <c r="E139" s="38"/>
      <c r="F139" s="199" t="s">
        <v>1924</v>
      </c>
      <c r="G139" s="38"/>
      <c r="H139" s="38"/>
      <c r="I139" s="195"/>
      <c r="J139" s="38"/>
      <c r="K139" s="38"/>
      <c r="L139" s="41"/>
      <c r="M139" s="196"/>
      <c r="N139" s="197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189</v>
      </c>
      <c r="AU139" s="19" t="s">
        <v>86</v>
      </c>
    </row>
    <row r="140" spans="1:65" s="2" customFormat="1" ht="21.75" customHeight="1">
      <c r="A140" s="36"/>
      <c r="B140" s="37"/>
      <c r="C140" s="180" t="s">
        <v>374</v>
      </c>
      <c r="D140" s="180" t="s">
        <v>180</v>
      </c>
      <c r="E140" s="181" t="s">
        <v>1925</v>
      </c>
      <c r="F140" s="182" t="s">
        <v>1926</v>
      </c>
      <c r="G140" s="183" t="s">
        <v>861</v>
      </c>
      <c r="H140" s="184">
        <v>1</v>
      </c>
      <c r="I140" s="185"/>
      <c r="J140" s="186">
        <f>ROUND(I140*H140,2)</f>
        <v>0</v>
      </c>
      <c r="K140" s="182" t="s">
        <v>184</v>
      </c>
      <c r="L140" s="41"/>
      <c r="M140" s="187" t="s">
        <v>19</v>
      </c>
      <c r="N140" s="188" t="s">
        <v>48</v>
      </c>
      <c r="O140" s="66"/>
      <c r="P140" s="189">
        <f>O140*H140</f>
        <v>0</v>
      </c>
      <c r="Q140" s="189">
        <v>8.9999999999999998E-4</v>
      </c>
      <c r="R140" s="189">
        <f>Q140*H140</f>
        <v>8.9999999999999998E-4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354</v>
      </c>
      <c r="AT140" s="191" t="s">
        <v>180</v>
      </c>
      <c r="AU140" s="191" t="s">
        <v>86</v>
      </c>
      <c r="AY140" s="19" t="s">
        <v>176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84</v>
      </c>
      <c r="BK140" s="192">
        <f>ROUND(I140*H140,2)</f>
        <v>0</v>
      </c>
      <c r="BL140" s="19" t="s">
        <v>354</v>
      </c>
      <c r="BM140" s="191" t="s">
        <v>1927</v>
      </c>
    </row>
    <row r="141" spans="1:65" s="2" customFormat="1" ht="11.25">
      <c r="A141" s="36"/>
      <c r="B141" s="37"/>
      <c r="C141" s="38"/>
      <c r="D141" s="193" t="s">
        <v>187</v>
      </c>
      <c r="E141" s="38"/>
      <c r="F141" s="194" t="s">
        <v>1928</v>
      </c>
      <c r="G141" s="38"/>
      <c r="H141" s="38"/>
      <c r="I141" s="195"/>
      <c r="J141" s="38"/>
      <c r="K141" s="38"/>
      <c r="L141" s="41"/>
      <c r="M141" s="196"/>
      <c r="N141" s="19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187</v>
      </c>
      <c r="AU141" s="19" t="s">
        <v>86</v>
      </c>
    </row>
    <row r="142" spans="1:65" s="2" customFormat="1" ht="11.25">
      <c r="A142" s="36"/>
      <c r="B142" s="37"/>
      <c r="C142" s="38"/>
      <c r="D142" s="198" t="s">
        <v>189</v>
      </c>
      <c r="E142" s="38"/>
      <c r="F142" s="199" t="s">
        <v>1929</v>
      </c>
      <c r="G142" s="38"/>
      <c r="H142" s="38"/>
      <c r="I142" s="195"/>
      <c r="J142" s="38"/>
      <c r="K142" s="38"/>
      <c r="L142" s="41"/>
      <c r="M142" s="196"/>
      <c r="N142" s="197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189</v>
      </c>
      <c r="AU142" s="19" t="s">
        <v>86</v>
      </c>
    </row>
    <row r="143" spans="1:65" s="2" customFormat="1" ht="16.5" customHeight="1">
      <c r="A143" s="36"/>
      <c r="B143" s="37"/>
      <c r="C143" s="180" t="s">
        <v>380</v>
      </c>
      <c r="D143" s="180" t="s">
        <v>180</v>
      </c>
      <c r="E143" s="181" t="s">
        <v>1930</v>
      </c>
      <c r="F143" s="182" t="s">
        <v>1931</v>
      </c>
      <c r="G143" s="183" t="s">
        <v>407</v>
      </c>
      <c r="H143" s="184">
        <v>10</v>
      </c>
      <c r="I143" s="185"/>
      <c r="J143" s="186">
        <f>ROUND(I143*H143,2)</f>
        <v>0</v>
      </c>
      <c r="K143" s="182" t="s">
        <v>184</v>
      </c>
      <c r="L143" s="41"/>
      <c r="M143" s="187" t="s">
        <v>19</v>
      </c>
      <c r="N143" s="188" t="s">
        <v>48</v>
      </c>
      <c r="O143" s="66"/>
      <c r="P143" s="189">
        <f>O143*H143</f>
        <v>0</v>
      </c>
      <c r="Q143" s="189">
        <v>4.4000000000000002E-4</v>
      </c>
      <c r="R143" s="189">
        <f>Q143*H143</f>
        <v>4.4000000000000003E-3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354</v>
      </c>
      <c r="AT143" s="191" t="s">
        <v>180</v>
      </c>
      <c r="AU143" s="191" t="s">
        <v>86</v>
      </c>
      <c r="AY143" s="19" t="s">
        <v>176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84</v>
      </c>
      <c r="BK143" s="192">
        <f>ROUND(I143*H143,2)</f>
        <v>0</v>
      </c>
      <c r="BL143" s="19" t="s">
        <v>354</v>
      </c>
      <c r="BM143" s="191" t="s">
        <v>1932</v>
      </c>
    </row>
    <row r="144" spans="1:65" s="2" customFormat="1" ht="11.25">
      <c r="A144" s="36"/>
      <c r="B144" s="37"/>
      <c r="C144" s="38"/>
      <c r="D144" s="193" t="s">
        <v>187</v>
      </c>
      <c r="E144" s="38"/>
      <c r="F144" s="194" t="s">
        <v>1933</v>
      </c>
      <c r="G144" s="38"/>
      <c r="H144" s="38"/>
      <c r="I144" s="195"/>
      <c r="J144" s="38"/>
      <c r="K144" s="38"/>
      <c r="L144" s="41"/>
      <c r="M144" s="196"/>
      <c r="N144" s="197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187</v>
      </c>
      <c r="AU144" s="19" t="s">
        <v>86</v>
      </c>
    </row>
    <row r="145" spans="1:65" s="2" customFormat="1" ht="11.25">
      <c r="A145" s="36"/>
      <c r="B145" s="37"/>
      <c r="C145" s="38"/>
      <c r="D145" s="198" t="s">
        <v>189</v>
      </c>
      <c r="E145" s="38"/>
      <c r="F145" s="199" t="s">
        <v>1934</v>
      </c>
      <c r="G145" s="38"/>
      <c r="H145" s="38"/>
      <c r="I145" s="195"/>
      <c r="J145" s="38"/>
      <c r="K145" s="38"/>
      <c r="L145" s="41"/>
      <c r="M145" s="196"/>
      <c r="N145" s="197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189</v>
      </c>
      <c r="AU145" s="19" t="s">
        <v>86</v>
      </c>
    </row>
    <row r="146" spans="1:65" s="2" customFormat="1" ht="16.5" customHeight="1">
      <c r="A146" s="36"/>
      <c r="B146" s="37"/>
      <c r="C146" s="180" t="s">
        <v>8</v>
      </c>
      <c r="D146" s="180" t="s">
        <v>180</v>
      </c>
      <c r="E146" s="181" t="s">
        <v>1935</v>
      </c>
      <c r="F146" s="182" t="s">
        <v>1936</v>
      </c>
      <c r="G146" s="183" t="s">
        <v>183</v>
      </c>
      <c r="H146" s="184">
        <v>0.30599999999999999</v>
      </c>
      <c r="I146" s="185"/>
      <c r="J146" s="186">
        <f>ROUND(I146*H146,2)</f>
        <v>0</v>
      </c>
      <c r="K146" s="182" t="s">
        <v>184</v>
      </c>
      <c r="L146" s="41"/>
      <c r="M146" s="187" t="s">
        <v>19</v>
      </c>
      <c r="N146" s="188" t="s">
        <v>48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354</v>
      </c>
      <c r="AT146" s="191" t="s">
        <v>180</v>
      </c>
      <c r="AU146" s="191" t="s">
        <v>86</v>
      </c>
      <c r="AY146" s="19" t="s">
        <v>176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84</v>
      </c>
      <c r="BK146" s="192">
        <f>ROUND(I146*H146,2)</f>
        <v>0</v>
      </c>
      <c r="BL146" s="19" t="s">
        <v>354</v>
      </c>
      <c r="BM146" s="191" t="s">
        <v>1937</v>
      </c>
    </row>
    <row r="147" spans="1:65" s="2" customFormat="1" ht="19.5">
      <c r="A147" s="36"/>
      <c r="B147" s="37"/>
      <c r="C147" s="38"/>
      <c r="D147" s="193" t="s">
        <v>187</v>
      </c>
      <c r="E147" s="38"/>
      <c r="F147" s="194" t="s">
        <v>1938</v>
      </c>
      <c r="G147" s="38"/>
      <c r="H147" s="38"/>
      <c r="I147" s="195"/>
      <c r="J147" s="38"/>
      <c r="K147" s="38"/>
      <c r="L147" s="41"/>
      <c r="M147" s="196"/>
      <c r="N147" s="197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187</v>
      </c>
      <c r="AU147" s="19" t="s">
        <v>86</v>
      </c>
    </row>
    <row r="148" spans="1:65" s="2" customFormat="1" ht="11.25">
      <c r="A148" s="36"/>
      <c r="B148" s="37"/>
      <c r="C148" s="38"/>
      <c r="D148" s="198" t="s">
        <v>189</v>
      </c>
      <c r="E148" s="38"/>
      <c r="F148" s="199" t="s">
        <v>1939</v>
      </c>
      <c r="G148" s="38"/>
      <c r="H148" s="38"/>
      <c r="I148" s="195"/>
      <c r="J148" s="38"/>
      <c r="K148" s="38"/>
      <c r="L148" s="41"/>
      <c r="M148" s="196"/>
      <c r="N148" s="197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189</v>
      </c>
      <c r="AU148" s="19" t="s">
        <v>86</v>
      </c>
    </row>
    <row r="149" spans="1:65" s="2" customFormat="1" ht="16.5" customHeight="1">
      <c r="A149" s="36"/>
      <c r="B149" s="37"/>
      <c r="C149" s="180" t="s">
        <v>354</v>
      </c>
      <c r="D149" s="180" t="s">
        <v>180</v>
      </c>
      <c r="E149" s="181" t="s">
        <v>1940</v>
      </c>
      <c r="F149" s="182" t="s">
        <v>1941</v>
      </c>
      <c r="G149" s="183" t="s">
        <v>183</v>
      </c>
      <c r="H149" s="184">
        <v>5.5E-2</v>
      </c>
      <c r="I149" s="185"/>
      <c r="J149" s="186">
        <f>ROUND(I149*H149,2)</f>
        <v>0</v>
      </c>
      <c r="K149" s="182" t="s">
        <v>184</v>
      </c>
      <c r="L149" s="41"/>
      <c r="M149" s="187" t="s">
        <v>19</v>
      </c>
      <c r="N149" s="188" t="s">
        <v>48</v>
      </c>
      <c r="O149" s="66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354</v>
      </c>
      <c r="AT149" s="191" t="s">
        <v>180</v>
      </c>
      <c r="AU149" s="191" t="s">
        <v>86</v>
      </c>
      <c r="AY149" s="19" t="s">
        <v>176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354</v>
      </c>
      <c r="BM149" s="191" t="s">
        <v>1942</v>
      </c>
    </row>
    <row r="150" spans="1:65" s="2" customFormat="1" ht="19.5">
      <c r="A150" s="36"/>
      <c r="B150" s="37"/>
      <c r="C150" s="38"/>
      <c r="D150" s="193" t="s">
        <v>187</v>
      </c>
      <c r="E150" s="38"/>
      <c r="F150" s="194" t="s">
        <v>1943</v>
      </c>
      <c r="G150" s="38"/>
      <c r="H150" s="38"/>
      <c r="I150" s="195"/>
      <c r="J150" s="38"/>
      <c r="K150" s="38"/>
      <c r="L150" s="41"/>
      <c r="M150" s="196"/>
      <c r="N150" s="197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187</v>
      </c>
      <c r="AU150" s="19" t="s">
        <v>86</v>
      </c>
    </row>
    <row r="151" spans="1:65" s="2" customFormat="1" ht="11.25">
      <c r="A151" s="36"/>
      <c r="B151" s="37"/>
      <c r="C151" s="38"/>
      <c r="D151" s="198" t="s">
        <v>189</v>
      </c>
      <c r="E151" s="38"/>
      <c r="F151" s="199" t="s">
        <v>1944</v>
      </c>
      <c r="G151" s="38"/>
      <c r="H151" s="38"/>
      <c r="I151" s="195"/>
      <c r="J151" s="38"/>
      <c r="K151" s="38"/>
      <c r="L151" s="41"/>
      <c r="M151" s="196"/>
      <c r="N151" s="19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189</v>
      </c>
      <c r="AU151" s="19" t="s">
        <v>86</v>
      </c>
    </row>
    <row r="152" spans="1:65" s="2" customFormat="1" ht="16.5" customHeight="1">
      <c r="A152" s="36"/>
      <c r="B152" s="37"/>
      <c r="C152" s="180" t="s">
        <v>397</v>
      </c>
      <c r="D152" s="180" t="s">
        <v>180</v>
      </c>
      <c r="E152" s="181" t="s">
        <v>1945</v>
      </c>
      <c r="F152" s="182" t="s">
        <v>1946</v>
      </c>
      <c r="G152" s="183" t="s">
        <v>183</v>
      </c>
      <c r="H152" s="184">
        <v>5.5E-2</v>
      </c>
      <c r="I152" s="185"/>
      <c r="J152" s="186">
        <f>ROUND(I152*H152,2)</f>
        <v>0</v>
      </c>
      <c r="K152" s="182" t="s">
        <v>184</v>
      </c>
      <c r="L152" s="41"/>
      <c r="M152" s="187" t="s">
        <v>19</v>
      </c>
      <c r="N152" s="188" t="s">
        <v>48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354</v>
      </c>
      <c r="AT152" s="191" t="s">
        <v>180</v>
      </c>
      <c r="AU152" s="191" t="s">
        <v>86</v>
      </c>
      <c r="AY152" s="19" t="s">
        <v>176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84</v>
      </c>
      <c r="BK152" s="192">
        <f>ROUND(I152*H152,2)</f>
        <v>0</v>
      </c>
      <c r="BL152" s="19" t="s">
        <v>354</v>
      </c>
      <c r="BM152" s="191" t="s">
        <v>1947</v>
      </c>
    </row>
    <row r="153" spans="1:65" s="2" customFormat="1" ht="19.5">
      <c r="A153" s="36"/>
      <c r="B153" s="37"/>
      <c r="C153" s="38"/>
      <c r="D153" s="193" t="s">
        <v>187</v>
      </c>
      <c r="E153" s="38"/>
      <c r="F153" s="194" t="s">
        <v>1948</v>
      </c>
      <c r="G153" s="38"/>
      <c r="H153" s="38"/>
      <c r="I153" s="195"/>
      <c r="J153" s="38"/>
      <c r="K153" s="38"/>
      <c r="L153" s="41"/>
      <c r="M153" s="196"/>
      <c r="N153" s="197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187</v>
      </c>
      <c r="AU153" s="19" t="s">
        <v>86</v>
      </c>
    </row>
    <row r="154" spans="1:65" s="2" customFormat="1" ht="11.25">
      <c r="A154" s="36"/>
      <c r="B154" s="37"/>
      <c r="C154" s="38"/>
      <c r="D154" s="198" t="s">
        <v>189</v>
      </c>
      <c r="E154" s="38"/>
      <c r="F154" s="199" t="s">
        <v>1949</v>
      </c>
      <c r="G154" s="38"/>
      <c r="H154" s="38"/>
      <c r="I154" s="195"/>
      <c r="J154" s="38"/>
      <c r="K154" s="38"/>
      <c r="L154" s="41"/>
      <c r="M154" s="196"/>
      <c r="N154" s="197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189</v>
      </c>
      <c r="AU154" s="19" t="s">
        <v>86</v>
      </c>
    </row>
    <row r="155" spans="1:65" s="12" customFormat="1" ht="22.9" customHeight="1">
      <c r="B155" s="164"/>
      <c r="C155" s="165"/>
      <c r="D155" s="166" t="s">
        <v>76</v>
      </c>
      <c r="E155" s="178" t="s">
        <v>1950</v>
      </c>
      <c r="F155" s="178" t="s">
        <v>1951</v>
      </c>
      <c r="G155" s="165"/>
      <c r="H155" s="165"/>
      <c r="I155" s="168"/>
      <c r="J155" s="179">
        <f>BK155</f>
        <v>0</v>
      </c>
      <c r="K155" s="165"/>
      <c r="L155" s="170"/>
      <c r="M155" s="171"/>
      <c r="N155" s="172"/>
      <c r="O155" s="172"/>
      <c r="P155" s="173">
        <f>SUM(P156:P184)</f>
        <v>0</v>
      </c>
      <c r="Q155" s="172"/>
      <c r="R155" s="173">
        <f>SUM(R156:R184)</f>
        <v>1.0700000000000001E-2</v>
      </c>
      <c r="S155" s="172"/>
      <c r="T155" s="174">
        <f>SUM(T156:T184)</f>
        <v>9.3620000000000009E-2</v>
      </c>
      <c r="AR155" s="175" t="s">
        <v>86</v>
      </c>
      <c r="AT155" s="176" t="s">
        <v>76</v>
      </c>
      <c r="AU155" s="176" t="s">
        <v>84</v>
      </c>
      <c r="AY155" s="175" t="s">
        <v>176</v>
      </c>
      <c r="BK155" s="177">
        <f>SUM(BK156:BK184)</f>
        <v>0</v>
      </c>
    </row>
    <row r="156" spans="1:65" s="2" customFormat="1" ht="16.5" customHeight="1">
      <c r="A156" s="36"/>
      <c r="B156" s="37"/>
      <c r="C156" s="180" t="s">
        <v>404</v>
      </c>
      <c r="D156" s="180" t="s">
        <v>180</v>
      </c>
      <c r="E156" s="181" t="s">
        <v>1952</v>
      </c>
      <c r="F156" s="182" t="s">
        <v>1953</v>
      </c>
      <c r="G156" s="183" t="s">
        <v>407</v>
      </c>
      <c r="H156" s="184">
        <v>1</v>
      </c>
      <c r="I156" s="185"/>
      <c r="J156" s="186">
        <f>ROUND(I156*H156,2)</f>
        <v>0</v>
      </c>
      <c r="K156" s="182" t="s">
        <v>184</v>
      </c>
      <c r="L156" s="41"/>
      <c r="M156" s="187" t="s">
        <v>19</v>
      </c>
      <c r="N156" s="188" t="s">
        <v>48</v>
      </c>
      <c r="O156" s="66"/>
      <c r="P156" s="189">
        <f>O156*H156</f>
        <v>0</v>
      </c>
      <c r="Q156" s="189">
        <v>0</v>
      </c>
      <c r="R156" s="189">
        <f>Q156*H156</f>
        <v>0</v>
      </c>
      <c r="S156" s="189">
        <v>7.7420000000000003E-2</v>
      </c>
      <c r="T156" s="190">
        <f>S156*H156</f>
        <v>7.7420000000000003E-2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354</v>
      </c>
      <c r="AT156" s="191" t="s">
        <v>180</v>
      </c>
      <c r="AU156" s="191" t="s">
        <v>86</v>
      </c>
      <c r="AY156" s="19" t="s">
        <v>176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84</v>
      </c>
      <c r="BK156" s="192">
        <f>ROUND(I156*H156,2)</f>
        <v>0</v>
      </c>
      <c r="BL156" s="19" t="s">
        <v>354</v>
      </c>
      <c r="BM156" s="191" t="s">
        <v>1954</v>
      </c>
    </row>
    <row r="157" spans="1:65" s="2" customFormat="1" ht="11.25">
      <c r="A157" s="36"/>
      <c r="B157" s="37"/>
      <c r="C157" s="38"/>
      <c r="D157" s="193" t="s">
        <v>187</v>
      </c>
      <c r="E157" s="38"/>
      <c r="F157" s="194" t="s">
        <v>1955</v>
      </c>
      <c r="G157" s="38"/>
      <c r="H157" s="38"/>
      <c r="I157" s="195"/>
      <c r="J157" s="38"/>
      <c r="K157" s="38"/>
      <c r="L157" s="41"/>
      <c r="M157" s="196"/>
      <c r="N157" s="197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187</v>
      </c>
      <c r="AU157" s="19" t="s">
        <v>86</v>
      </c>
    </row>
    <row r="158" spans="1:65" s="2" customFormat="1" ht="11.25">
      <c r="A158" s="36"/>
      <c r="B158" s="37"/>
      <c r="C158" s="38"/>
      <c r="D158" s="198" t="s">
        <v>189</v>
      </c>
      <c r="E158" s="38"/>
      <c r="F158" s="199" t="s">
        <v>1956</v>
      </c>
      <c r="G158" s="38"/>
      <c r="H158" s="38"/>
      <c r="I158" s="195"/>
      <c r="J158" s="38"/>
      <c r="K158" s="38"/>
      <c r="L158" s="41"/>
      <c r="M158" s="196"/>
      <c r="N158" s="197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189</v>
      </c>
      <c r="AU158" s="19" t="s">
        <v>86</v>
      </c>
    </row>
    <row r="159" spans="1:65" s="2" customFormat="1" ht="16.5" customHeight="1">
      <c r="A159" s="36"/>
      <c r="B159" s="37"/>
      <c r="C159" s="180" t="s">
        <v>412</v>
      </c>
      <c r="D159" s="180" t="s">
        <v>180</v>
      </c>
      <c r="E159" s="181" t="s">
        <v>1957</v>
      </c>
      <c r="F159" s="182" t="s">
        <v>1958</v>
      </c>
      <c r="G159" s="183" t="s">
        <v>861</v>
      </c>
      <c r="H159" s="184">
        <v>4</v>
      </c>
      <c r="I159" s="185"/>
      <c r="J159" s="186">
        <f>ROUND(I159*H159,2)</f>
        <v>0</v>
      </c>
      <c r="K159" s="182" t="s">
        <v>184</v>
      </c>
      <c r="L159" s="41"/>
      <c r="M159" s="187" t="s">
        <v>19</v>
      </c>
      <c r="N159" s="188" t="s">
        <v>48</v>
      </c>
      <c r="O159" s="66"/>
      <c r="P159" s="189">
        <f>O159*H159</f>
        <v>0</v>
      </c>
      <c r="Q159" s="189">
        <v>1.1199999999999999E-3</v>
      </c>
      <c r="R159" s="189">
        <f>Q159*H159</f>
        <v>4.4799999999999996E-3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354</v>
      </c>
      <c r="AT159" s="191" t="s">
        <v>180</v>
      </c>
      <c r="AU159" s="191" t="s">
        <v>86</v>
      </c>
      <c r="AY159" s="19" t="s">
        <v>176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84</v>
      </c>
      <c r="BK159" s="192">
        <f>ROUND(I159*H159,2)</f>
        <v>0</v>
      </c>
      <c r="BL159" s="19" t="s">
        <v>354</v>
      </c>
      <c r="BM159" s="191" t="s">
        <v>1959</v>
      </c>
    </row>
    <row r="160" spans="1:65" s="2" customFormat="1" ht="11.25">
      <c r="A160" s="36"/>
      <c r="B160" s="37"/>
      <c r="C160" s="38"/>
      <c r="D160" s="193" t="s">
        <v>187</v>
      </c>
      <c r="E160" s="38"/>
      <c r="F160" s="194" t="s">
        <v>1960</v>
      </c>
      <c r="G160" s="38"/>
      <c r="H160" s="38"/>
      <c r="I160" s="195"/>
      <c r="J160" s="38"/>
      <c r="K160" s="38"/>
      <c r="L160" s="41"/>
      <c r="M160" s="196"/>
      <c r="N160" s="197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187</v>
      </c>
      <c r="AU160" s="19" t="s">
        <v>86</v>
      </c>
    </row>
    <row r="161" spans="1:65" s="2" customFormat="1" ht="11.25">
      <c r="A161" s="36"/>
      <c r="B161" s="37"/>
      <c r="C161" s="38"/>
      <c r="D161" s="198" t="s">
        <v>189</v>
      </c>
      <c r="E161" s="38"/>
      <c r="F161" s="199" t="s">
        <v>1961</v>
      </c>
      <c r="G161" s="38"/>
      <c r="H161" s="38"/>
      <c r="I161" s="195"/>
      <c r="J161" s="38"/>
      <c r="K161" s="38"/>
      <c r="L161" s="41"/>
      <c r="M161" s="196"/>
      <c r="N161" s="197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189</v>
      </c>
      <c r="AU161" s="19" t="s">
        <v>86</v>
      </c>
    </row>
    <row r="162" spans="1:65" s="2" customFormat="1" ht="16.5" customHeight="1">
      <c r="A162" s="36"/>
      <c r="B162" s="37"/>
      <c r="C162" s="227" t="s">
        <v>418</v>
      </c>
      <c r="D162" s="227" t="s">
        <v>398</v>
      </c>
      <c r="E162" s="228" t="s">
        <v>1962</v>
      </c>
      <c r="F162" s="229" t="s">
        <v>1963</v>
      </c>
      <c r="G162" s="230" t="s">
        <v>299</v>
      </c>
      <c r="H162" s="231">
        <v>4</v>
      </c>
      <c r="I162" s="232"/>
      <c r="J162" s="233">
        <f>ROUND(I162*H162,2)</f>
        <v>0</v>
      </c>
      <c r="K162" s="229" t="s">
        <v>184</v>
      </c>
      <c r="L162" s="234"/>
      <c r="M162" s="235" t="s">
        <v>19</v>
      </c>
      <c r="N162" s="236" t="s">
        <v>48</v>
      </c>
      <c r="O162" s="66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401</v>
      </c>
      <c r="AT162" s="191" t="s">
        <v>398</v>
      </c>
      <c r="AU162" s="191" t="s">
        <v>86</v>
      </c>
      <c r="AY162" s="19" t="s">
        <v>176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84</v>
      </c>
      <c r="BK162" s="192">
        <f>ROUND(I162*H162,2)</f>
        <v>0</v>
      </c>
      <c r="BL162" s="19" t="s">
        <v>354</v>
      </c>
      <c r="BM162" s="191" t="s">
        <v>1964</v>
      </c>
    </row>
    <row r="163" spans="1:65" s="2" customFormat="1" ht="11.25">
      <c r="A163" s="36"/>
      <c r="B163" s="37"/>
      <c r="C163" s="38"/>
      <c r="D163" s="193" t="s">
        <v>187</v>
      </c>
      <c r="E163" s="38"/>
      <c r="F163" s="194" t="s">
        <v>1963</v>
      </c>
      <c r="G163" s="38"/>
      <c r="H163" s="38"/>
      <c r="I163" s="195"/>
      <c r="J163" s="38"/>
      <c r="K163" s="38"/>
      <c r="L163" s="41"/>
      <c r="M163" s="196"/>
      <c r="N163" s="197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187</v>
      </c>
      <c r="AU163" s="19" t="s">
        <v>86</v>
      </c>
    </row>
    <row r="164" spans="1:65" s="2" customFormat="1" ht="16.5" customHeight="1">
      <c r="A164" s="36"/>
      <c r="B164" s="37"/>
      <c r="C164" s="180" t="s">
        <v>7</v>
      </c>
      <c r="D164" s="180" t="s">
        <v>180</v>
      </c>
      <c r="E164" s="181" t="s">
        <v>1965</v>
      </c>
      <c r="F164" s="182" t="s">
        <v>1966</v>
      </c>
      <c r="G164" s="183" t="s">
        <v>299</v>
      </c>
      <c r="H164" s="184">
        <v>1</v>
      </c>
      <c r="I164" s="185"/>
      <c r="J164" s="186">
        <f>ROUND(I164*H164,2)</f>
        <v>0</v>
      </c>
      <c r="K164" s="182" t="s">
        <v>184</v>
      </c>
      <c r="L164" s="41"/>
      <c r="M164" s="187" t="s">
        <v>19</v>
      </c>
      <c r="N164" s="188" t="s">
        <v>48</v>
      </c>
      <c r="O164" s="66"/>
      <c r="P164" s="189">
        <f>O164*H164</f>
        <v>0</v>
      </c>
      <c r="Q164" s="189">
        <v>0</v>
      </c>
      <c r="R164" s="189">
        <f>Q164*H164</f>
        <v>0</v>
      </c>
      <c r="S164" s="189">
        <v>1.17E-2</v>
      </c>
      <c r="T164" s="190">
        <f>S164*H164</f>
        <v>1.17E-2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354</v>
      </c>
      <c r="AT164" s="191" t="s">
        <v>180</v>
      </c>
      <c r="AU164" s="191" t="s">
        <v>86</v>
      </c>
      <c r="AY164" s="19" t="s">
        <v>176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84</v>
      </c>
      <c r="BK164" s="192">
        <f>ROUND(I164*H164,2)</f>
        <v>0</v>
      </c>
      <c r="BL164" s="19" t="s">
        <v>354</v>
      </c>
      <c r="BM164" s="191" t="s">
        <v>1967</v>
      </c>
    </row>
    <row r="165" spans="1:65" s="2" customFormat="1" ht="11.25">
      <c r="A165" s="36"/>
      <c r="B165" s="37"/>
      <c r="C165" s="38"/>
      <c r="D165" s="193" t="s">
        <v>187</v>
      </c>
      <c r="E165" s="38"/>
      <c r="F165" s="194" t="s">
        <v>1968</v>
      </c>
      <c r="G165" s="38"/>
      <c r="H165" s="38"/>
      <c r="I165" s="195"/>
      <c r="J165" s="38"/>
      <c r="K165" s="38"/>
      <c r="L165" s="41"/>
      <c r="M165" s="196"/>
      <c r="N165" s="197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187</v>
      </c>
      <c r="AU165" s="19" t="s">
        <v>86</v>
      </c>
    </row>
    <row r="166" spans="1:65" s="2" customFormat="1" ht="11.25">
      <c r="A166" s="36"/>
      <c r="B166" s="37"/>
      <c r="C166" s="38"/>
      <c r="D166" s="198" t="s">
        <v>189</v>
      </c>
      <c r="E166" s="38"/>
      <c r="F166" s="199" t="s">
        <v>1969</v>
      </c>
      <c r="G166" s="38"/>
      <c r="H166" s="38"/>
      <c r="I166" s="195"/>
      <c r="J166" s="38"/>
      <c r="K166" s="38"/>
      <c r="L166" s="41"/>
      <c r="M166" s="196"/>
      <c r="N166" s="197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189</v>
      </c>
      <c r="AU166" s="19" t="s">
        <v>86</v>
      </c>
    </row>
    <row r="167" spans="1:65" s="2" customFormat="1" ht="21.75" customHeight="1">
      <c r="A167" s="36"/>
      <c r="B167" s="37"/>
      <c r="C167" s="180" t="s">
        <v>428</v>
      </c>
      <c r="D167" s="180" t="s">
        <v>180</v>
      </c>
      <c r="E167" s="181" t="s">
        <v>1970</v>
      </c>
      <c r="F167" s="182" t="s">
        <v>1971</v>
      </c>
      <c r="G167" s="183" t="s">
        <v>861</v>
      </c>
      <c r="H167" s="184">
        <v>1</v>
      </c>
      <c r="I167" s="185"/>
      <c r="J167" s="186">
        <f>ROUND(I167*H167,2)</f>
        <v>0</v>
      </c>
      <c r="K167" s="182" t="s">
        <v>184</v>
      </c>
      <c r="L167" s="41"/>
      <c r="M167" s="187" t="s">
        <v>19</v>
      </c>
      <c r="N167" s="188" t="s">
        <v>48</v>
      </c>
      <c r="O167" s="66"/>
      <c r="P167" s="189">
        <f>O167*H167</f>
        <v>0</v>
      </c>
      <c r="Q167" s="189">
        <v>5.47E-3</v>
      </c>
      <c r="R167" s="189">
        <f>Q167*H167</f>
        <v>5.47E-3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354</v>
      </c>
      <c r="AT167" s="191" t="s">
        <v>180</v>
      </c>
      <c r="AU167" s="191" t="s">
        <v>86</v>
      </c>
      <c r="AY167" s="19" t="s">
        <v>176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84</v>
      </c>
      <c r="BK167" s="192">
        <f>ROUND(I167*H167,2)</f>
        <v>0</v>
      </c>
      <c r="BL167" s="19" t="s">
        <v>354</v>
      </c>
      <c r="BM167" s="191" t="s">
        <v>1972</v>
      </c>
    </row>
    <row r="168" spans="1:65" s="2" customFormat="1" ht="19.5">
      <c r="A168" s="36"/>
      <c r="B168" s="37"/>
      <c r="C168" s="38"/>
      <c r="D168" s="193" t="s">
        <v>187</v>
      </c>
      <c r="E168" s="38"/>
      <c r="F168" s="194" t="s">
        <v>1973</v>
      </c>
      <c r="G168" s="38"/>
      <c r="H168" s="38"/>
      <c r="I168" s="195"/>
      <c r="J168" s="38"/>
      <c r="K168" s="38"/>
      <c r="L168" s="41"/>
      <c r="M168" s="196"/>
      <c r="N168" s="197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187</v>
      </c>
      <c r="AU168" s="19" t="s">
        <v>86</v>
      </c>
    </row>
    <row r="169" spans="1:65" s="2" customFormat="1" ht="11.25">
      <c r="A169" s="36"/>
      <c r="B169" s="37"/>
      <c r="C169" s="38"/>
      <c r="D169" s="198" t="s">
        <v>189</v>
      </c>
      <c r="E169" s="38"/>
      <c r="F169" s="199" t="s">
        <v>1974</v>
      </c>
      <c r="G169" s="38"/>
      <c r="H169" s="38"/>
      <c r="I169" s="195"/>
      <c r="J169" s="38"/>
      <c r="K169" s="38"/>
      <c r="L169" s="41"/>
      <c r="M169" s="196"/>
      <c r="N169" s="197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189</v>
      </c>
      <c r="AU169" s="19" t="s">
        <v>86</v>
      </c>
    </row>
    <row r="170" spans="1:65" s="2" customFormat="1" ht="16.5" customHeight="1">
      <c r="A170" s="36"/>
      <c r="B170" s="37"/>
      <c r="C170" s="180" t="s">
        <v>434</v>
      </c>
      <c r="D170" s="180" t="s">
        <v>180</v>
      </c>
      <c r="E170" s="181" t="s">
        <v>1975</v>
      </c>
      <c r="F170" s="182" t="s">
        <v>1976</v>
      </c>
      <c r="G170" s="183" t="s">
        <v>299</v>
      </c>
      <c r="H170" s="184">
        <v>1</v>
      </c>
      <c r="I170" s="185"/>
      <c r="J170" s="186">
        <f>ROUND(I170*H170,2)</f>
        <v>0</v>
      </c>
      <c r="K170" s="182" t="s">
        <v>184</v>
      </c>
      <c r="L170" s="41"/>
      <c r="M170" s="187" t="s">
        <v>19</v>
      </c>
      <c r="N170" s="188" t="s">
        <v>48</v>
      </c>
      <c r="O170" s="66"/>
      <c r="P170" s="189">
        <f>O170*H170</f>
        <v>0</v>
      </c>
      <c r="Q170" s="189">
        <v>6.8000000000000005E-4</v>
      </c>
      <c r="R170" s="189">
        <f>Q170*H170</f>
        <v>6.8000000000000005E-4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354</v>
      </c>
      <c r="AT170" s="191" t="s">
        <v>180</v>
      </c>
      <c r="AU170" s="191" t="s">
        <v>86</v>
      </c>
      <c r="AY170" s="19" t="s">
        <v>176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84</v>
      </c>
      <c r="BK170" s="192">
        <f>ROUND(I170*H170,2)</f>
        <v>0</v>
      </c>
      <c r="BL170" s="19" t="s">
        <v>354</v>
      </c>
      <c r="BM170" s="191" t="s">
        <v>1977</v>
      </c>
    </row>
    <row r="171" spans="1:65" s="2" customFormat="1" ht="11.25">
      <c r="A171" s="36"/>
      <c r="B171" s="37"/>
      <c r="C171" s="38"/>
      <c r="D171" s="193" t="s">
        <v>187</v>
      </c>
      <c r="E171" s="38"/>
      <c r="F171" s="194" t="s">
        <v>1978</v>
      </c>
      <c r="G171" s="38"/>
      <c r="H171" s="38"/>
      <c r="I171" s="195"/>
      <c r="J171" s="38"/>
      <c r="K171" s="38"/>
      <c r="L171" s="41"/>
      <c r="M171" s="196"/>
      <c r="N171" s="197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187</v>
      </c>
      <c r="AU171" s="19" t="s">
        <v>86</v>
      </c>
    </row>
    <row r="172" spans="1:65" s="2" customFormat="1" ht="11.25">
      <c r="A172" s="36"/>
      <c r="B172" s="37"/>
      <c r="C172" s="38"/>
      <c r="D172" s="198" t="s">
        <v>189</v>
      </c>
      <c r="E172" s="38"/>
      <c r="F172" s="199" t="s">
        <v>1979</v>
      </c>
      <c r="G172" s="38"/>
      <c r="H172" s="38"/>
      <c r="I172" s="195"/>
      <c r="J172" s="38"/>
      <c r="K172" s="38"/>
      <c r="L172" s="41"/>
      <c r="M172" s="196"/>
      <c r="N172" s="197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189</v>
      </c>
      <c r="AU172" s="19" t="s">
        <v>86</v>
      </c>
    </row>
    <row r="173" spans="1:65" s="2" customFormat="1" ht="16.5" customHeight="1">
      <c r="A173" s="36"/>
      <c r="B173" s="37"/>
      <c r="C173" s="180" t="s">
        <v>442</v>
      </c>
      <c r="D173" s="180" t="s">
        <v>180</v>
      </c>
      <c r="E173" s="181" t="s">
        <v>1980</v>
      </c>
      <c r="F173" s="182" t="s">
        <v>1981</v>
      </c>
      <c r="G173" s="183" t="s">
        <v>299</v>
      </c>
      <c r="H173" s="184">
        <v>1</v>
      </c>
      <c r="I173" s="185"/>
      <c r="J173" s="186">
        <f>ROUND(I173*H173,2)</f>
        <v>0</v>
      </c>
      <c r="K173" s="182" t="s">
        <v>184</v>
      </c>
      <c r="L173" s="41"/>
      <c r="M173" s="187" t="s">
        <v>19</v>
      </c>
      <c r="N173" s="188" t="s">
        <v>48</v>
      </c>
      <c r="O173" s="66"/>
      <c r="P173" s="189">
        <f>O173*H173</f>
        <v>0</v>
      </c>
      <c r="Q173" s="189">
        <v>6.9999999999999994E-5</v>
      </c>
      <c r="R173" s="189">
        <f>Q173*H173</f>
        <v>6.9999999999999994E-5</v>
      </c>
      <c r="S173" s="189">
        <v>4.4999999999999997E-3</v>
      </c>
      <c r="T173" s="190">
        <f>S173*H173</f>
        <v>4.4999999999999997E-3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354</v>
      </c>
      <c r="AT173" s="191" t="s">
        <v>180</v>
      </c>
      <c r="AU173" s="191" t="s">
        <v>86</v>
      </c>
      <c r="AY173" s="19" t="s">
        <v>176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84</v>
      </c>
      <c r="BK173" s="192">
        <f>ROUND(I173*H173,2)</f>
        <v>0</v>
      </c>
      <c r="BL173" s="19" t="s">
        <v>354</v>
      </c>
      <c r="BM173" s="191" t="s">
        <v>1982</v>
      </c>
    </row>
    <row r="174" spans="1:65" s="2" customFormat="1" ht="11.25">
      <c r="A174" s="36"/>
      <c r="B174" s="37"/>
      <c r="C174" s="38"/>
      <c r="D174" s="193" t="s">
        <v>187</v>
      </c>
      <c r="E174" s="38"/>
      <c r="F174" s="194" t="s">
        <v>1983</v>
      </c>
      <c r="G174" s="38"/>
      <c r="H174" s="38"/>
      <c r="I174" s="195"/>
      <c r="J174" s="38"/>
      <c r="K174" s="38"/>
      <c r="L174" s="41"/>
      <c r="M174" s="196"/>
      <c r="N174" s="197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187</v>
      </c>
      <c r="AU174" s="19" t="s">
        <v>86</v>
      </c>
    </row>
    <row r="175" spans="1:65" s="2" customFormat="1" ht="11.25">
      <c r="A175" s="36"/>
      <c r="B175" s="37"/>
      <c r="C175" s="38"/>
      <c r="D175" s="198" t="s">
        <v>189</v>
      </c>
      <c r="E175" s="38"/>
      <c r="F175" s="199" t="s">
        <v>1984</v>
      </c>
      <c r="G175" s="38"/>
      <c r="H175" s="38"/>
      <c r="I175" s="195"/>
      <c r="J175" s="38"/>
      <c r="K175" s="38"/>
      <c r="L175" s="41"/>
      <c r="M175" s="196"/>
      <c r="N175" s="197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189</v>
      </c>
      <c r="AU175" s="19" t="s">
        <v>86</v>
      </c>
    </row>
    <row r="176" spans="1:65" s="2" customFormat="1" ht="16.5" customHeight="1">
      <c r="A176" s="36"/>
      <c r="B176" s="37"/>
      <c r="C176" s="180" t="s">
        <v>448</v>
      </c>
      <c r="D176" s="180" t="s">
        <v>180</v>
      </c>
      <c r="E176" s="181" t="s">
        <v>1985</v>
      </c>
      <c r="F176" s="182" t="s">
        <v>1986</v>
      </c>
      <c r="G176" s="183" t="s">
        <v>183</v>
      </c>
      <c r="H176" s="184">
        <v>9.4E-2</v>
      </c>
      <c r="I176" s="185"/>
      <c r="J176" s="186">
        <f>ROUND(I176*H176,2)</f>
        <v>0</v>
      </c>
      <c r="K176" s="182" t="s">
        <v>184</v>
      </c>
      <c r="L176" s="41"/>
      <c r="M176" s="187" t="s">
        <v>19</v>
      </c>
      <c r="N176" s="188" t="s">
        <v>48</v>
      </c>
      <c r="O176" s="66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354</v>
      </c>
      <c r="AT176" s="191" t="s">
        <v>180</v>
      </c>
      <c r="AU176" s="191" t="s">
        <v>86</v>
      </c>
      <c r="AY176" s="19" t="s">
        <v>176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84</v>
      </c>
      <c r="BK176" s="192">
        <f>ROUND(I176*H176,2)</f>
        <v>0</v>
      </c>
      <c r="BL176" s="19" t="s">
        <v>354</v>
      </c>
      <c r="BM176" s="191" t="s">
        <v>1987</v>
      </c>
    </row>
    <row r="177" spans="1:65" s="2" customFormat="1" ht="11.25">
      <c r="A177" s="36"/>
      <c r="B177" s="37"/>
      <c r="C177" s="38"/>
      <c r="D177" s="193" t="s">
        <v>187</v>
      </c>
      <c r="E177" s="38"/>
      <c r="F177" s="194" t="s">
        <v>1988</v>
      </c>
      <c r="G177" s="38"/>
      <c r="H177" s="38"/>
      <c r="I177" s="195"/>
      <c r="J177" s="38"/>
      <c r="K177" s="38"/>
      <c r="L177" s="41"/>
      <c r="M177" s="196"/>
      <c r="N177" s="197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187</v>
      </c>
      <c r="AU177" s="19" t="s">
        <v>86</v>
      </c>
    </row>
    <row r="178" spans="1:65" s="2" customFormat="1" ht="11.25">
      <c r="A178" s="36"/>
      <c r="B178" s="37"/>
      <c r="C178" s="38"/>
      <c r="D178" s="198" t="s">
        <v>189</v>
      </c>
      <c r="E178" s="38"/>
      <c r="F178" s="199" t="s">
        <v>1989</v>
      </c>
      <c r="G178" s="38"/>
      <c r="H178" s="38"/>
      <c r="I178" s="195"/>
      <c r="J178" s="38"/>
      <c r="K178" s="38"/>
      <c r="L178" s="41"/>
      <c r="M178" s="196"/>
      <c r="N178" s="197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189</v>
      </c>
      <c r="AU178" s="19" t="s">
        <v>86</v>
      </c>
    </row>
    <row r="179" spans="1:65" s="2" customFormat="1" ht="16.5" customHeight="1">
      <c r="A179" s="36"/>
      <c r="B179" s="37"/>
      <c r="C179" s="180" t="s">
        <v>458</v>
      </c>
      <c r="D179" s="180" t="s">
        <v>180</v>
      </c>
      <c r="E179" s="181" t="s">
        <v>1990</v>
      </c>
      <c r="F179" s="182" t="s">
        <v>1991</v>
      </c>
      <c r="G179" s="183" t="s">
        <v>183</v>
      </c>
      <c r="H179" s="184">
        <v>1.0999999999999999E-2</v>
      </c>
      <c r="I179" s="185"/>
      <c r="J179" s="186">
        <f>ROUND(I179*H179,2)</f>
        <v>0</v>
      </c>
      <c r="K179" s="182" t="s">
        <v>184</v>
      </c>
      <c r="L179" s="41"/>
      <c r="M179" s="187" t="s">
        <v>19</v>
      </c>
      <c r="N179" s="188" t="s">
        <v>48</v>
      </c>
      <c r="O179" s="66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354</v>
      </c>
      <c r="AT179" s="191" t="s">
        <v>180</v>
      </c>
      <c r="AU179" s="191" t="s">
        <v>86</v>
      </c>
      <c r="AY179" s="19" t="s">
        <v>176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84</v>
      </c>
      <c r="BK179" s="192">
        <f>ROUND(I179*H179,2)</f>
        <v>0</v>
      </c>
      <c r="BL179" s="19" t="s">
        <v>354</v>
      </c>
      <c r="BM179" s="191" t="s">
        <v>1992</v>
      </c>
    </row>
    <row r="180" spans="1:65" s="2" customFormat="1" ht="19.5">
      <c r="A180" s="36"/>
      <c r="B180" s="37"/>
      <c r="C180" s="38"/>
      <c r="D180" s="193" t="s">
        <v>187</v>
      </c>
      <c r="E180" s="38"/>
      <c r="F180" s="194" t="s">
        <v>1993</v>
      </c>
      <c r="G180" s="38"/>
      <c r="H180" s="38"/>
      <c r="I180" s="195"/>
      <c r="J180" s="38"/>
      <c r="K180" s="38"/>
      <c r="L180" s="41"/>
      <c r="M180" s="196"/>
      <c r="N180" s="197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187</v>
      </c>
      <c r="AU180" s="19" t="s">
        <v>86</v>
      </c>
    </row>
    <row r="181" spans="1:65" s="2" customFormat="1" ht="11.25">
      <c r="A181" s="36"/>
      <c r="B181" s="37"/>
      <c r="C181" s="38"/>
      <c r="D181" s="198" t="s">
        <v>189</v>
      </c>
      <c r="E181" s="38"/>
      <c r="F181" s="199" t="s">
        <v>1994</v>
      </c>
      <c r="G181" s="38"/>
      <c r="H181" s="38"/>
      <c r="I181" s="195"/>
      <c r="J181" s="38"/>
      <c r="K181" s="38"/>
      <c r="L181" s="41"/>
      <c r="M181" s="196"/>
      <c r="N181" s="197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189</v>
      </c>
      <c r="AU181" s="19" t="s">
        <v>86</v>
      </c>
    </row>
    <row r="182" spans="1:65" s="2" customFormat="1" ht="16.5" customHeight="1">
      <c r="A182" s="36"/>
      <c r="B182" s="37"/>
      <c r="C182" s="180" t="s">
        <v>464</v>
      </c>
      <c r="D182" s="180" t="s">
        <v>180</v>
      </c>
      <c r="E182" s="181" t="s">
        <v>1995</v>
      </c>
      <c r="F182" s="182" t="s">
        <v>1996</v>
      </c>
      <c r="G182" s="183" t="s">
        <v>183</v>
      </c>
      <c r="H182" s="184">
        <v>1.0999999999999999E-2</v>
      </c>
      <c r="I182" s="185"/>
      <c r="J182" s="186">
        <f>ROUND(I182*H182,2)</f>
        <v>0</v>
      </c>
      <c r="K182" s="182" t="s">
        <v>184</v>
      </c>
      <c r="L182" s="41"/>
      <c r="M182" s="187" t="s">
        <v>19</v>
      </c>
      <c r="N182" s="188" t="s">
        <v>48</v>
      </c>
      <c r="O182" s="66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354</v>
      </c>
      <c r="AT182" s="191" t="s">
        <v>180</v>
      </c>
      <c r="AU182" s="191" t="s">
        <v>86</v>
      </c>
      <c r="AY182" s="19" t="s">
        <v>176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84</v>
      </c>
      <c r="BK182" s="192">
        <f>ROUND(I182*H182,2)</f>
        <v>0</v>
      </c>
      <c r="BL182" s="19" t="s">
        <v>354</v>
      </c>
      <c r="BM182" s="191" t="s">
        <v>1997</v>
      </c>
    </row>
    <row r="183" spans="1:65" s="2" customFormat="1" ht="19.5">
      <c r="A183" s="36"/>
      <c r="B183" s="37"/>
      <c r="C183" s="38"/>
      <c r="D183" s="193" t="s">
        <v>187</v>
      </c>
      <c r="E183" s="38"/>
      <c r="F183" s="194" t="s">
        <v>1998</v>
      </c>
      <c r="G183" s="38"/>
      <c r="H183" s="38"/>
      <c r="I183" s="195"/>
      <c r="J183" s="38"/>
      <c r="K183" s="38"/>
      <c r="L183" s="41"/>
      <c r="M183" s="196"/>
      <c r="N183" s="197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187</v>
      </c>
      <c r="AU183" s="19" t="s">
        <v>86</v>
      </c>
    </row>
    <row r="184" spans="1:65" s="2" customFormat="1" ht="11.25">
      <c r="A184" s="36"/>
      <c r="B184" s="37"/>
      <c r="C184" s="38"/>
      <c r="D184" s="198" t="s">
        <v>189</v>
      </c>
      <c r="E184" s="38"/>
      <c r="F184" s="199" t="s">
        <v>1999</v>
      </c>
      <c r="G184" s="38"/>
      <c r="H184" s="38"/>
      <c r="I184" s="195"/>
      <c r="J184" s="38"/>
      <c r="K184" s="38"/>
      <c r="L184" s="41"/>
      <c r="M184" s="196"/>
      <c r="N184" s="197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189</v>
      </c>
      <c r="AU184" s="19" t="s">
        <v>86</v>
      </c>
    </row>
    <row r="185" spans="1:65" s="12" customFormat="1" ht="22.9" customHeight="1">
      <c r="B185" s="164"/>
      <c r="C185" s="165"/>
      <c r="D185" s="166" t="s">
        <v>76</v>
      </c>
      <c r="E185" s="178" t="s">
        <v>2000</v>
      </c>
      <c r="F185" s="178" t="s">
        <v>2001</v>
      </c>
      <c r="G185" s="165"/>
      <c r="H185" s="165"/>
      <c r="I185" s="168"/>
      <c r="J185" s="179">
        <f>BK185</f>
        <v>0</v>
      </c>
      <c r="K185" s="165"/>
      <c r="L185" s="170"/>
      <c r="M185" s="171"/>
      <c r="N185" s="172"/>
      <c r="O185" s="172"/>
      <c r="P185" s="173">
        <f>SUM(P186:P209)</f>
        <v>0</v>
      </c>
      <c r="Q185" s="172"/>
      <c r="R185" s="173">
        <f>SUM(R186:R209)</f>
        <v>6.5880000000000008E-2</v>
      </c>
      <c r="S185" s="172"/>
      <c r="T185" s="174">
        <f>SUM(T186:T209)</f>
        <v>5.1200000000000002E-2</v>
      </c>
      <c r="AR185" s="175" t="s">
        <v>86</v>
      </c>
      <c r="AT185" s="176" t="s">
        <v>76</v>
      </c>
      <c r="AU185" s="176" t="s">
        <v>84</v>
      </c>
      <c r="AY185" s="175" t="s">
        <v>176</v>
      </c>
      <c r="BK185" s="177">
        <f>SUM(BK186:BK209)</f>
        <v>0</v>
      </c>
    </row>
    <row r="186" spans="1:65" s="2" customFormat="1" ht="16.5" customHeight="1">
      <c r="A186" s="36"/>
      <c r="B186" s="37"/>
      <c r="C186" s="180" t="s">
        <v>470</v>
      </c>
      <c r="D186" s="180" t="s">
        <v>180</v>
      </c>
      <c r="E186" s="181" t="s">
        <v>2002</v>
      </c>
      <c r="F186" s="182" t="s">
        <v>2003</v>
      </c>
      <c r="G186" s="183" t="s">
        <v>407</v>
      </c>
      <c r="H186" s="184">
        <v>16</v>
      </c>
      <c r="I186" s="185"/>
      <c r="J186" s="186">
        <f>ROUND(I186*H186,2)</f>
        <v>0</v>
      </c>
      <c r="K186" s="182" t="s">
        <v>184</v>
      </c>
      <c r="L186" s="41"/>
      <c r="M186" s="187" t="s">
        <v>19</v>
      </c>
      <c r="N186" s="188" t="s">
        <v>48</v>
      </c>
      <c r="O186" s="66"/>
      <c r="P186" s="189">
        <f>O186*H186</f>
        <v>0</v>
      </c>
      <c r="Q186" s="189">
        <v>2.0000000000000002E-5</v>
      </c>
      <c r="R186" s="189">
        <f>Q186*H186</f>
        <v>3.2000000000000003E-4</v>
      </c>
      <c r="S186" s="189">
        <v>3.2000000000000002E-3</v>
      </c>
      <c r="T186" s="190">
        <f>S186*H186</f>
        <v>5.1200000000000002E-2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354</v>
      </c>
      <c r="AT186" s="191" t="s">
        <v>180</v>
      </c>
      <c r="AU186" s="191" t="s">
        <v>86</v>
      </c>
      <c r="AY186" s="19" t="s">
        <v>176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84</v>
      </c>
      <c r="BK186" s="192">
        <f>ROUND(I186*H186,2)</f>
        <v>0</v>
      </c>
      <c r="BL186" s="19" t="s">
        <v>354</v>
      </c>
      <c r="BM186" s="191" t="s">
        <v>2004</v>
      </c>
    </row>
    <row r="187" spans="1:65" s="2" customFormat="1" ht="11.25">
      <c r="A187" s="36"/>
      <c r="B187" s="37"/>
      <c r="C187" s="38"/>
      <c r="D187" s="193" t="s">
        <v>187</v>
      </c>
      <c r="E187" s="38"/>
      <c r="F187" s="194" t="s">
        <v>2005</v>
      </c>
      <c r="G187" s="38"/>
      <c r="H187" s="38"/>
      <c r="I187" s="195"/>
      <c r="J187" s="38"/>
      <c r="K187" s="38"/>
      <c r="L187" s="41"/>
      <c r="M187" s="196"/>
      <c r="N187" s="197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187</v>
      </c>
      <c r="AU187" s="19" t="s">
        <v>86</v>
      </c>
    </row>
    <row r="188" spans="1:65" s="2" customFormat="1" ht="11.25">
      <c r="A188" s="36"/>
      <c r="B188" s="37"/>
      <c r="C188" s="38"/>
      <c r="D188" s="198" t="s">
        <v>189</v>
      </c>
      <c r="E188" s="38"/>
      <c r="F188" s="199" t="s">
        <v>2006</v>
      </c>
      <c r="G188" s="38"/>
      <c r="H188" s="38"/>
      <c r="I188" s="195"/>
      <c r="J188" s="38"/>
      <c r="K188" s="38"/>
      <c r="L188" s="41"/>
      <c r="M188" s="196"/>
      <c r="N188" s="197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189</v>
      </c>
      <c r="AU188" s="19" t="s">
        <v>86</v>
      </c>
    </row>
    <row r="189" spans="1:65" s="2" customFormat="1" ht="16.5" customHeight="1">
      <c r="A189" s="36"/>
      <c r="B189" s="37"/>
      <c r="C189" s="180" t="s">
        <v>479</v>
      </c>
      <c r="D189" s="180" t="s">
        <v>180</v>
      </c>
      <c r="E189" s="181" t="s">
        <v>2007</v>
      </c>
      <c r="F189" s="182" t="s">
        <v>2008</v>
      </c>
      <c r="G189" s="183" t="s">
        <v>407</v>
      </c>
      <c r="H189" s="184">
        <v>2</v>
      </c>
      <c r="I189" s="185"/>
      <c r="J189" s="186">
        <f>ROUND(I189*H189,2)</f>
        <v>0</v>
      </c>
      <c r="K189" s="182" t="s">
        <v>184</v>
      </c>
      <c r="L189" s="41"/>
      <c r="M189" s="187" t="s">
        <v>19</v>
      </c>
      <c r="N189" s="188" t="s">
        <v>48</v>
      </c>
      <c r="O189" s="66"/>
      <c r="P189" s="189">
        <f>O189*H189</f>
        <v>0</v>
      </c>
      <c r="Q189" s="189">
        <v>1.89E-3</v>
      </c>
      <c r="R189" s="189">
        <f>Q189*H189</f>
        <v>3.7799999999999999E-3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354</v>
      </c>
      <c r="AT189" s="191" t="s">
        <v>180</v>
      </c>
      <c r="AU189" s="191" t="s">
        <v>86</v>
      </c>
      <c r="AY189" s="19" t="s">
        <v>176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84</v>
      </c>
      <c r="BK189" s="192">
        <f>ROUND(I189*H189,2)</f>
        <v>0</v>
      </c>
      <c r="BL189" s="19" t="s">
        <v>354</v>
      </c>
      <c r="BM189" s="191" t="s">
        <v>2009</v>
      </c>
    </row>
    <row r="190" spans="1:65" s="2" customFormat="1" ht="11.25">
      <c r="A190" s="36"/>
      <c r="B190" s="37"/>
      <c r="C190" s="38"/>
      <c r="D190" s="193" t="s">
        <v>187</v>
      </c>
      <c r="E190" s="38"/>
      <c r="F190" s="194" t="s">
        <v>2010</v>
      </c>
      <c r="G190" s="38"/>
      <c r="H190" s="38"/>
      <c r="I190" s="195"/>
      <c r="J190" s="38"/>
      <c r="K190" s="38"/>
      <c r="L190" s="41"/>
      <c r="M190" s="196"/>
      <c r="N190" s="197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187</v>
      </c>
      <c r="AU190" s="19" t="s">
        <v>86</v>
      </c>
    </row>
    <row r="191" spans="1:65" s="2" customFormat="1" ht="11.25">
      <c r="A191" s="36"/>
      <c r="B191" s="37"/>
      <c r="C191" s="38"/>
      <c r="D191" s="198" t="s">
        <v>189</v>
      </c>
      <c r="E191" s="38"/>
      <c r="F191" s="199" t="s">
        <v>2011</v>
      </c>
      <c r="G191" s="38"/>
      <c r="H191" s="38"/>
      <c r="I191" s="195"/>
      <c r="J191" s="38"/>
      <c r="K191" s="38"/>
      <c r="L191" s="41"/>
      <c r="M191" s="196"/>
      <c r="N191" s="197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189</v>
      </c>
      <c r="AU191" s="19" t="s">
        <v>86</v>
      </c>
    </row>
    <row r="192" spans="1:65" s="2" customFormat="1" ht="16.5" customHeight="1">
      <c r="A192" s="36"/>
      <c r="B192" s="37"/>
      <c r="C192" s="180" t="s">
        <v>485</v>
      </c>
      <c r="D192" s="180" t="s">
        <v>180</v>
      </c>
      <c r="E192" s="181" t="s">
        <v>2012</v>
      </c>
      <c r="F192" s="182" t="s">
        <v>2013</v>
      </c>
      <c r="G192" s="183" t="s">
        <v>407</v>
      </c>
      <c r="H192" s="184">
        <v>14</v>
      </c>
      <c r="I192" s="185"/>
      <c r="J192" s="186">
        <f>ROUND(I192*H192,2)</f>
        <v>0</v>
      </c>
      <c r="K192" s="182" t="s">
        <v>184</v>
      </c>
      <c r="L192" s="41"/>
      <c r="M192" s="187" t="s">
        <v>19</v>
      </c>
      <c r="N192" s="188" t="s">
        <v>48</v>
      </c>
      <c r="O192" s="66"/>
      <c r="P192" s="189">
        <f>O192*H192</f>
        <v>0</v>
      </c>
      <c r="Q192" s="189">
        <v>2.8400000000000001E-3</v>
      </c>
      <c r="R192" s="189">
        <f>Q192*H192</f>
        <v>3.9760000000000004E-2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354</v>
      </c>
      <c r="AT192" s="191" t="s">
        <v>180</v>
      </c>
      <c r="AU192" s="191" t="s">
        <v>86</v>
      </c>
      <c r="AY192" s="19" t="s">
        <v>176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84</v>
      </c>
      <c r="BK192" s="192">
        <f>ROUND(I192*H192,2)</f>
        <v>0</v>
      </c>
      <c r="BL192" s="19" t="s">
        <v>354</v>
      </c>
      <c r="BM192" s="191" t="s">
        <v>2014</v>
      </c>
    </row>
    <row r="193" spans="1:65" s="2" customFormat="1" ht="11.25">
      <c r="A193" s="36"/>
      <c r="B193" s="37"/>
      <c r="C193" s="38"/>
      <c r="D193" s="193" t="s">
        <v>187</v>
      </c>
      <c r="E193" s="38"/>
      <c r="F193" s="194" t="s">
        <v>2015</v>
      </c>
      <c r="G193" s="38"/>
      <c r="H193" s="38"/>
      <c r="I193" s="195"/>
      <c r="J193" s="38"/>
      <c r="K193" s="38"/>
      <c r="L193" s="41"/>
      <c r="M193" s="196"/>
      <c r="N193" s="197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187</v>
      </c>
      <c r="AU193" s="19" t="s">
        <v>86</v>
      </c>
    </row>
    <row r="194" spans="1:65" s="2" customFormat="1" ht="11.25">
      <c r="A194" s="36"/>
      <c r="B194" s="37"/>
      <c r="C194" s="38"/>
      <c r="D194" s="198" t="s">
        <v>189</v>
      </c>
      <c r="E194" s="38"/>
      <c r="F194" s="199" t="s">
        <v>2016</v>
      </c>
      <c r="G194" s="38"/>
      <c r="H194" s="38"/>
      <c r="I194" s="195"/>
      <c r="J194" s="38"/>
      <c r="K194" s="38"/>
      <c r="L194" s="41"/>
      <c r="M194" s="196"/>
      <c r="N194" s="197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189</v>
      </c>
      <c r="AU194" s="19" t="s">
        <v>86</v>
      </c>
    </row>
    <row r="195" spans="1:65" s="2" customFormat="1" ht="16.5" customHeight="1">
      <c r="A195" s="36"/>
      <c r="B195" s="37"/>
      <c r="C195" s="180" t="s">
        <v>491</v>
      </c>
      <c r="D195" s="180" t="s">
        <v>180</v>
      </c>
      <c r="E195" s="181" t="s">
        <v>2017</v>
      </c>
      <c r="F195" s="182" t="s">
        <v>2018</v>
      </c>
      <c r="G195" s="183" t="s">
        <v>407</v>
      </c>
      <c r="H195" s="184">
        <v>6</v>
      </c>
      <c r="I195" s="185"/>
      <c r="J195" s="186">
        <f>ROUND(I195*H195,2)</f>
        <v>0</v>
      </c>
      <c r="K195" s="182" t="s">
        <v>184</v>
      </c>
      <c r="L195" s="41"/>
      <c r="M195" s="187" t="s">
        <v>19</v>
      </c>
      <c r="N195" s="188" t="s">
        <v>48</v>
      </c>
      <c r="O195" s="66"/>
      <c r="P195" s="189">
        <f>O195*H195</f>
        <v>0</v>
      </c>
      <c r="Q195" s="189">
        <v>3.6700000000000001E-3</v>
      </c>
      <c r="R195" s="189">
        <f>Q195*H195</f>
        <v>2.2020000000000001E-2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354</v>
      </c>
      <c r="AT195" s="191" t="s">
        <v>180</v>
      </c>
      <c r="AU195" s="191" t="s">
        <v>86</v>
      </c>
      <c r="AY195" s="19" t="s">
        <v>176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84</v>
      </c>
      <c r="BK195" s="192">
        <f>ROUND(I195*H195,2)</f>
        <v>0</v>
      </c>
      <c r="BL195" s="19" t="s">
        <v>354</v>
      </c>
      <c r="BM195" s="191" t="s">
        <v>2019</v>
      </c>
    </row>
    <row r="196" spans="1:65" s="2" customFormat="1" ht="11.25">
      <c r="A196" s="36"/>
      <c r="B196" s="37"/>
      <c r="C196" s="38"/>
      <c r="D196" s="193" t="s">
        <v>187</v>
      </c>
      <c r="E196" s="38"/>
      <c r="F196" s="194" t="s">
        <v>2020</v>
      </c>
      <c r="G196" s="38"/>
      <c r="H196" s="38"/>
      <c r="I196" s="195"/>
      <c r="J196" s="38"/>
      <c r="K196" s="38"/>
      <c r="L196" s="41"/>
      <c r="M196" s="196"/>
      <c r="N196" s="197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187</v>
      </c>
      <c r="AU196" s="19" t="s">
        <v>86</v>
      </c>
    </row>
    <row r="197" spans="1:65" s="2" customFormat="1" ht="11.25">
      <c r="A197" s="36"/>
      <c r="B197" s="37"/>
      <c r="C197" s="38"/>
      <c r="D197" s="198" t="s">
        <v>189</v>
      </c>
      <c r="E197" s="38"/>
      <c r="F197" s="199" t="s">
        <v>2021</v>
      </c>
      <c r="G197" s="38"/>
      <c r="H197" s="38"/>
      <c r="I197" s="195"/>
      <c r="J197" s="38"/>
      <c r="K197" s="38"/>
      <c r="L197" s="41"/>
      <c r="M197" s="196"/>
      <c r="N197" s="197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189</v>
      </c>
      <c r="AU197" s="19" t="s">
        <v>86</v>
      </c>
    </row>
    <row r="198" spans="1:65" s="2" customFormat="1" ht="16.5" customHeight="1">
      <c r="A198" s="36"/>
      <c r="B198" s="37"/>
      <c r="C198" s="180" t="s">
        <v>401</v>
      </c>
      <c r="D198" s="180" t="s">
        <v>180</v>
      </c>
      <c r="E198" s="181" t="s">
        <v>2022</v>
      </c>
      <c r="F198" s="182" t="s">
        <v>2023</v>
      </c>
      <c r="G198" s="183" t="s">
        <v>407</v>
      </c>
      <c r="H198" s="184">
        <v>34</v>
      </c>
      <c r="I198" s="185"/>
      <c r="J198" s="186">
        <f>ROUND(I198*H198,2)</f>
        <v>0</v>
      </c>
      <c r="K198" s="182" t="s">
        <v>184</v>
      </c>
      <c r="L198" s="41"/>
      <c r="M198" s="187" t="s">
        <v>19</v>
      </c>
      <c r="N198" s="188" t="s">
        <v>48</v>
      </c>
      <c r="O198" s="66"/>
      <c r="P198" s="189">
        <f>O198*H198</f>
        <v>0</v>
      </c>
      <c r="Q198" s="189">
        <v>0</v>
      </c>
      <c r="R198" s="189">
        <f>Q198*H198</f>
        <v>0</v>
      </c>
      <c r="S198" s="189">
        <v>0</v>
      </c>
      <c r="T198" s="190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354</v>
      </c>
      <c r="AT198" s="191" t="s">
        <v>180</v>
      </c>
      <c r="AU198" s="191" t="s">
        <v>86</v>
      </c>
      <c r="AY198" s="19" t="s">
        <v>176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9" t="s">
        <v>84</v>
      </c>
      <c r="BK198" s="192">
        <f>ROUND(I198*H198,2)</f>
        <v>0</v>
      </c>
      <c r="BL198" s="19" t="s">
        <v>354</v>
      </c>
      <c r="BM198" s="191" t="s">
        <v>2024</v>
      </c>
    </row>
    <row r="199" spans="1:65" s="2" customFormat="1" ht="19.5">
      <c r="A199" s="36"/>
      <c r="B199" s="37"/>
      <c r="C199" s="38"/>
      <c r="D199" s="193" t="s">
        <v>187</v>
      </c>
      <c r="E199" s="38"/>
      <c r="F199" s="194" t="s">
        <v>2025</v>
      </c>
      <c r="G199" s="38"/>
      <c r="H199" s="38"/>
      <c r="I199" s="195"/>
      <c r="J199" s="38"/>
      <c r="K199" s="38"/>
      <c r="L199" s="41"/>
      <c r="M199" s="196"/>
      <c r="N199" s="197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187</v>
      </c>
      <c r="AU199" s="19" t="s">
        <v>86</v>
      </c>
    </row>
    <row r="200" spans="1:65" s="2" customFormat="1" ht="11.25">
      <c r="A200" s="36"/>
      <c r="B200" s="37"/>
      <c r="C200" s="38"/>
      <c r="D200" s="198" t="s">
        <v>189</v>
      </c>
      <c r="E200" s="38"/>
      <c r="F200" s="199" t="s">
        <v>2026</v>
      </c>
      <c r="G200" s="38"/>
      <c r="H200" s="38"/>
      <c r="I200" s="195"/>
      <c r="J200" s="38"/>
      <c r="K200" s="38"/>
      <c r="L200" s="41"/>
      <c r="M200" s="196"/>
      <c r="N200" s="197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189</v>
      </c>
      <c r="AU200" s="19" t="s">
        <v>86</v>
      </c>
    </row>
    <row r="201" spans="1:65" s="2" customFormat="1" ht="16.5" customHeight="1">
      <c r="A201" s="36"/>
      <c r="B201" s="37"/>
      <c r="C201" s="180" t="s">
        <v>502</v>
      </c>
      <c r="D201" s="180" t="s">
        <v>180</v>
      </c>
      <c r="E201" s="181" t="s">
        <v>2027</v>
      </c>
      <c r="F201" s="182" t="s">
        <v>2028</v>
      </c>
      <c r="G201" s="183" t="s">
        <v>183</v>
      </c>
      <c r="H201" s="184">
        <v>5.0999999999999997E-2</v>
      </c>
      <c r="I201" s="185"/>
      <c r="J201" s="186">
        <f>ROUND(I201*H201,2)</f>
        <v>0</v>
      </c>
      <c r="K201" s="182" t="s">
        <v>184</v>
      </c>
      <c r="L201" s="41"/>
      <c r="M201" s="187" t="s">
        <v>19</v>
      </c>
      <c r="N201" s="188" t="s">
        <v>48</v>
      </c>
      <c r="O201" s="66"/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354</v>
      </c>
      <c r="AT201" s="191" t="s">
        <v>180</v>
      </c>
      <c r="AU201" s="191" t="s">
        <v>86</v>
      </c>
      <c r="AY201" s="19" t="s">
        <v>176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84</v>
      </c>
      <c r="BK201" s="192">
        <f>ROUND(I201*H201,2)</f>
        <v>0</v>
      </c>
      <c r="BL201" s="19" t="s">
        <v>354</v>
      </c>
      <c r="BM201" s="191" t="s">
        <v>2029</v>
      </c>
    </row>
    <row r="202" spans="1:65" s="2" customFormat="1" ht="19.5">
      <c r="A202" s="36"/>
      <c r="B202" s="37"/>
      <c r="C202" s="38"/>
      <c r="D202" s="193" t="s">
        <v>187</v>
      </c>
      <c r="E202" s="38"/>
      <c r="F202" s="194" t="s">
        <v>2030</v>
      </c>
      <c r="G202" s="38"/>
      <c r="H202" s="38"/>
      <c r="I202" s="195"/>
      <c r="J202" s="38"/>
      <c r="K202" s="38"/>
      <c r="L202" s="41"/>
      <c r="M202" s="196"/>
      <c r="N202" s="197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187</v>
      </c>
      <c r="AU202" s="19" t="s">
        <v>86</v>
      </c>
    </row>
    <row r="203" spans="1:65" s="2" customFormat="1" ht="11.25">
      <c r="A203" s="36"/>
      <c r="B203" s="37"/>
      <c r="C203" s="38"/>
      <c r="D203" s="198" t="s">
        <v>189</v>
      </c>
      <c r="E203" s="38"/>
      <c r="F203" s="199" t="s">
        <v>2031</v>
      </c>
      <c r="G203" s="38"/>
      <c r="H203" s="38"/>
      <c r="I203" s="195"/>
      <c r="J203" s="38"/>
      <c r="K203" s="38"/>
      <c r="L203" s="41"/>
      <c r="M203" s="196"/>
      <c r="N203" s="197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189</v>
      </c>
      <c r="AU203" s="19" t="s">
        <v>86</v>
      </c>
    </row>
    <row r="204" spans="1:65" s="2" customFormat="1" ht="16.5" customHeight="1">
      <c r="A204" s="36"/>
      <c r="B204" s="37"/>
      <c r="C204" s="180" t="s">
        <v>510</v>
      </c>
      <c r="D204" s="180" t="s">
        <v>180</v>
      </c>
      <c r="E204" s="181" t="s">
        <v>2032</v>
      </c>
      <c r="F204" s="182" t="s">
        <v>2033</v>
      </c>
      <c r="G204" s="183" t="s">
        <v>183</v>
      </c>
      <c r="H204" s="184">
        <v>6.6000000000000003E-2</v>
      </c>
      <c r="I204" s="185"/>
      <c r="J204" s="186">
        <f>ROUND(I204*H204,2)</f>
        <v>0</v>
      </c>
      <c r="K204" s="182" t="s">
        <v>184</v>
      </c>
      <c r="L204" s="41"/>
      <c r="M204" s="187" t="s">
        <v>19</v>
      </c>
      <c r="N204" s="188" t="s">
        <v>48</v>
      </c>
      <c r="O204" s="66"/>
      <c r="P204" s="189">
        <f>O204*H204</f>
        <v>0</v>
      </c>
      <c r="Q204" s="189">
        <v>0</v>
      </c>
      <c r="R204" s="189">
        <f>Q204*H204</f>
        <v>0</v>
      </c>
      <c r="S204" s="189">
        <v>0</v>
      </c>
      <c r="T204" s="190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1" t="s">
        <v>354</v>
      </c>
      <c r="AT204" s="191" t="s">
        <v>180</v>
      </c>
      <c r="AU204" s="191" t="s">
        <v>86</v>
      </c>
      <c r="AY204" s="19" t="s">
        <v>176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9" t="s">
        <v>84</v>
      </c>
      <c r="BK204" s="192">
        <f>ROUND(I204*H204,2)</f>
        <v>0</v>
      </c>
      <c r="BL204" s="19" t="s">
        <v>354</v>
      </c>
      <c r="BM204" s="191" t="s">
        <v>2034</v>
      </c>
    </row>
    <row r="205" spans="1:65" s="2" customFormat="1" ht="19.5">
      <c r="A205" s="36"/>
      <c r="B205" s="37"/>
      <c r="C205" s="38"/>
      <c r="D205" s="193" t="s">
        <v>187</v>
      </c>
      <c r="E205" s="38"/>
      <c r="F205" s="194" t="s">
        <v>2035</v>
      </c>
      <c r="G205" s="38"/>
      <c r="H205" s="38"/>
      <c r="I205" s="195"/>
      <c r="J205" s="38"/>
      <c r="K205" s="38"/>
      <c r="L205" s="41"/>
      <c r="M205" s="196"/>
      <c r="N205" s="197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187</v>
      </c>
      <c r="AU205" s="19" t="s">
        <v>86</v>
      </c>
    </row>
    <row r="206" spans="1:65" s="2" customFormat="1" ht="11.25">
      <c r="A206" s="36"/>
      <c r="B206" s="37"/>
      <c r="C206" s="38"/>
      <c r="D206" s="198" t="s">
        <v>189</v>
      </c>
      <c r="E206" s="38"/>
      <c r="F206" s="199" t="s">
        <v>2036</v>
      </c>
      <c r="G206" s="38"/>
      <c r="H206" s="38"/>
      <c r="I206" s="195"/>
      <c r="J206" s="38"/>
      <c r="K206" s="38"/>
      <c r="L206" s="41"/>
      <c r="M206" s="196"/>
      <c r="N206" s="197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189</v>
      </c>
      <c r="AU206" s="19" t="s">
        <v>86</v>
      </c>
    </row>
    <row r="207" spans="1:65" s="2" customFormat="1" ht="16.5" customHeight="1">
      <c r="A207" s="36"/>
      <c r="B207" s="37"/>
      <c r="C207" s="180" t="s">
        <v>517</v>
      </c>
      <c r="D207" s="180" t="s">
        <v>180</v>
      </c>
      <c r="E207" s="181" t="s">
        <v>2037</v>
      </c>
      <c r="F207" s="182" t="s">
        <v>2038</v>
      </c>
      <c r="G207" s="183" t="s">
        <v>183</v>
      </c>
      <c r="H207" s="184">
        <v>6.6000000000000003E-2</v>
      </c>
      <c r="I207" s="185"/>
      <c r="J207" s="186">
        <f>ROUND(I207*H207,2)</f>
        <v>0</v>
      </c>
      <c r="K207" s="182" t="s">
        <v>184</v>
      </c>
      <c r="L207" s="41"/>
      <c r="M207" s="187" t="s">
        <v>19</v>
      </c>
      <c r="N207" s="188" t="s">
        <v>48</v>
      </c>
      <c r="O207" s="66"/>
      <c r="P207" s="189">
        <f>O207*H207</f>
        <v>0</v>
      </c>
      <c r="Q207" s="189">
        <v>0</v>
      </c>
      <c r="R207" s="189">
        <f>Q207*H207</f>
        <v>0</v>
      </c>
      <c r="S207" s="189">
        <v>0</v>
      </c>
      <c r="T207" s="19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354</v>
      </c>
      <c r="AT207" s="191" t="s">
        <v>180</v>
      </c>
      <c r="AU207" s="191" t="s">
        <v>86</v>
      </c>
      <c r="AY207" s="19" t="s">
        <v>176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84</v>
      </c>
      <c r="BK207" s="192">
        <f>ROUND(I207*H207,2)</f>
        <v>0</v>
      </c>
      <c r="BL207" s="19" t="s">
        <v>354</v>
      </c>
      <c r="BM207" s="191" t="s">
        <v>2039</v>
      </c>
    </row>
    <row r="208" spans="1:65" s="2" customFormat="1" ht="19.5">
      <c r="A208" s="36"/>
      <c r="B208" s="37"/>
      <c r="C208" s="38"/>
      <c r="D208" s="193" t="s">
        <v>187</v>
      </c>
      <c r="E208" s="38"/>
      <c r="F208" s="194" t="s">
        <v>2040</v>
      </c>
      <c r="G208" s="38"/>
      <c r="H208" s="38"/>
      <c r="I208" s="195"/>
      <c r="J208" s="38"/>
      <c r="K208" s="38"/>
      <c r="L208" s="41"/>
      <c r="M208" s="196"/>
      <c r="N208" s="197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187</v>
      </c>
      <c r="AU208" s="19" t="s">
        <v>86</v>
      </c>
    </row>
    <row r="209" spans="1:65" s="2" customFormat="1" ht="11.25">
      <c r="A209" s="36"/>
      <c r="B209" s="37"/>
      <c r="C209" s="38"/>
      <c r="D209" s="198" t="s">
        <v>189</v>
      </c>
      <c r="E209" s="38"/>
      <c r="F209" s="199" t="s">
        <v>2041</v>
      </c>
      <c r="G209" s="38"/>
      <c r="H209" s="38"/>
      <c r="I209" s="195"/>
      <c r="J209" s="38"/>
      <c r="K209" s="38"/>
      <c r="L209" s="41"/>
      <c r="M209" s="196"/>
      <c r="N209" s="197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189</v>
      </c>
      <c r="AU209" s="19" t="s">
        <v>86</v>
      </c>
    </row>
    <row r="210" spans="1:65" s="12" customFormat="1" ht="22.9" customHeight="1">
      <c r="B210" s="164"/>
      <c r="C210" s="165"/>
      <c r="D210" s="166" t="s">
        <v>76</v>
      </c>
      <c r="E210" s="178" t="s">
        <v>2042</v>
      </c>
      <c r="F210" s="178" t="s">
        <v>2043</v>
      </c>
      <c r="G210" s="165"/>
      <c r="H210" s="165"/>
      <c r="I210" s="168"/>
      <c r="J210" s="179">
        <f>BK210</f>
        <v>0</v>
      </c>
      <c r="K210" s="165"/>
      <c r="L210" s="170"/>
      <c r="M210" s="171"/>
      <c r="N210" s="172"/>
      <c r="O210" s="172"/>
      <c r="P210" s="173">
        <f>SUM(P211:P233)</f>
        <v>0</v>
      </c>
      <c r="Q210" s="172"/>
      <c r="R210" s="173">
        <f>SUM(R211:R233)</f>
        <v>5.2199999999999998E-3</v>
      </c>
      <c r="S210" s="172"/>
      <c r="T210" s="174">
        <f>SUM(T211:T233)</f>
        <v>0</v>
      </c>
      <c r="AR210" s="175" t="s">
        <v>86</v>
      </c>
      <c r="AT210" s="176" t="s">
        <v>76</v>
      </c>
      <c r="AU210" s="176" t="s">
        <v>84</v>
      </c>
      <c r="AY210" s="175" t="s">
        <v>176</v>
      </c>
      <c r="BK210" s="177">
        <f>SUM(BK211:BK233)</f>
        <v>0</v>
      </c>
    </row>
    <row r="211" spans="1:65" s="2" customFormat="1" ht="16.5" customHeight="1">
      <c r="A211" s="36"/>
      <c r="B211" s="37"/>
      <c r="C211" s="180" t="s">
        <v>523</v>
      </c>
      <c r="D211" s="180" t="s">
        <v>180</v>
      </c>
      <c r="E211" s="181" t="s">
        <v>2044</v>
      </c>
      <c r="F211" s="182" t="s">
        <v>2045</v>
      </c>
      <c r="G211" s="183" t="s">
        <v>299</v>
      </c>
      <c r="H211" s="184">
        <v>2</v>
      </c>
      <c r="I211" s="185"/>
      <c r="J211" s="186">
        <f>ROUND(I211*H211,2)</f>
        <v>0</v>
      </c>
      <c r="K211" s="182" t="s">
        <v>184</v>
      </c>
      <c r="L211" s="41"/>
      <c r="M211" s="187" t="s">
        <v>19</v>
      </c>
      <c r="N211" s="188" t="s">
        <v>48</v>
      </c>
      <c r="O211" s="66"/>
      <c r="P211" s="189">
        <f>O211*H211</f>
        <v>0</v>
      </c>
      <c r="Q211" s="189">
        <v>2.4000000000000001E-4</v>
      </c>
      <c r="R211" s="189">
        <f>Q211*H211</f>
        <v>4.8000000000000001E-4</v>
      </c>
      <c r="S211" s="189">
        <v>0</v>
      </c>
      <c r="T211" s="19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354</v>
      </c>
      <c r="AT211" s="191" t="s">
        <v>180</v>
      </c>
      <c r="AU211" s="191" t="s">
        <v>86</v>
      </c>
      <c r="AY211" s="19" t="s">
        <v>176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84</v>
      </c>
      <c r="BK211" s="192">
        <f>ROUND(I211*H211,2)</f>
        <v>0</v>
      </c>
      <c r="BL211" s="19" t="s">
        <v>354</v>
      </c>
      <c r="BM211" s="191" t="s">
        <v>2046</v>
      </c>
    </row>
    <row r="212" spans="1:65" s="2" customFormat="1" ht="11.25">
      <c r="A212" s="36"/>
      <c r="B212" s="37"/>
      <c r="C212" s="38"/>
      <c r="D212" s="193" t="s">
        <v>187</v>
      </c>
      <c r="E212" s="38"/>
      <c r="F212" s="194" t="s">
        <v>2047</v>
      </c>
      <c r="G212" s="38"/>
      <c r="H212" s="38"/>
      <c r="I212" s="195"/>
      <c r="J212" s="38"/>
      <c r="K212" s="38"/>
      <c r="L212" s="41"/>
      <c r="M212" s="196"/>
      <c r="N212" s="197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187</v>
      </c>
      <c r="AU212" s="19" t="s">
        <v>86</v>
      </c>
    </row>
    <row r="213" spans="1:65" s="2" customFormat="1" ht="11.25">
      <c r="A213" s="36"/>
      <c r="B213" s="37"/>
      <c r="C213" s="38"/>
      <c r="D213" s="198" t="s">
        <v>189</v>
      </c>
      <c r="E213" s="38"/>
      <c r="F213" s="199" t="s">
        <v>2048</v>
      </c>
      <c r="G213" s="38"/>
      <c r="H213" s="38"/>
      <c r="I213" s="195"/>
      <c r="J213" s="38"/>
      <c r="K213" s="38"/>
      <c r="L213" s="41"/>
      <c r="M213" s="196"/>
      <c r="N213" s="197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189</v>
      </c>
      <c r="AU213" s="19" t="s">
        <v>86</v>
      </c>
    </row>
    <row r="214" spans="1:65" s="2" customFormat="1" ht="16.5" customHeight="1">
      <c r="A214" s="36"/>
      <c r="B214" s="37"/>
      <c r="C214" s="180" t="s">
        <v>540</v>
      </c>
      <c r="D214" s="180" t="s">
        <v>180</v>
      </c>
      <c r="E214" s="181" t="s">
        <v>2049</v>
      </c>
      <c r="F214" s="182" t="s">
        <v>2050</v>
      </c>
      <c r="G214" s="183" t="s">
        <v>299</v>
      </c>
      <c r="H214" s="184">
        <v>2</v>
      </c>
      <c r="I214" s="185"/>
      <c r="J214" s="186">
        <f>ROUND(I214*H214,2)</f>
        <v>0</v>
      </c>
      <c r="K214" s="182" t="s">
        <v>184</v>
      </c>
      <c r="L214" s="41"/>
      <c r="M214" s="187" t="s">
        <v>19</v>
      </c>
      <c r="N214" s="188" t="s">
        <v>48</v>
      </c>
      <c r="O214" s="66"/>
      <c r="P214" s="189">
        <f>O214*H214</f>
        <v>0</v>
      </c>
      <c r="Q214" s="189">
        <v>2.2000000000000001E-4</v>
      </c>
      <c r="R214" s="189">
        <f>Q214*H214</f>
        <v>4.4000000000000002E-4</v>
      </c>
      <c r="S214" s="189">
        <v>0</v>
      </c>
      <c r="T214" s="19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354</v>
      </c>
      <c r="AT214" s="191" t="s">
        <v>180</v>
      </c>
      <c r="AU214" s="191" t="s">
        <v>86</v>
      </c>
      <c r="AY214" s="19" t="s">
        <v>176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84</v>
      </c>
      <c r="BK214" s="192">
        <f>ROUND(I214*H214,2)</f>
        <v>0</v>
      </c>
      <c r="BL214" s="19" t="s">
        <v>354</v>
      </c>
      <c r="BM214" s="191" t="s">
        <v>2051</v>
      </c>
    </row>
    <row r="215" spans="1:65" s="2" customFormat="1" ht="11.25">
      <c r="A215" s="36"/>
      <c r="B215" s="37"/>
      <c r="C215" s="38"/>
      <c r="D215" s="193" t="s">
        <v>187</v>
      </c>
      <c r="E215" s="38"/>
      <c r="F215" s="194" t="s">
        <v>2052</v>
      </c>
      <c r="G215" s="38"/>
      <c r="H215" s="38"/>
      <c r="I215" s="195"/>
      <c r="J215" s="38"/>
      <c r="K215" s="38"/>
      <c r="L215" s="41"/>
      <c r="M215" s="196"/>
      <c r="N215" s="197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187</v>
      </c>
      <c r="AU215" s="19" t="s">
        <v>86</v>
      </c>
    </row>
    <row r="216" spans="1:65" s="2" customFormat="1" ht="11.25">
      <c r="A216" s="36"/>
      <c r="B216" s="37"/>
      <c r="C216" s="38"/>
      <c r="D216" s="198" t="s">
        <v>189</v>
      </c>
      <c r="E216" s="38"/>
      <c r="F216" s="199" t="s">
        <v>2053</v>
      </c>
      <c r="G216" s="38"/>
      <c r="H216" s="38"/>
      <c r="I216" s="195"/>
      <c r="J216" s="38"/>
      <c r="K216" s="38"/>
      <c r="L216" s="41"/>
      <c r="M216" s="196"/>
      <c r="N216" s="197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189</v>
      </c>
      <c r="AU216" s="19" t="s">
        <v>86</v>
      </c>
    </row>
    <row r="217" spans="1:65" s="2" customFormat="1" ht="16.5" customHeight="1">
      <c r="A217" s="36"/>
      <c r="B217" s="37"/>
      <c r="C217" s="180" t="s">
        <v>545</v>
      </c>
      <c r="D217" s="180" t="s">
        <v>180</v>
      </c>
      <c r="E217" s="181" t="s">
        <v>2054</v>
      </c>
      <c r="F217" s="182" t="s">
        <v>2055</v>
      </c>
      <c r="G217" s="183" t="s">
        <v>299</v>
      </c>
      <c r="H217" s="184">
        <v>1</v>
      </c>
      <c r="I217" s="185"/>
      <c r="J217" s="186">
        <f>ROUND(I217*H217,2)</f>
        <v>0</v>
      </c>
      <c r="K217" s="182" t="s">
        <v>184</v>
      </c>
      <c r="L217" s="41"/>
      <c r="M217" s="187" t="s">
        <v>19</v>
      </c>
      <c r="N217" s="188" t="s">
        <v>48</v>
      </c>
      <c r="O217" s="66"/>
      <c r="P217" s="189">
        <f>O217*H217</f>
        <v>0</v>
      </c>
      <c r="Q217" s="189">
        <v>3.8000000000000002E-4</v>
      </c>
      <c r="R217" s="189">
        <f>Q217*H217</f>
        <v>3.8000000000000002E-4</v>
      </c>
      <c r="S217" s="189">
        <v>0</v>
      </c>
      <c r="T217" s="19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354</v>
      </c>
      <c r="AT217" s="191" t="s">
        <v>180</v>
      </c>
      <c r="AU217" s="191" t="s">
        <v>86</v>
      </c>
      <c r="AY217" s="19" t="s">
        <v>176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9" t="s">
        <v>84</v>
      </c>
      <c r="BK217" s="192">
        <f>ROUND(I217*H217,2)</f>
        <v>0</v>
      </c>
      <c r="BL217" s="19" t="s">
        <v>354</v>
      </c>
      <c r="BM217" s="191" t="s">
        <v>2056</v>
      </c>
    </row>
    <row r="218" spans="1:65" s="2" customFormat="1" ht="11.25">
      <c r="A218" s="36"/>
      <c r="B218" s="37"/>
      <c r="C218" s="38"/>
      <c r="D218" s="193" t="s">
        <v>187</v>
      </c>
      <c r="E218" s="38"/>
      <c r="F218" s="194" t="s">
        <v>2057</v>
      </c>
      <c r="G218" s="38"/>
      <c r="H218" s="38"/>
      <c r="I218" s="195"/>
      <c r="J218" s="38"/>
      <c r="K218" s="38"/>
      <c r="L218" s="41"/>
      <c r="M218" s="196"/>
      <c r="N218" s="197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187</v>
      </c>
      <c r="AU218" s="19" t="s">
        <v>86</v>
      </c>
    </row>
    <row r="219" spans="1:65" s="2" customFormat="1" ht="11.25">
      <c r="A219" s="36"/>
      <c r="B219" s="37"/>
      <c r="C219" s="38"/>
      <c r="D219" s="198" t="s">
        <v>189</v>
      </c>
      <c r="E219" s="38"/>
      <c r="F219" s="199" t="s">
        <v>2058</v>
      </c>
      <c r="G219" s="38"/>
      <c r="H219" s="38"/>
      <c r="I219" s="195"/>
      <c r="J219" s="38"/>
      <c r="K219" s="38"/>
      <c r="L219" s="41"/>
      <c r="M219" s="196"/>
      <c r="N219" s="197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189</v>
      </c>
      <c r="AU219" s="19" t="s">
        <v>86</v>
      </c>
    </row>
    <row r="220" spans="1:65" s="2" customFormat="1" ht="16.5" customHeight="1">
      <c r="A220" s="36"/>
      <c r="B220" s="37"/>
      <c r="C220" s="180" t="s">
        <v>551</v>
      </c>
      <c r="D220" s="180" t="s">
        <v>180</v>
      </c>
      <c r="E220" s="181" t="s">
        <v>2059</v>
      </c>
      <c r="F220" s="182" t="s">
        <v>2060</v>
      </c>
      <c r="G220" s="183" t="s">
        <v>299</v>
      </c>
      <c r="H220" s="184">
        <v>2</v>
      </c>
      <c r="I220" s="185"/>
      <c r="J220" s="186">
        <f>ROUND(I220*H220,2)</f>
        <v>0</v>
      </c>
      <c r="K220" s="182" t="s">
        <v>184</v>
      </c>
      <c r="L220" s="41"/>
      <c r="M220" s="187" t="s">
        <v>19</v>
      </c>
      <c r="N220" s="188" t="s">
        <v>48</v>
      </c>
      <c r="O220" s="66"/>
      <c r="P220" s="189">
        <f>O220*H220</f>
        <v>0</v>
      </c>
      <c r="Q220" s="189">
        <v>2.1000000000000001E-4</v>
      </c>
      <c r="R220" s="189">
        <f>Q220*H220</f>
        <v>4.2000000000000002E-4</v>
      </c>
      <c r="S220" s="189">
        <v>0</v>
      </c>
      <c r="T220" s="190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1" t="s">
        <v>354</v>
      </c>
      <c r="AT220" s="191" t="s">
        <v>180</v>
      </c>
      <c r="AU220" s="191" t="s">
        <v>86</v>
      </c>
      <c r="AY220" s="19" t="s">
        <v>176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9" t="s">
        <v>84</v>
      </c>
      <c r="BK220" s="192">
        <f>ROUND(I220*H220,2)</f>
        <v>0</v>
      </c>
      <c r="BL220" s="19" t="s">
        <v>354</v>
      </c>
      <c r="BM220" s="191" t="s">
        <v>2061</v>
      </c>
    </row>
    <row r="221" spans="1:65" s="2" customFormat="1" ht="11.25">
      <c r="A221" s="36"/>
      <c r="B221" s="37"/>
      <c r="C221" s="38"/>
      <c r="D221" s="193" t="s">
        <v>187</v>
      </c>
      <c r="E221" s="38"/>
      <c r="F221" s="194" t="s">
        <v>2062</v>
      </c>
      <c r="G221" s="38"/>
      <c r="H221" s="38"/>
      <c r="I221" s="195"/>
      <c r="J221" s="38"/>
      <c r="K221" s="38"/>
      <c r="L221" s="41"/>
      <c r="M221" s="196"/>
      <c r="N221" s="197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187</v>
      </c>
      <c r="AU221" s="19" t="s">
        <v>86</v>
      </c>
    </row>
    <row r="222" spans="1:65" s="2" customFormat="1" ht="11.25">
      <c r="A222" s="36"/>
      <c r="B222" s="37"/>
      <c r="C222" s="38"/>
      <c r="D222" s="198" t="s">
        <v>189</v>
      </c>
      <c r="E222" s="38"/>
      <c r="F222" s="199" t="s">
        <v>2063</v>
      </c>
      <c r="G222" s="38"/>
      <c r="H222" s="38"/>
      <c r="I222" s="195"/>
      <c r="J222" s="38"/>
      <c r="K222" s="38"/>
      <c r="L222" s="41"/>
      <c r="M222" s="196"/>
      <c r="N222" s="197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189</v>
      </c>
      <c r="AU222" s="19" t="s">
        <v>86</v>
      </c>
    </row>
    <row r="223" spans="1:65" s="2" customFormat="1" ht="16.5" customHeight="1">
      <c r="A223" s="36"/>
      <c r="B223" s="37"/>
      <c r="C223" s="180" t="s">
        <v>559</v>
      </c>
      <c r="D223" s="180" t="s">
        <v>180</v>
      </c>
      <c r="E223" s="181" t="s">
        <v>2064</v>
      </c>
      <c r="F223" s="182" t="s">
        <v>2065</v>
      </c>
      <c r="G223" s="183" t="s">
        <v>299</v>
      </c>
      <c r="H223" s="184">
        <v>7</v>
      </c>
      <c r="I223" s="185"/>
      <c r="J223" s="186">
        <f>ROUND(I223*H223,2)</f>
        <v>0</v>
      </c>
      <c r="K223" s="182" t="s">
        <v>184</v>
      </c>
      <c r="L223" s="41"/>
      <c r="M223" s="187" t="s">
        <v>19</v>
      </c>
      <c r="N223" s="188" t="s">
        <v>48</v>
      </c>
      <c r="O223" s="66"/>
      <c r="P223" s="189">
        <f>O223*H223</f>
        <v>0</v>
      </c>
      <c r="Q223" s="189">
        <v>5.0000000000000001E-4</v>
      </c>
      <c r="R223" s="189">
        <f>Q223*H223</f>
        <v>3.5000000000000001E-3</v>
      </c>
      <c r="S223" s="189">
        <v>0</v>
      </c>
      <c r="T223" s="19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1" t="s">
        <v>354</v>
      </c>
      <c r="AT223" s="191" t="s">
        <v>180</v>
      </c>
      <c r="AU223" s="191" t="s">
        <v>86</v>
      </c>
      <c r="AY223" s="19" t="s">
        <v>176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9" t="s">
        <v>84</v>
      </c>
      <c r="BK223" s="192">
        <f>ROUND(I223*H223,2)</f>
        <v>0</v>
      </c>
      <c r="BL223" s="19" t="s">
        <v>354</v>
      </c>
      <c r="BM223" s="191" t="s">
        <v>2066</v>
      </c>
    </row>
    <row r="224" spans="1:65" s="2" customFormat="1" ht="11.25">
      <c r="A224" s="36"/>
      <c r="B224" s="37"/>
      <c r="C224" s="38"/>
      <c r="D224" s="193" t="s">
        <v>187</v>
      </c>
      <c r="E224" s="38"/>
      <c r="F224" s="194" t="s">
        <v>2067</v>
      </c>
      <c r="G224" s="38"/>
      <c r="H224" s="38"/>
      <c r="I224" s="195"/>
      <c r="J224" s="38"/>
      <c r="K224" s="38"/>
      <c r="L224" s="41"/>
      <c r="M224" s="196"/>
      <c r="N224" s="197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187</v>
      </c>
      <c r="AU224" s="19" t="s">
        <v>86</v>
      </c>
    </row>
    <row r="225" spans="1:65" s="2" customFormat="1" ht="11.25">
      <c r="A225" s="36"/>
      <c r="B225" s="37"/>
      <c r="C225" s="38"/>
      <c r="D225" s="198" t="s">
        <v>189</v>
      </c>
      <c r="E225" s="38"/>
      <c r="F225" s="199" t="s">
        <v>2068</v>
      </c>
      <c r="G225" s="38"/>
      <c r="H225" s="38"/>
      <c r="I225" s="195"/>
      <c r="J225" s="38"/>
      <c r="K225" s="38"/>
      <c r="L225" s="41"/>
      <c r="M225" s="196"/>
      <c r="N225" s="197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189</v>
      </c>
      <c r="AU225" s="19" t="s">
        <v>86</v>
      </c>
    </row>
    <row r="226" spans="1:65" s="2" customFormat="1" ht="16.5" customHeight="1">
      <c r="A226" s="36"/>
      <c r="B226" s="37"/>
      <c r="C226" s="180" t="s">
        <v>566</v>
      </c>
      <c r="D226" s="180" t="s">
        <v>180</v>
      </c>
      <c r="E226" s="181" t="s">
        <v>2069</v>
      </c>
      <c r="F226" s="182" t="s">
        <v>2070</v>
      </c>
      <c r="G226" s="183" t="s">
        <v>235</v>
      </c>
      <c r="H226" s="184">
        <v>1</v>
      </c>
      <c r="I226" s="185"/>
      <c r="J226" s="186">
        <f>ROUND(I226*H226,2)</f>
        <v>0</v>
      </c>
      <c r="K226" s="182" t="s">
        <v>19</v>
      </c>
      <c r="L226" s="41"/>
      <c r="M226" s="187" t="s">
        <v>19</v>
      </c>
      <c r="N226" s="188" t="s">
        <v>48</v>
      </c>
      <c r="O226" s="66"/>
      <c r="P226" s="189">
        <f>O226*H226</f>
        <v>0</v>
      </c>
      <c r="Q226" s="189">
        <v>0</v>
      </c>
      <c r="R226" s="189">
        <f>Q226*H226</f>
        <v>0</v>
      </c>
      <c r="S226" s="189">
        <v>0</v>
      </c>
      <c r="T226" s="190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1" t="s">
        <v>354</v>
      </c>
      <c r="AT226" s="191" t="s">
        <v>180</v>
      </c>
      <c r="AU226" s="191" t="s">
        <v>86</v>
      </c>
      <c r="AY226" s="19" t="s">
        <v>176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9" t="s">
        <v>84</v>
      </c>
      <c r="BK226" s="192">
        <f>ROUND(I226*H226,2)</f>
        <v>0</v>
      </c>
      <c r="BL226" s="19" t="s">
        <v>354</v>
      </c>
      <c r="BM226" s="191" t="s">
        <v>2071</v>
      </c>
    </row>
    <row r="227" spans="1:65" s="2" customFormat="1" ht="11.25">
      <c r="A227" s="36"/>
      <c r="B227" s="37"/>
      <c r="C227" s="38"/>
      <c r="D227" s="193" t="s">
        <v>187</v>
      </c>
      <c r="E227" s="38"/>
      <c r="F227" s="194" t="s">
        <v>2072</v>
      </c>
      <c r="G227" s="38"/>
      <c r="H227" s="38"/>
      <c r="I227" s="195"/>
      <c r="J227" s="38"/>
      <c r="K227" s="38"/>
      <c r="L227" s="41"/>
      <c r="M227" s="196"/>
      <c r="N227" s="197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187</v>
      </c>
      <c r="AU227" s="19" t="s">
        <v>86</v>
      </c>
    </row>
    <row r="228" spans="1:65" s="2" customFormat="1" ht="16.5" customHeight="1">
      <c r="A228" s="36"/>
      <c r="B228" s="37"/>
      <c r="C228" s="180" t="s">
        <v>570</v>
      </c>
      <c r="D228" s="180" t="s">
        <v>180</v>
      </c>
      <c r="E228" s="181" t="s">
        <v>2073</v>
      </c>
      <c r="F228" s="182" t="s">
        <v>2074</v>
      </c>
      <c r="G228" s="183" t="s">
        <v>183</v>
      </c>
      <c r="H228" s="184">
        <v>5.0000000000000001E-3</v>
      </c>
      <c r="I228" s="185"/>
      <c r="J228" s="186">
        <f>ROUND(I228*H228,2)</f>
        <v>0</v>
      </c>
      <c r="K228" s="182" t="s">
        <v>184</v>
      </c>
      <c r="L228" s="41"/>
      <c r="M228" s="187" t="s">
        <v>19</v>
      </c>
      <c r="N228" s="188" t="s">
        <v>48</v>
      </c>
      <c r="O228" s="66"/>
      <c r="P228" s="189">
        <f>O228*H228</f>
        <v>0</v>
      </c>
      <c r="Q228" s="189">
        <v>0</v>
      </c>
      <c r="R228" s="189">
        <f>Q228*H228</f>
        <v>0</v>
      </c>
      <c r="S228" s="189">
        <v>0</v>
      </c>
      <c r="T228" s="190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1" t="s">
        <v>354</v>
      </c>
      <c r="AT228" s="191" t="s">
        <v>180</v>
      </c>
      <c r="AU228" s="191" t="s">
        <v>86</v>
      </c>
      <c r="AY228" s="19" t="s">
        <v>176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9" t="s">
        <v>84</v>
      </c>
      <c r="BK228" s="192">
        <f>ROUND(I228*H228,2)</f>
        <v>0</v>
      </c>
      <c r="BL228" s="19" t="s">
        <v>354</v>
      </c>
      <c r="BM228" s="191" t="s">
        <v>2075</v>
      </c>
    </row>
    <row r="229" spans="1:65" s="2" customFormat="1" ht="19.5">
      <c r="A229" s="36"/>
      <c r="B229" s="37"/>
      <c r="C229" s="38"/>
      <c r="D229" s="193" t="s">
        <v>187</v>
      </c>
      <c r="E229" s="38"/>
      <c r="F229" s="194" t="s">
        <v>2076</v>
      </c>
      <c r="G229" s="38"/>
      <c r="H229" s="38"/>
      <c r="I229" s="195"/>
      <c r="J229" s="38"/>
      <c r="K229" s="38"/>
      <c r="L229" s="41"/>
      <c r="M229" s="196"/>
      <c r="N229" s="197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187</v>
      </c>
      <c r="AU229" s="19" t="s">
        <v>86</v>
      </c>
    </row>
    <row r="230" spans="1:65" s="2" customFormat="1" ht="11.25">
      <c r="A230" s="36"/>
      <c r="B230" s="37"/>
      <c r="C230" s="38"/>
      <c r="D230" s="198" t="s">
        <v>189</v>
      </c>
      <c r="E230" s="38"/>
      <c r="F230" s="199" t="s">
        <v>2077</v>
      </c>
      <c r="G230" s="38"/>
      <c r="H230" s="38"/>
      <c r="I230" s="195"/>
      <c r="J230" s="38"/>
      <c r="K230" s="38"/>
      <c r="L230" s="41"/>
      <c r="M230" s="196"/>
      <c r="N230" s="197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189</v>
      </c>
      <c r="AU230" s="19" t="s">
        <v>86</v>
      </c>
    </row>
    <row r="231" spans="1:65" s="2" customFormat="1" ht="16.5" customHeight="1">
      <c r="A231" s="36"/>
      <c r="B231" s="37"/>
      <c r="C231" s="180" t="s">
        <v>576</v>
      </c>
      <c r="D231" s="180" t="s">
        <v>180</v>
      </c>
      <c r="E231" s="181" t="s">
        <v>2078</v>
      </c>
      <c r="F231" s="182" t="s">
        <v>2079</v>
      </c>
      <c r="G231" s="183" t="s">
        <v>183</v>
      </c>
      <c r="H231" s="184">
        <v>5.0000000000000001E-3</v>
      </c>
      <c r="I231" s="185"/>
      <c r="J231" s="186">
        <f>ROUND(I231*H231,2)</f>
        <v>0</v>
      </c>
      <c r="K231" s="182" t="s">
        <v>184</v>
      </c>
      <c r="L231" s="41"/>
      <c r="M231" s="187" t="s">
        <v>19</v>
      </c>
      <c r="N231" s="188" t="s">
        <v>48</v>
      </c>
      <c r="O231" s="66"/>
      <c r="P231" s="189">
        <f>O231*H231</f>
        <v>0</v>
      </c>
      <c r="Q231" s="189">
        <v>0</v>
      </c>
      <c r="R231" s="189">
        <f>Q231*H231</f>
        <v>0</v>
      </c>
      <c r="S231" s="189">
        <v>0</v>
      </c>
      <c r="T231" s="190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1" t="s">
        <v>354</v>
      </c>
      <c r="AT231" s="191" t="s">
        <v>180</v>
      </c>
      <c r="AU231" s="191" t="s">
        <v>86</v>
      </c>
      <c r="AY231" s="19" t="s">
        <v>176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9" t="s">
        <v>84</v>
      </c>
      <c r="BK231" s="192">
        <f>ROUND(I231*H231,2)</f>
        <v>0</v>
      </c>
      <c r="BL231" s="19" t="s">
        <v>354</v>
      </c>
      <c r="BM231" s="191" t="s">
        <v>2080</v>
      </c>
    </row>
    <row r="232" spans="1:65" s="2" customFormat="1" ht="19.5">
      <c r="A232" s="36"/>
      <c r="B232" s="37"/>
      <c r="C232" s="38"/>
      <c r="D232" s="193" t="s">
        <v>187</v>
      </c>
      <c r="E232" s="38"/>
      <c r="F232" s="194" t="s">
        <v>2081</v>
      </c>
      <c r="G232" s="38"/>
      <c r="H232" s="38"/>
      <c r="I232" s="195"/>
      <c r="J232" s="38"/>
      <c r="K232" s="38"/>
      <c r="L232" s="41"/>
      <c r="M232" s="196"/>
      <c r="N232" s="197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187</v>
      </c>
      <c r="AU232" s="19" t="s">
        <v>86</v>
      </c>
    </row>
    <row r="233" spans="1:65" s="2" customFormat="1" ht="11.25">
      <c r="A233" s="36"/>
      <c r="B233" s="37"/>
      <c r="C233" s="38"/>
      <c r="D233" s="198" t="s">
        <v>189</v>
      </c>
      <c r="E233" s="38"/>
      <c r="F233" s="199" t="s">
        <v>2082</v>
      </c>
      <c r="G233" s="38"/>
      <c r="H233" s="38"/>
      <c r="I233" s="195"/>
      <c r="J233" s="38"/>
      <c r="K233" s="38"/>
      <c r="L233" s="41"/>
      <c r="M233" s="196"/>
      <c r="N233" s="197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189</v>
      </c>
      <c r="AU233" s="19" t="s">
        <v>86</v>
      </c>
    </row>
    <row r="234" spans="1:65" s="12" customFormat="1" ht="25.9" customHeight="1">
      <c r="B234" s="164"/>
      <c r="C234" s="165"/>
      <c r="D234" s="166" t="s">
        <v>76</v>
      </c>
      <c r="E234" s="167" t="s">
        <v>1720</v>
      </c>
      <c r="F234" s="167" t="s">
        <v>1721</v>
      </c>
      <c r="G234" s="165"/>
      <c r="H234" s="165"/>
      <c r="I234" s="168"/>
      <c r="J234" s="169">
        <f>BK234</f>
        <v>0</v>
      </c>
      <c r="K234" s="165"/>
      <c r="L234" s="170"/>
      <c r="M234" s="171"/>
      <c r="N234" s="172"/>
      <c r="O234" s="172"/>
      <c r="P234" s="173">
        <f>SUM(P235:P237)</f>
        <v>0</v>
      </c>
      <c r="Q234" s="172"/>
      <c r="R234" s="173">
        <f>SUM(R235:R237)</f>
        <v>0</v>
      </c>
      <c r="S234" s="172"/>
      <c r="T234" s="174">
        <f>SUM(T235:T237)</f>
        <v>0</v>
      </c>
      <c r="AR234" s="175" t="s">
        <v>185</v>
      </c>
      <c r="AT234" s="176" t="s">
        <v>76</v>
      </c>
      <c r="AU234" s="176" t="s">
        <v>77</v>
      </c>
      <c r="AY234" s="175" t="s">
        <v>176</v>
      </c>
      <c r="BK234" s="177">
        <f>SUM(BK235:BK237)</f>
        <v>0</v>
      </c>
    </row>
    <row r="235" spans="1:65" s="2" customFormat="1" ht="16.5" customHeight="1">
      <c r="A235" s="36"/>
      <c r="B235" s="37"/>
      <c r="C235" s="180" t="s">
        <v>582</v>
      </c>
      <c r="D235" s="180" t="s">
        <v>180</v>
      </c>
      <c r="E235" s="181" t="s">
        <v>1722</v>
      </c>
      <c r="F235" s="182" t="s">
        <v>1723</v>
      </c>
      <c r="G235" s="183" t="s">
        <v>1724</v>
      </c>
      <c r="H235" s="184">
        <v>8</v>
      </c>
      <c r="I235" s="185"/>
      <c r="J235" s="186">
        <f>ROUND(I235*H235,2)</f>
        <v>0</v>
      </c>
      <c r="K235" s="182" t="s">
        <v>184</v>
      </c>
      <c r="L235" s="41"/>
      <c r="M235" s="187" t="s">
        <v>19</v>
      </c>
      <c r="N235" s="188" t="s">
        <v>48</v>
      </c>
      <c r="O235" s="66"/>
      <c r="P235" s="189">
        <f>O235*H235</f>
        <v>0</v>
      </c>
      <c r="Q235" s="189">
        <v>0</v>
      </c>
      <c r="R235" s="189">
        <f>Q235*H235</f>
        <v>0</v>
      </c>
      <c r="S235" s="189">
        <v>0</v>
      </c>
      <c r="T235" s="190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1" t="s">
        <v>1725</v>
      </c>
      <c r="AT235" s="191" t="s">
        <v>180</v>
      </c>
      <c r="AU235" s="191" t="s">
        <v>84</v>
      </c>
      <c r="AY235" s="19" t="s">
        <v>176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9" t="s">
        <v>84</v>
      </c>
      <c r="BK235" s="192">
        <f>ROUND(I235*H235,2)</f>
        <v>0</v>
      </c>
      <c r="BL235" s="19" t="s">
        <v>1725</v>
      </c>
      <c r="BM235" s="191" t="s">
        <v>2083</v>
      </c>
    </row>
    <row r="236" spans="1:65" s="2" customFormat="1" ht="11.25">
      <c r="A236" s="36"/>
      <c r="B236" s="37"/>
      <c r="C236" s="38"/>
      <c r="D236" s="193" t="s">
        <v>187</v>
      </c>
      <c r="E236" s="38"/>
      <c r="F236" s="194" t="s">
        <v>1727</v>
      </c>
      <c r="G236" s="38"/>
      <c r="H236" s="38"/>
      <c r="I236" s="195"/>
      <c r="J236" s="38"/>
      <c r="K236" s="38"/>
      <c r="L236" s="41"/>
      <c r="M236" s="196"/>
      <c r="N236" s="197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187</v>
      </c>
      <c r="AU236" s="19" t="s">
        <v>84</v>
      </c>
    </row>
    <row r="237" spans="1:65" s="2" customFormat="1" ht="11.25">
      <c r="A237" s="36"/>
      <c r="B237" s="37"/>
      <c r="C237" s="38"/>
      <c r="D237" s="198" t="s">
        <v>189</v>
      </c>
      <c r="E237" s="38"/>
      <c r="F237" s="199" t="s">
        <v>1728</v>
      </c>
      <c r="G237" s="38"/>
      <c r="H237" s="38"/>
      <c r="I237" s="195"/>
      <c r="J237" s="38"/>
      <c r="K237" s="38"/>
      <c r="L237" s="41"/>
      <c r="M237" s="222"/>
      <c r="N237" s="223"/>
      <c r="O237" s="224"/>
      <c r="P237" s="224"/>
      <c r="Q237" s="224"/>
      <c r="R237" s="224"/>
      <c r="S237" s="224"/>
      <c r="T237" s="225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189</v>
      </c>
      <c r="AU237" s="19" t="s">
        <v>84</v>
      </c>
    </row>
    <row r="238" spans="1:65" s="2" customFormat="1" ht="6.95" customHeight="1">
      <c r="A238" s="36"/>
      <c r="B238" s="49"/>
      <c r="C238" s="50"/>
      <c r="D238" s="50"/>
      <c r="E238" s="50"/>
      <c r="F238" s="50"/>
      <c r="G238" s="50"/>
      <c r="H238" s="50"/>
      <c r="I238" s="50"/>
      <c r="J238" s="50"/>
      <c r="K238" s="50"/>
      <c r="L238" s="41"/>
      <c r="M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</row>
  </sheetData>
  <sheetProtection algorithmName="SHA-512" hashValue="A4jihkMmBIqMcFw1UsfIh4I+uiDL/V161YQMc8x80nzGF3aj+08SL22TnC3qH9BCdqnh2eNzzpb2XXPmEYpdvQ==" saltValue="2063b/kMfX45SdkjHuKQFGPIZi6HL3QcEoLWmwhk5P3rHcOiKbMce3U69VKvji6dlMcc7zzDq7z0ETZIWj5taA==" spinCount="100000" sheet="1" objects="1" scenarios="1" formatColumns="0" formatRows="0" autoFilter="0"/>
  <autoFilter ref="C99:K237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5" r:id="rId1"/>
    <hyperlink ref="F110" r:id="rId2"/>
    <hyperlink ref="F116" r:id="rId3"/>
    <hyperlink ref="F122" r:id="rId4"/>
    <hyperlink ref="F125" r:id="rId5"/>
    <hyperlink ref="F129" r:id="rId6"/>
    <hyperlink ref="F132" r:id="rId7"/>
    <hyperlink ref="F139" r:id="rId8"/>
    <hyperlink ref="F142" r:id="rId9"/>
    <hyperlink ref="F145" r:id="rId10"/>
    <hyperlink ref="F148" r:id="rId11"/>
    <hyperlink ref="F151" r:id="rId12"/>
    <hyperlink ref="F154" r:id="rId13"/>
    <hyperlink ref="F158" r:id="rId14"/>
    <hyperlink ref="F161" r:id="rId15"/>
    <hyperlink ref="F166" r:id="rId16"/>
    <hyperlink ref="F169" r:id="rId17"/>
    <hyperlink ref="F172" r:id="rId18"/>
    <hyperlink ref="F175" r:id="rId19"/>
    <hyperlink ref="F178" r:id="rId20"/>
    <hyperlink ref="F181" r:id="rId21"/>
    <hyperlink ref="F184" r:id="rId22"/>
    <hyperlink ref="F188" r:id="rId23"/>
    <hyperlink ref="F191" r:id="rId24"/>
    <hyperlink ref="F194" r:id="rId25"/>
    <hyperlink ref="F197" r:id="rId26"/>
    <hyperlink ref="F200" r:id="rId27"/>
    <hyperlink ref="F203" r:id="rId28"/>
    <hyperlink ref="F206" r:id="rId29"/>
    <hyperlink ref="F209" r:id="rId30"/>
    <hyperlink ref="F213" r:id="rId31"/>
    <hyperlink ref="F216" r:id="rId32"/>
    <hyperlink ref="F219" r:id="rId33"/>
    <hyperlink ref="F222" r:id="rId34"/>
    <hyperlink ref="F225" r:id="rId35"/>
    <hyperlink ref="F230" r:id="rId36"/>
    <hyperlink ref="F233" r:id="rId37"/>
    <hyperlink ref="F237" r:id="rId3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0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19" t="s">
        <v>125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86</v>
      </c>
    </row>
    <row r="4" spans="1:46" s="1" customFormat="1" ht="24.95" customHeight="1">
      <c r="B4" s="22"/>
      <c r="D4" s="112" t="s">
        <v>150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1" t="str">
        <f>'Rekapitulace stavby'!K6</f>
        <v>Jablonné nad Orlicí - oprava</v>
      </c>
      <c r="F7" s="402"/>
      <c r="G7" s="402"/>
      <c r="H7" s="402"/>
      <c r="L7" s="22"/>
    </row>
    <row r="8" spans="1:46">
      <c r="B8" s="22"/>
      <c r="D8" s="114" t="s">
        <v>151</v>
      </c>
      <c r="L8" s="22"/>
    </row>
    <row r="9" spans="1:46" s="1" customFormat="1" ht="16.5" customHeight="1">
      <c r="B9" s="22"/>
      <c r="E9" s="401" t="s">
        <v>272</v>
      </c>
      <c r="F9" s="400"/>
      <c r="G9" s="400"/>
      <c r="H9" s="400"/>
      <c r="L9" s="22"/>
    </row>
    <row r="10" spans="1:46" s="1" customFormat="1" ht="12" customHeight="1">
      <c r="B10" s="22"/>
      <c r="D10" s="114" t="s">
        <v>153</v>
      </c>
      <c r="L10" s="22"/>
    </row>
    <row r="11" spans="1:46" s="2" customFormat="1" ht="16.5" customHeight="1">
      <c r="A11" s="36"/>
      <c r="B11" s="41"/>
      <c r="C11" s="36"/>
      <c r="D11" s="36"/>
      <c r="E11" s="411" t="s">
        <v>273</v>
      </c>
      <c r="F11" s="403"/>
      <c r="G11" s="403"/>
      <c r="H11" s="40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274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04" t="s">
        <v>2084</v>
      </c>
      <c r="F13" s="403"/>
      <c r="G13" s="403"/>
      <c r="H13" s="403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5" t="s">
        <v>19</v>
      </c>
      <c r="G15" s="36"/>
      <c r="H15" s="36"/>
      <c r="I15" s="114" t="s">
        <v>20</v>
      </c>
      <c r="J15" s="105" t="s">
        <v>19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5" t="s">
        <v>22</v>
      </c>
      <c r="G16" s="36"/>
      <c r="H16" s="36"/>
      <c r="I16" s="114" t="s">
        <v>23</v>
      </c>
      <c r="J16" s="116" t="str">
        <f>'Rekapitulace stavby'!AN8</f>
        <v>25. 7. 2022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5" t="s">
        <v>27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28</v>
      </c>
      <c r="F19" s="36"/>
      <c r="G19" s="36"/>
      <c r="H19" s="36"/>
      <c r="I19" s="114" t="s">
        <v>29</v>
      </c>
      <c r="J19" s="105" t="s">
        <v>30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31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05" t="str">
        <f>'Rekapitulace stavby'!E14</f>
        <v>Vyplň údaj</v>
      </c>
      <c r="F22" s="406"/>
      <c r="G22" s="406"/>
      <c r="H22" s="406"/>
      <c r="I22" s="114" t="s">
        <v>29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33</v>
      </c>
      <c r="E24" s="36"/>
      <c r="F24" s="36"/>
      <c r="G24" s="36"/>
      <c r="H24" s="36"/>
      <c r="I24" s="114" t="s">
        <v>26</v>
      </c>
      <c r="J24" s="105" t="s">
        <v>34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35</v>
      </c>
      <c r="F25" s="36"/>
      <c r="G25" s="36"/>
      <c r="H25" s="36"/>
      <c r="I25" s="114" t="s">
        <v>29</v>
      </c>
      <c r="J25" s="105" t="s">
        <v>36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38</v>
      </c>
      <c r="E27" s="36"/>
      <c r="F27" s="36"/>
      <c r="G27" s="36"/>
      <c r="H27" s="36"/>
      <c r="I27" s="114" t="s">
        <v>26</v>
      </c>
      <c r="J27" s="105" t="s">
        <v>19</v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">
        <v>1865</v>
      </c>
      <c r="F28" s="36"/>
      <c r="G28" s="36"/>
      <c r="H28" s="36"/>
      <c r="I28" s="114" t="s">
        <v>29</v>
      </c>
      <c r="J28" s="105" t="s">
        <v>19</v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41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7"/>
      <c r="B31" s="118"/>
      <c r="C31" s="117"/>
      <c r="D31" s="117"/>
      <c r="E31" s="407" t="s">
        <v>19</v>
      </c>
      <c r="F31" s="407"/>
      <c r="G31" s="407"/>
      <c r="H31" s="407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43</v>
      </c>
      <c r="E34" s="36"/>
      <c r="F34" s="36"/>
      <c r="G34" s="36"/>
      <c r="H34" s="36"/>
      <c r="I34" s="36"/>
      <c r="J34" s="122">
        <f>ROUND(J96,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45</v>
      </c>
      <c r="G36" s="36"/>
      <c r="H36" s="36"/>
      <c r="I36" s="123" t="s">
        <v>44</v>
      </c>
      <c r="J36" s="123" t="s">
        <v>46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47</v>
      </c>
      <c r="E37" s="114" t="s">
        <v>48</v>
      </c>
      <c r="F37" s="125">
        <f>ROUND((SUM(BE96:BE129)),  2)</f>
        <v>0</v>
      </c>
      <c r="G37" s="36"/>
      <c r="H37" s="36"/>
      <c r="I37" s="126">
        <v>0.21</v>
      </c>
      <c r="J37" s="125">
        <f>ROUND(((SUM(BE96:BE129))*I37),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49</v>
      </c>
      <c r="F38" s="125">
        <f>ROUND((SUM(BF96:BF129)),  2)</f>
        <v>0</v>
      </c>
      <c r="G38" s="36"/>
      <c r="H38" s="36"/>
      <c r="I38" s="126">
        <v>0.15</v>
      </c>
      <c r="J38" s="125">
        <f>ROUND(((SUM(BF96:BF129))*I38),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50</v>
      </c>
      <c r="F39" s="125">
        <f>ROUND((SUM(BG96:BG129)),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51</v>
      </c>
      <c r="F40" s="125">
        <f>ROUND((SUM(BH96:BH129)),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52</v>
      </c>
      <c r="F41" s="125">
        <f>ROUND((SUM(BI96:BI129)),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53</v>
      </c>
      <c r="E43" s="129"/>
      <c r="F43" s="129"/>
      <c r="G43" s="130" t="s">
        <v>54</v>
      </c>
      <c r="H43" s="131" t="s">
        <v>55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155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08" t="str">
        <f>E7</f>
        <v>Jablonné nad Orlicí - oprava</v>
      </c>
      <c r="F52" s="409"/>
      <c r="G52" s="409"/>
      <c r="H52" s="409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151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08" t="s">
        <v>272</v>
      </c>
      <c r="F54" s="385"/>
      <c r="G54" s="385"/>
      <c r="H54" s="385"/>
      <c r="I54" s="24"/>
      <c r="J54" s="24"/>
      <c r="K54" s="24"/>
      <c r="L54" s="22"/>
    </row>
    <row r="55" spans="1:31" s="1" customFormat="1" ht="12" customHeight="1">
      <c r="B55" s="23"/>
      <c r="C55" s="31" t="s">
        <v>153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2" t="s">
        <v>273</v>
      </c>
      <c r="F56" s="410"/>
      <c r="G56" s="410"/>
      <c r="H56" s="410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274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56" t="str">
        <f>E13</f>
        <v>09 - Plyn</v>
      </c>
      <c r="F58" s="410"/>
      <c r="G58" s="410"/>
      <c r="H58" s="410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>Nádražní 128, Jablonné nad Orlicí</v>
      </c>
      <c r="G60" s="38"/>
      <c r="H60" s="38"/>
      <c r="I60" s="31" t="s">
        <v>23</v>
      </c>
      <c r="J60" s="61" t="str">
        <f>IF(J16="","",J16)</f>
        <v>25. 7. 2022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Správa železniční dopravní cesty</v>
      </c>
      <c r="G62" s="38"/>
      <c r="H62" s="38"/>
      <c r="I62" s="31" t="s">
        <v>33</v>
      </c>
      <c r="J62" s="34" t="str">
        <f>E25</f>
        <v>Aprea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31</v>
      </c>
      <c r="D63" s="38"/>
      <c r="E63" s="38"/>
      <c r="F63" s="29" t="str">
        <f>IF(E22="","",E22)</f>
        <v>Vyplň údaj</v>
      </c>
      <c r="G63" s="38"/>
      <c r="H63" s="38"/>
      <c r="I63" s="31" t="s">
        <v>38</v>
      </c>
      <c r="J63" s="34" t="str">
        <f>E28</f>
        <v>Petr Kliment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156</v>
      </c>
      <c r="D65" s="139"/>
      <c r="E65" s="139"/>
      <c r="F65" s="139"/>
      <c r="G65" s="139"/>
      <c r="H65" s="139"/>
      <c r="I65" s="139"/>
      <c r="J65" s="140" t="s">
        <v>157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75</v>
      </c>
      <c r="D67" s="38"/>
      <c r="E67" s="38"/>
      <c r="F67" s="38"/>
      <c r="G67" s="38"/>
      <c r="H67" s="38"/>
      <c r="I67" s="38"/>
      <c r="J67" s="79">
        <f>J96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158</v>
      </c>
    </row>
    <row r="68" spans="1:47" s="9" customFormat="1" ht="24.95" customHeight="1">
      <c r="B68" s="142"/>
      <c r="C68" s="143"/>
      <c r="D68" s="144" t="s">
        <v>159</v>
      </c>
      <c r="E68" s="145"/>
      <c r="F68" s="145"/>
      <c r="G68" s="145"/>
      <c r="H68" s="145"/>
      <c r="I68" s="145"/>
      <c r="J68" s="146">
        <f>J97</f>
        <v>0</v>
      </c>
      <c r="K68" s="143"/>
      <c r="L68" s="147"/>
    </row>
    <row r="69" spans="1:47" s="10" customFormat="1" ht="19.899999999999999" customHeight="1">
      <c r="B69" s="148"/>
      <c r="C69" s="99"/>
      <c r="D69" s="149" t="s">
        <v>160</v>
      </c>
      <c r="E69" s="150"/>
      <c r="F69" s="150"/>
      <c r="G69" s="150"/>
      <c r="H69" s="150"/>
      <c r="I69" s="150"/>
      <c r="J69" s="151">
        <f>J98</f>
        <v>0</v>
      </c>
      <c r="K69" s="99"/>
      <c r="L69" s="152"/>
    </row>
    <row r="70" spans="1:47" s="9" customFormat="1" ht="24.95" customHeight="1">
      <c r="B70" s="142"/>
      <c r="C70" s="143"/>
      <c r="D70" s="144" t="s">
        <v>280</v>
      </c>
      <c r="E70" s="145"/>
      <c r="F70" s="145"/>
      <c r="G70" s="145"/>
      <c r="H70" s="145"/>
      <c r="I70" s="145"/>
      <c r="J70" s="146">
        <f>J102</f>
        <v>0</v>
      </c>
      <c r="K70" s="143"/>
      <c r="L70" s="147"/>
    </row>
    <row r="71" spans="1:47" s="10" customFormat="1" ht="19.899999999999999" customHeight="1">
      <c r="B71" s="148"/>
      <c r="C71" s="99"/>
      <c r="D71" s="149" t="s">
        <v>2085</v>
      </c>
      <c r="E71" s="150"/>
      <c r="F71" s="150"/>
      <c r="G71" s="150"/>
      <c r="H71" s="150"/>
      <c r="I71" s="150"/>
      <c r="J71" s="151">
        <f>J103</f>
        <v>0</v>
      </c>
      <c r="K71" s="99"/>
      <c r="L71" s="152"/>
    </row>
    <row r="72" spans="1:47" s="9" customFormat="1" ht="24.95" customHeight="1">
      <c r="B72" s="142"/>
      <c r="C72" s="143"/>
      <c r="D72" s="144" t="s">
        <v>1505</v>
      </c>
      <c r="E72" s="145"/>
      <c r="F72" s="145"/>
      <c r="G72" s="145"/>
      <c r="H72" s="145"/>
      <c r="I72" s="145"/>
      <c r="J72" s="146">
        <f>J125</f>
        <v>0</v>
      </c>
      <c r="K72" s="143"/>
      <c r="L72" s="147"/>
    </row>
    <row r="73" spans="1:47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47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47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24.95" customHeight="1">
      <c r="A79" s="36"/>
      <c r="B79" s="37"/>
      <c r="C79" s="25" t="s">
        <v>161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>
      <c r="A82" s="36"/>
      <c r="B82" s="37"/>
      <c r="C82" s="38"/>
      <c r="D82" s="38"/>
      <c r="E82" s="408" t="str">
        <f>E7</f>
        <v>Jablonné nad Orlicí - oprava</v>
      </c>
      <c r="F82" s="409"/>
      <c r="G82" s="409"/>
      <c r="H82" s="409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151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1" customFormat="1" ht="16.5" customHeight="1">
      <c r="B84" s="23"/>
      <c r="C84" s="24"/>
      <c r="D84" s="24"/>
      <c r="E84" s="408" t="s">
        <v>272</v>
      </c>
      <c r="F84" s="385"/>
      <c r="G84" s="385"/>
      <c r="H84" s="385"/>
      <c r="I84" s="24"/>
      <c r="J84" s="24"/>
      <c r="K84" s="24"/>
      <c r="L84" s="22"/>
    </row>
    <row r="85" spans="1:63" s="1" customFormat="1" ht="12" customHeight="1">
      <c r="B85" s="23"/>
      <c r="C85" s="31" t="s">
        <v>153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63" s="2" customFormat="1" ht="16.5" customHeight="1">
      <c r="A86" s="36"/>
      <c r="B86" s="37"/>
      <c r="C86" s="38"/>
      <c r="D86" s="38"/>
      <c r="E86" s="412" t="s">
        <v>273</v>
      </c>
      <c r="F86" s="410"/>
      <c r="G86" s="410"/>
      <c r="H86" s="410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274</v>
      </c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56" t="str">
        <f>E13</f>
        <v>09 - Plyn</v>
      </c>
      <c r="F88" s="410"/>
      <c r="G88" s="410"/>
      <c r="H88" s="410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21</v>
      </c>
      <c r="D90" s="38"/>
      <c r="E90" s="38"/>
      <c r="F90" s="29" t="str">
        <f>F16</f>
        <v>Nádražní 128, Jablonné nad Orlicí</v>
      </c>
      <c r="G90" s="38"/>
      <c r="H90" s="38"/>
      <c r="I90" s="31" t="s">
        <v>23</v>
      </c>
      <c r="J90" s="61" t="str">
        <f>IF(J16="","",J16)</f>
        <v>25. 7. 2022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25</v>
      </c>
      <c r="D92" s="38"/>
      <c r="E92" s="38"/>
      <c r="F92" s="29" t="str">
        <f>E19</f>
        <v>Správa železniční dopravní cesty</v>
      </c>
      <c r="G92" s="38"/>
      <c r="H92" s="38"/>
      <c r="I92" s="31" t="s">
        <v>33</v>
      </c>
      <c r="J92" s="34" t="str">
        <f>E25</f>
        <v>Aprea s.r.o.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2" customHeight="1">
      <c r="A93" s="36"/>
      <c r="B93" s="37"/>
      <c r="C93" s="31" t="s">
        <v>31</v>
      </c>
      <c r="D93" s="38"/>
      <c r="E93" s="38"/>
      <c r="F93" s="29" t="str">
        <f>IF(E22="","",E22)</f>
        <v>Vyplň údaj</v>
      </c>
      <c r="G93" s="38"/>
      <c r="H93" s="38"/>
      <c r="I93" s="31" t="s">
        <v>38</v>
      </c>
      <c r="J93" s="34" t="str">
        <f>E28</f>
        <v>Petr Kliment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53"/>
      <c r="B95" s="154"/>
      <c r="C95" s="155" t="s">
        <v>162</v>
      </c>
      <c r="D95" s="156" t="s">
        <v>62</v>
      </c>
      <c r="E95" s="156" t="s">
        <v>58</v>
      </c>
      <c r="F95" s="156" t="s">
        <v>59</v>
      </c>
      <c r="G95" s="156" t="s">
        <v>163</v>
      </c>
      <c r="H95" s="156" t="s">
        <v>164</v>
      </c>
      <c r="I95" s="156" t="s">
        <v>165</v>
      </c>
      <c r="J95" s="156" t="s">
        <v>157</v>
      </c>
      <c r="K95" s="157" t="s">
        <v>166</v>
      </c>
      <c r="L95" s="158"/>
      <c r="M95" s="70" t="s">
        <v>19</v>
      </c>
      <c r="N95" s="71" t="s">
        <v>47</v>
      </c>
      <c r="O95" s="71" t="s">
        <v>167</v>
      </c>
      <c r="P95" s="71" t="s">
        <v>168</v>
      </c>
      <c r="Q95" s="71" t="s">
        <v>169</v>
      </c>
      <c r="R95" s="71" t="s">
        <v>170</v>
      </c>
      <c r="S95" s="71" t="s">
        <v>171</v>
      </c>
      <c r="T95" s="72" t="s">
        <v>172</v>
      </c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</row>
    <row r="96" spans="1:63" s="2" customFormat="1" ht="22.9" customHeight="1">
      <c r="A96" s="36"/>
      <c r="B96" s="37"/>
      <c r="C96" s="77" t="s">
        <v>173</v>
      </c>
      <c r="D96" s="38"/>
      <c r="E96" s="38"/>
      <c r="F96" s="38"/>
      <c r="G96" s="38"/>
      <c r="H96" s="38"/>
      <c r="I96" s="38"/>
      <c r="J96" s="159">
        <f>BK96</f>
        <v>0</v>
      </c>
      <c r="K96" s="38"/>
      <c r="L96" s="41"/>
      <c r="M96" s="73"/>
      <c r="N96" s="160"/>
      <c r="O96" s="74"/>
      <c r="P96" s="161">
        <f>P97+P102+P125</f>
        <v>0</v>
      </c>
      <c r="Q96" s="74"/>
      <c r="R96" s="161">
        <f>R97+R102+R125</f>
        <v>1.098E-2</v>
      </c>
      <c r="S96" s="74"/>
      <c r="T96" s="162">
        <f>T97+T102+T125</f>
        <v>8.6E-3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76</v>
      </c>
      <c r="AU96" s="19" t="s">
        <v>158</v>
      </c>
      <c r="BK96" s="163">
        <f>BK97+BK102+BK125</f>
        <v>0</v>
      </c>
    </row>
    <row r="97" spans="1:65" s="12" customFormat="1" ht="25.9" customHeight="1">
      <c r="B97" s="164"/>
      <c r="C97" s="165"/>
      <c r="D97" s="166" t="s">
        <v>76</v>
      </c>
      <c r="E97" s="167" t="s">
        <v>174</v>
      </c>
      <c r="F97" s="167" t="s">
        <v>175</v>
      </c>
      <c r="G97" s="165"/>
      <c r="H97" s="165"/>
      <c r="I97" s="168"/>
      <c r="J97" s="169">
        <f>BK97</f>
        <v>0</v>
      </c>
      <c r="K97" s="165"/>
      <c r="L97" s="170"/>
      <c r="M97" s="171"/>
      <c r="N97" s="172"/>
      <c r="O97" s="172"/>
      <c r="P97" s="173">
        <f>P98</f>
        <v>0</v>
      </c>
      <c r="Q97" s="172"/>
      <c r="R97" s="173">
        <f>R98</f>
        <v>0</v>
      </c>
      <c r="S97" s="172"/>
      <c r="T97" s="174">
        <f>T98</f>
        <v>0</v>
      </c>
      <c r="AR97" s="175" t="s">
        <v>84</v>
      </c>
      <c r="AT97" s="176" t="s">
        <v>76</v>
      </c>
      <c r="AU97" s="176" t="s">
        <v>77</v>
      </c>
      <c r="AY97" s="175" t="s">
        <v>176</v>
      </c>
      <c r="BK97" s="177">
        <f>BK98</f>
        <v>0</v>
      </c>
    </row>
    <row r="98" spans="1:65" s="12" customFormat="1" ht="22.9" customHeight="1">
      <c r="B98" s="164"/>
      <c r="C98" s="165"/>
      <c r="D98" s="166" t="s">
        <v>76</v>
      </c>
      <c r="E98" s="178" t="s">
        <v>177</v>
      </c>
      <c r="F98" s="178" t="s">
        <v>178</v>
      </c>
      <c r="G98" s="165"/>
      <c r="H98" s="165"/>
      <c r="I98" s="168"/>
      <c r="J98" s="179">
        <f>BK98</f>
        <v>0</v>
      </c>
      <c r="K98" s="165"/>
      <c r="L98" s="170"/>
      <c r="M98" s="171"/>
      <c r="N98" s="172"/>
      <c r="O98" s="172"/>
      <c r="P98" s="173">
        <f>SUM(P99:P101)</f>
        <v>0</v>
      </c>
      <c r="Q98" s="172"/>
      <c r="R98" s="173">
        <f>SUM(R99:R101)</f>
        <v>0</v>
      </c>
      <c r="S98" s="172"/>
      <c r="T98" s="174">
        <f>SUM(T99:T101)</f>
        <v>0</v>
      </c>
      <c r="AR98" s="175" t="s">
        <v>84</v>
      </c>
      <c r="AT98" s="176" t="s">
        <v>76</v>
      </c>
      <c r="AU98" s="176" t="s">
        <v>84</v>
      </c>
      <c r="AY98" s="175" t="s">
        <v>176</v>
      </c>
      <c r="BK98" s="177">
        <f>SUM(BK99:BK101)</f>
        <v>0</v>
      </c>
    </row>
    <row r="99" spans="1:65" s="2" customFormat="1" ht="16.5" customHeight="1">
      <c r="A99" s="36"/>
      <c r="B99" s="37"/>
      <c r="C99" s="180" t="s">
        <v>84</v>
      </c>
      <c r="D99" s="180" t="s">
        <v>180</v>
      </c>
      <c r="E99" s="181" t="s">
        <v>334</v>
      </c>
      <c r="F99" s="182" t="s">
        <v>335</v>
      </c>
      <c r="G99" s="183" t="s">
        <v>183</v>
      </c>
      <c r="H99" s="184">
        <v>8.9999999999999993E-3</v>
      </c>
      <c r="I99" s="185"/>
      <c r="J99" s="186">
        <f>ROUND(I99*H99,2)</f>
        <v>0</v>
      </c>
      <c r="K99" s="182" t="s">
        <v>184</v>
      </c>
      <c r="L99" s="41"/>
      <c r="M99" s="187" t="s">
        <v>19</v>
      </c>
      <c r="N99" s="188" t="s">
        <v>48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185</v>
      </c>
      <c r="AT99" s="191" t="s">
        <v>180</v>
      </c>
      <c r="AU99" s="191" t="s">
        <v>86</v>
      </c>
      <c r="AY99" s="19" t="s">
        <v>176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84</v>
      </c>
      <c r="BK99" s="192">
        <f>ROUND(I99*H99,2)</f>
        <v>0</v>
      </c>
      <c r="BL99" s="19" t="s">
        <v>185</v>
      </c>
      <c r="BM99" s="191" t="s">
        <v>2086</v>
      </c>
    </row>
    <row r="100" spans="1:65" s="2" customFormat="1" ht="11.25">
      <c r="A100" s="36"/>
      <c r="B100" s="37"/>
      <c r="C100" s="38"/>
      <c r="D100" s="193" t="s">
        <v>187</v>
      </c>
      <c r="E100" s="38"/>
      <c r="F100" s="194" t="s">
        <v>337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187</v>
      </c>
      <c r="AU100" s="19" t="s">
        <v>86</v>
      </c>
    </row>
    <row r="101" spans="1:65" s="2" customFormat="1" ht="11.25">
      <c r="A101" s="36"/>
      <c r="B101" s="37"/>
      <c r="C101" s="38"/>
      <c r="D101" s="198" t="s">
        <v>189</v>
      </c>
      <c r="E101" s="38"/>
      <c r="F101" s="199" t="s">
        <v>338</v>
      </c>
      <c r="G101" s="38"/>
      <c r="H101" s="38"/>
      <c r="I101" s="195"/>
      <c r="J101" s="38"/>
      <c r="K101" s="38"/>
      <c r="L101" s="41"/>
      <c r="M101" s="196"/>
      <c r="N101" s="19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189</v>
      </c>
      <c r="AU101" s="19" t="s">
        <v>86</v>
      </c>
    </row>
    <row r="102" spans="1:65" s="12" customFormat="1" ht="25.9" customHeight="1">
      <c r="B102" s="164"/>
      <c r="C102" s="165"/>
      <c r="D102" s="166" t="s">
        <v>76</v>
      </c>
      <c r="E102" s="167" t="s">
        <v>347</v>
      </c>
      <c r="F102" s="167" t="s">
        <v>348</v>
      </c>
      <c r="G102" s="165"/>
      <c r="H102" s="165"/>
      <c r="I102" s="168"/>
      <c r="J102" s="169">
        <f>BK102</f>
        <v>0</v>
      </c>
      <c r="K102" s="165"/>
      <c r="L102" s="170"/>
      <c r="M102" s="171"/>
      <c r="N102" s="172"/>
      <c r="O102" s="172"/>
      <c r="P102" s="173">
        <f>P103</f>
        <v>0</v>
      </c>
      <c r="Q102" s="172"/>
      <c r="R102" s="173">
        <f>R103</f>
        <v>1.098E-2</v>
      </c>
      <c r="S102" s="172"/>
      <c r="T102" s="174">
        <f>T103</f>
        <v>8.6E-3</v>
      </c>
      <c r="AR102" s="175" t="s">
        <v>86</v>
      </c>
      <c r="AT102" s="176" t="s">
        <v>76</v>
      </c>
      <c r="AU102" s="176" t="s">
        <v>77</v>
      </c>
      <c r="AY102" s="175" t="s">
        <v>176</v>
      </c>
      <c r="BK102" s="177">
        <f>BK103</f>
        <v>0</v>
      </c>
    </row>
    <row r="103" spans="1:65" s="12" customFormat="1" ht="22.9" customHeight="1">
      <c r="B103" s="164"/>
      <c r="C103" s="165"/>
      <c r="D103" s="166" t="s">
        <v>76</v>
      </c>
      <c r="E103" s="178" t="s">
        <v>2087</v>
      </c>
      <c r="F103" s="178" t="s">
        <v>2088</v>
      </c>
      <c r="G103" s="165"/>
      <c r="H103" s="165"/>
      <c r="I103" s="168"/>
      <c r="J103" s="179">
        <f>BK103</f>
        <v>0</v>
      </c>
      <c r="K103" s="165"/>
      <c r="L103" s="170"/>
      <c r="M103" s="171"/>
      <c r="N103" s="172"/>
      <c r="O103" s="172"/>
      <c r="P103" s="173">
        <f>SUM(P104:P124)</f>
        <v>0</v>
      </c>
      <c r="Q103" s="172"/>
      <c r="R103" s="173">
        <f>SUM(R104:R124)</f>
        <v>1.098E-2</v>
      </c>
      <c r="S103" s="172"/>
      <c r="T103" s="174">
        <f>SUM(T104:T124)</f>
        <v>8.6E-3</v>
      </c>
      <c r="AR103" s="175" t="s">
        <v>86</v>
      </c>
      <c r="AT103" s="176" t="s">
        <v>76</v>
      </c>
      <c r="AU103" s="176" t="s">
        <v>84</v>
      </c>
      <c r="AY103" s="175" t="s">
        <v>176</v>
      </c>
      <c r="BK103" s="177">
        <f>SUM(BK104:BK124)</f>
        <v>0</v>
      </c>
    </row>
    <row r="104" spans="1:65" s="2" customFormat="1" ht="16.5" customHeight="1">
      <c r="A104" s="36"/>
      <c r="B104" s="37"/>
      <c r="C104" s="180" t="s">
        <v>86</v>
      </c>
      <c r="D104" s="180" t="s">
        <v>180</v>
      </c>
      <c r="E104" s="181" t="s">
        <v>2089</v>
      </c>
      <c r="F104" s="182" t="s">
        <v>2090</v>
      </c>
      <c r="G104" s="183" t="s">
        <v>407</v>
      </c>
      <c r="H104" s="184">
        <v>1</v>
      </c>
      <c r="I104" s="185"/>
      <c r="J104" s="186">
        <f>ROUND(I104*H104,2)</f>
        <v>0</v>
      </c>
      <c r="K104" s="182" t="s">
        <v>184</v>
      </c>
      <c r="L104" s="41"/>
      <c r="M104" s="187" t="s">
        <v>19</v>
      </c>
      <c r="N104" s="188" t="s">
        <v>48</v>
      </c>
      <c r="O104" s="66"/>
      <c r="P104" s="189">
        <f>O104*H104</f>
        <v>0</v>
      </c>
      <c r="Q104" s="189">
        <v>1.8500000000000001E-3</v>
      </c>
      <c r="R104" s="189">
        <f>Q104*H104</f>
        <v>1.8500000000000001E-3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354</v>
      </c>
      <c r="AT104" s="191" t="s">
        <v>180</v>
      </c>
      <c r="AU104" s="191" t="s">
        <v>86</v>
      </c>
      <c r="AY104" s="19" t="s">
        <v>176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84</v>
      </c>
      <c r="BK104" s="192">
        <f>ROUND(I104*H104,2)</f>
        <v>0</v>
      </c>
      <c r="BL104" s="19" t="s">
        <v>354</v>
      </c>
      <c r="BM104" s="191" t="s">
        <v>2091</v>
      </c>
    </row>
    <row r="105" spans="1:65" s="2" customFormat="1" ht="11.25">
      <c r="A105" s="36"/>
      <c r="B105" s="37"/>
      <c r="C105" s="38"/>
      <c r="D105" s="193" t="s">
        <v>187</v>
      </c>
      <c r="E105" s="38"/>
      <c r="F105" s="194" t="s">
        <v>2092</v>
      </c>
      <c r="G105" s="38"/>
      <c r="H105" s="38"/>
      <c r="I105" s="195"/>
      <c r="J105" s="38"/>
      <c r="K105" s="38"/>
      <c r="L105" s="41"/>
      <c r="M105" s="196"/>
      <c r="N105" s="197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187</v>
      </c>
      <c r="AU105" s="19" t="s">
        <v>86</v>
      </c>
    </row>
    <row r="106" spans="1:65" s="2" customFormat="1" ht="11.25">
      <c r="A106" s="36"/>
      <c r="B106" s="37"/>
      <c r="C106" s="38"/>
      <c r="D106" s="198" t="s">
        <v>189</v>
      </c>
      <c r="E106" s="38"/>
      <c r="F106" s="199" t="s">
        <v>2093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189</v>
      </c>
      <c r="AU106" s="19" t="s">
        <v>86</v>
      </c>
    </row>
    <row r="107" spans="1:65" s="2" customFormat="1" ht="16.5" customHeight="1">
      <c r="A107" s="36"/>
      <c r="B107" s="37"/>
      <c r="C107" s="180" t="s">
        <v>103</v>
      </c>
      <c r="D107" s="180" t="s">
        <v>180</v>
      </c>
      <c r="E107" s="181" t="s">
        <v>2094</v>
      </c>
      <c r="F107" s="182" t="s">
        <v>2095</v>
      </c>
      <c r="G107" s="183" t="s">
        <v>407</v>
      </c>
      <c r="H107" s="184">
        <v>3</v>
      </c>
      <c r="I107" s="185"/>
      <c r="J107" s="186">
        <f>ROUND(I107*H107,2)</f>
        <v>0</v>
      </c>
      <c r="K107" s="182" t="s">
        <v>184</v>
      </c>
      <c r="L107" s="41"/>
      <c r="M107" s="187" t="s">
        <v>19</v>
      </c>
      <c r="N107" s="188" t="s">
        <v>48</v>
      </c>
      <c r="O107" s="66"/>
      <c r="P107" s="189">
        <f>O107*H107</f>
        <v>0</v>
      </c>
      <c r="Q107" s="189">
        <v>2.7000000000000001E-3</v>
      </c>
      <c r="R107" s="189">
        <f>Q107*H107</f>
        <v>8.0999999999999996E-3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354</v>
      </c>
      <c r="AT107" s="191" t="s">
        <v>180</v>
      </c>
      <c r="AU107" s="191" t="s">
        <v>86</v>
      </c>
      <c r="AY107" s="19" t="s">
        <v>176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84</v>
      </c>
      <c r="BK107" s="192">
        <f>ROUND(I107*H107,2)</f>
        <v>0</v>
      </c>
      <c r="BL107" s="19" t="s">
        <v>354</v>
      </c>
      <c r="BM107" s="191" t="s">
        <v>2096</v>
      </c>
    </row>
    <row r="108" spans="1:65" s="2" customFormat="1" ht="11.25">
      <c r="A108" s="36"/>
      <c r="B108" s="37"/>
      <c r="C108" s="38"/>
      <c r="D108" s="193" t="s">
        <v>187</v>
      </c>
      <c r="E108" s="38"/>
      <c r="F108" s="194" t="s">
        <v>2097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187</v>
      </c>
      <c r="AU108" s="19" t="s">
        <v>86</v>
      </c>
    </row>
    <row r="109" spans="1:65" s="2" customFormat="1" ht="11.25">
      <c r="A109" s="36"/>
      <c r="B109" s="37"/>
      <c r="C109" s="38"/>
      <c r="D109" s="198" t="s">
        <v>189</v>
      </c>
      <c r="E109" s="38"/>
      <c r="F109" s="199" t="s">
        <v>2098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189</v>
      </c>
      <c r="AU109" s="19" t="s">
        <v>86</v>
      </c>
    </row>
    <row r="110" spans="1:65" s="2" customFormat="1" ht="16.5" customHeight="1">
      <c r="A110" s="36"/>
      <c r="B110" s="37"/>
      <c r="C110" s="180" t="s">
        <v>185</v>
      </c>
      <c r="D110" s="180" t="s">
        <v>180</v>
      </c>
      <c r="E110" s="181" t="s">
        <v>2099</v>
      </c>
      <c r="F110" s="182" t="s">
        <v>2100</v>
      </c>
      <c r="G110" s="183" t="s">
        <v>407</v>
      </c>
      <c r="H110" s="184">
        <v>4</v>
      </c>
      <c r="I110" s="185"/>
      <c r="J110" s="186">
        <f>ROUND(I110*H110,2)</f>
        <v>0</v>
      </c>
      <c r="K110" s="182" t="s">
        <v>184</v>
      </c>
      <c r="L110" s="41"/>
      <c r="M110" s="187" t="s">
        <v>19</v>
      </c>
      <c r="N110" s="188" t="s">
        <v>48</v>
      </c>
      <c r="O110" s="66"/>
      <c r="P110" s="189">
        <f>O110*H110</f>
        <v>0</v>
      </c>
      <c r="Q110" s="189">
        <v>1.1E-4</v>
      </c>
      <c r="R110" s="189">
        <f>Q110*H110</f>
        <v>4.4000000000000002E-4</v>
      </c>
      <c r="S110" s="189">
        <v>2.15E-3</v>
      </c>
      <c r="T110" s="190">
        <f>S110*H110</f>
        <v>8.6E-3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354</v>
      </c>
      <c r="AT110" s="191" t="s">
        <v>180</v>
      </c>
      <c r="AU110" s="191" t="s">
        <v>86</v>
      </c>
      <c r="AY110" s="19" t="s">
        <v>176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84</v>
      </c>
      <c r="BK110" s="192">
        <f>ROUND(I110*H110,2)</f>
        <v>0</v>
      </c>
      <c r="BL110" s="19" t="s">
        <v>354</v>
      </c>
      <c r="BM110" s="191" t="s">
        <v>2101</v>
      </c>
    </row>
    <row r="111" spans="1:65" s="2" customFormat="1" ht="11.25">
      <c r="A111" s="36"/>
      <c r="B111" s="37"/>
      <c r="C111" s="38"/>
      <c r="D111" s="193" t="s">
        <v>187</v>
      </c>
      <c r="E111" s="38"/>
      <c r="F111" s="194" t="s">
        <v>2102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187</v>
      </c>
      <c r="AU111" s="19" t="s">
        <v>86</v>
      </c>
    </row>
    <row r="112" spans="1:65" s="2" customFormat="1" ht="11.25">
      <c r="A112" s="36"/>
      <c r="B112" s="37"/>
      <c r="C112" s="38"/>
      <c r="D112" s="198" t="s">
        <v>189</v>
      </c>
      <c r="E112" s="38"/>
      <c r="F112" s="199" t="s">
        <v>2103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189</v>
      </c>
      <c r="AU112" s="19" t="s">
        <v>86</v>
      </c>
    </row>
    <row r="113" spans="1:65" s="2" customFormat="1" ht="16.5" customHeight="1">
      <c r="A113" s="36"/>
      <c r="B113" s="37"/>
      <c r="C113" s="180" t="s">
        <v>216</v>
      </c>
      <c r="D113" s="180" t="s">
        <v>180</v>
      </c>
      <c r="E113" s="181" t="s">
        <v>2104</v>
      </c>
      <c r="F113" s="182" t="s">
        <v>2105</v>
      </c>
      <c r="G113" s="183" t="s">
        <v>299</v>
      </c>
      <c r="H113" s="184">
        <v>1</v>
      </c>
      <c r="I113" s="185"/>
      <c r="J113" s="186">
        <f>ROUND(I113*H113,2)</f>
        <v>0</v>
      </c>
      <c r="K113" s="182" t="s">
        <v>184</v>
      </c>
      <c r="L113" s="41"/>
      <c r="M113" s="187" t="s">
        <v>19</v>
      </c>
      <c r="N113" s="188" t="s">
        <v>48</v>
      </c>
      <c r="O113" s="66"/>
      <c r="P113" s="189">
        <f>O113*H113</f>
        <v>0</v>
      </c>
      <c r="Q113" s="189">
        <v>5.9000000000000003E-4</v>
      </c>
      <c r="R113" s="189">
        <f>Q113*H113</f>
        <v>5.9000000000000003E-4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354</v>
      </c>
      <c r="AT113" s="191" t="s">
        <v>180</v>
      </c>
      <c r="AU113" s="191" t="s">
        <v>86</v>
      </c>
      <c r="AY113" s="19" t="s">
        <v>176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84</v>
      </c>
      <c r="BK113" s="192">
        <f>ROUND(I113*H113,2)</f>
        <v>0</v>
      </c>
      <c r="BL113" s="19" t="s">
        <v>354</v>
      </c>
      <c r="BM113" s="191" t="s">
        <v>2106</v>
      </c>
    </row>
    <row r="114" spans="1:65" s="2" customFormat="1" ht="11.25">
      <c r="A114" s="36"/>
      <c r="B114" s="37"/>
      <c r="C114" s="38"/>
      <c r="D114" s="193" t="s">
        <v>187</v>
      </c>
      <c r="E114" s="38"/>
      <c r="F114" s="194" t="s">
        <v>2107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187</v>
      </c>
      <c r="AU114" s="19" t="s">
        <v>86</v>
      </c>
    </row>
    <row r="115" spans="1:65" s="2" customFormat="1" ht="11.25">
      <c r="A115" s="36"/>
      <c r="B115" s="37"/>
      <c r="C115" s="38"/>
      <c r="D115" s="198" t="s">
        <v>189</v>
      </c>
      <c r="E115" s="38"/>
      <c r="F115" s="199" t="s">
        <v>2108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189</v>
      </c>
      <c r="AU115" s="19" t="s">
        <v>86</v>
      </c>
    </row>
    <row r="116" spans="1:65" s="2" customFormat="1" ht="21.75" customHeight="1">
      <c r="A116" s="36"/>
      <c r="B116" s="37"/>
      <c r="C116" s="180" t="s">
        <v>223</v>
      </c>
      <c r="D116" s="180" t="s">
        <v>180</v>
      </c>
      <c r="E116" s="181" t="s">
        <v>2109</v>
      </c>
      <c r="F116" s="182" t="s">
        <v>2110</v>
      </c>
      <c r="G116" s="183" t="s">
        <v>183</v>
      </c>
      <c r="H116" s="184">
        <v>8.9999999999999993E-3</v>
      </c>
      <c r="I116" s="185"/>
      <c r="J116" s="186">
        <f>ROUND(I116*H116,2)</f>
        <v>0</v>
      </c>
      <c r="K116" s="182" t="s">
        <v>184</v>
      </c>
      <c r="L116" s="41"/>
      <c r="M116" s="187" t="s">
        <v>19</v>
      </c>
      <c r="N116" s="188" t="s">
        <v>48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354</v>
      </c>
      <c r="AT116" s="191" t="s">
        <v>180</v>
      </c>
      <c r="AU116" s="191" t="s">
        <v>86</v>
      </c>
      <c r="AY116" s="19" t="s">
        <v>176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84</v>
      </c>
      <c r="BK116" s="192">
        <f>ROUND(I116*H116,2)</f>
        <v>0</v>
      </c>
      <c r="BL116" s="19" t="s">
        <v>354</v>
      </c>
      <c r="BM116" s="191" t="s">
        <v>2111</v>
      </c>
    </row>
    <row r="117" spans="1:65" s="2" customFormat="1" ht="19.5">
      <c r="A117" s="36"/>
      <c r="B117" s="37"/>
      <c r="C117" s="38"/>
      <c r="D117" s="193" t="s">
        <v>187</v>
      </c>
      <c r="E117" s="38"/>
      <c r="F117" s="194" t="s">
        <v>2112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187</v>
      </c>
      <c r="AU117" s="19" t="s">
        <v>86</v>
      </c>
    </row>
    <row r="118" spans="1:65" s="2" customFormat="1" ht="11.25">
      <c r="A118" s="36"/>
      <c r="B118" s="37"/>
      <c r="C118" s="38"/>
      <c r="D118" s="198" t="s">
        <v>189</v>
      </c>
      <c r="E118" s="38"/>
      <c r="F118" s="199" t="s">
        <v>2113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189</v>
      </c>
      <c r="AU118" s="19" t="s">
        <v>86</v>
      </c>
    </row>
    <row r="119" spans="1:65" s="2" customFormat="1" ht="16.5" customHeight="1">
      <c r="A119" s="36"/>
      <c r="B119" s="37"/>
      <c r="C119" s="180" t="s">
        <v>328</v>
      </c>
      <c r="D119" s="180" t="s">
        <v>180</v>
      </c>
      <c r="E119" s="181" t="s">
        <v>2114</v>
      </c>
      <c r="F119" s="182" t="s">
        <v>2115</v>
      </c>
      <c r="G119" s="183" t="s">
        <v>183</v>
      </c>
      <c r="H119" s="184">
        <v>1.0999999999999999E-2</v>
      </c>
      <c r="I119" s="185"/>
      <c r="J119" s="186">
        <f>ROUND(I119*H119,2)</f>
        <v>0</v>
      </c>
      <c r="K119" s="182" t="s">
        <v>184</v>
      </c>
      <c r="L119" s="41"/>
      <c r="M119" s="187" t="s">
        <v>19</v>
      </c>
      <c r="N119" s="188" t="s">
        <v>48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354</v>
      </c>
      <c r="AT119" s="191" t="s">
        <v>180</v>
      </c>
      <c r="AU119" s="191" t="s">
        <v>86</v>
      </c>
      <c r="AY119" s="19" t="s">
        <v>176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84</v>
      </c>
      <c r="BK119" s="192">
        <f>ROUND(I119*H119,2)</f>
        <v>0</v>
      </c>
      <c r="BL119" s="19" t="s">
        <v>354</v>
      </c>
      <c r="BM119" s="191" t="s">
        <v>2116</v>
      </c>
    </row>
    <row r="120" spans="1:65" s="2" customFormat="1" ht="19.5">
      <c r="A120" s="36"/>
      <c r="B120" s="37"/>
      <c r="C120" s="38"/>
      <c r="D120" s="193" t="s">
        <v>187</v>
      </c>
      <c r="E120" s="38"/>
      <c r="F120" s="194" t="s">
        <v>2117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187</v>
      </c>
      <c r="AU120" s="19" t="s">
        <v>86</v>
      </c>
    </row>
    <row r="121" spans="1:65" s="2" customFormat="1" ht="11.25">
      <c r="A121" s="36"/>
      <c r="B121" s="37"/>
      <c r="C121" s="38"/>
      <c r="D121" s="198" t="s">
        <v>189</v>
      </c>
      <c r="E121" s="38"/>
      <c r="F121" s="199" t="s">
        <v>2118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189</v>
      </c>
      <c r="AU121" s="19" t="s">
        <v>86</v>
      </c>
    </row>
    <row r="122" spans="1:65" s="2" customFormat="1" ht="16.5" customHeight="1">
      <c r="A122" s="36"/>
      <c r="B122" s="37"/>
      <c r="C122" s="180" t="s">
        <v>179</v>
      </c>
      <c r="D122" s="180" t="s">
        <v>180</v>
      </c>
      <c r="E122" s="181" t="s">
        <v>2119</v>
      </c>
      <c r="F122" s="182" t="s">
        <v>2120</v>
      </c>
      <c r="G122" s="183" t="s">
        <v>183</v>
      </c>
      <c r="H122" s="184">
        <v>1.0999999999999999E-2</v>
      </c>
      <c r="I122" s="185"/>
      <c r="J122" s="186">
        <f>ROUND(I122*H122,2)</f>
        <v>0</v>
      </c>
      <c r="K122" s="182" t="s">
        <v>184</v>
      </c>
      <c r="L122" s="41"/>
      <c r="M122" s="187" t="s">
        <v>19</v>
      </c>
      <c r="N122" s="188" t="s">
        <v>48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354</v>
      </c>
      <c r="AT122" s="191" t="s">
        <v>180</v>
      </c>
      <c r="AU122" s="191" t="s">
        <v>86</v>
      </c>
      <c r="AY122" s="19" t="s">
        <v>176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84</v>
      </c>
      <c r="BK122" s="192">
        <f>ROUND(I122*H122,2)</f>
        <v>0</v>
      </c>
      <c r="BL122" s="19" t="s">
        <v>354</v>
      </c>
      <c r="BM122" s="191" t="s">
        <v>2121</v>
      </c>
    </row>
    <row r="123" spans="1:65" s="2" customFormat="1" ht="19.5">
      <c r="A123" s="36"/>
      <c r="B123" s="37"/>
      <c r="C123" s="38"/>
      <c r="D123" s="193" t="s">
        <v>187</v>
      </c>
      <c r="E123" s="38"/>
      <c r="F123" s="194" t="s">
        <v>2122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187</v>
      </c>
      <c r="AU123" s="19" t="s">
        <v>86</v>
      </c>
    </row>
    <row r="124" spans="1:65" s="2" customFormat="1" ht="11.25">
      <c r="A124" s="36"/>
      <c r="B124" s="37"/>
      <c r="C124" s="38"/>
      <c r="D124" s="198" t="s">
        <v>189</v>
      </c>
      <c r="E124" s="38"/>
      <c r="F124" s="199" t="s">
        <v>2123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189</v>
      </c>
      <c r="AU124" s="19" t="s">
        <v>86</v>
      </c>
    </row>
    <row r="125" spans="1:65" s="12" customFormat="1" ht="25.9" customHeight="1">
      <c r="B125" s="164"/>
      <c r="C125" s="165"/>
      <c r="D125" s="166" t="s">
        <v>76</v>
      </c>
      <c r="E125" s="167" t="s">
        <v>1720</v>
      </c>
      <c r="F125" s="167" t="s">
        <v>1721</v>
      </c>
      <c r="G125" s="165"/>
      <c r="H125" s="165"/>
      <c r="I125" s="168"/>
      <c r="J125" s="169">
        <f>BK125</f>
        <v>0</v>
      </c>
      <c r="K125" s="165"/>
      <c r="L125" s="170"/>
      <c r="M125" s="171"/>
      <c r="N125" s="172"/>
      <c r="O125" s="172"/>
      <c r="P125" s="173">
        <f>SUM(P126:P129)</f>
        <v>0</v>
      </c>
      <c r="Q125" s="172"/>
      <c r="R125" s="173">
        <f>SUM(R126:R129)</f>
        <v>0</v>
      </c>
      <c r="S125" s="172"/>
      <c r="T125" s="174">
        <f>SUM(T126:T129)</f>
        <v>0</v>
      </c>
      <c r="AR125" s="175" t="s">
        <v>185</v>
      </c>
      <c r="AT125" s="176" t="s">
        <v>76</v>
      </c>
      <c r="AU125" s="176" t="s">
        <v>77</v>
      </c>
      <c r="AY125" s="175" t="s">
        <v>176</v>
      </c>
      <c r="BK125" s="177">
        <f>SUM(BK126:BK129)</f>
        <v>0</v>
      </c>
    </row>
    <row r="126" spans="1:65" s="2" customFormat="1" ht="16.5" customHeight="1">
      <c r="A126" s="36"/>
      <c r="B126" s="37"/>
      <c r="C126" s="180" t="s">
        <v>341</v>
      </c>
      <c r="D126" s="180" t="s">
        <v>180</v>
      </c>
      <c r="E126" s="181" t="s">
        <v>2124</v>
      </c>
      <c r="F126" s="182" t="s">
        <v>2125</v>
      </c>
      <c r="G126" s="183" t="s">
        <v>1724</v>
      </c>
      <c r="H126" s="184">
        <v>24</v>
      </c>
      <c r="I126" s="185"/>
      <c r="J126" s="186">
        <f>ROUND(I126*H126,2)</f>
        <v>0</v>
      </c>
      <c r="K126" s="182" t="s">
        <v>184</v>
      </c>
      <c r="L126" s="41"/>
      <c r="M126" s="187" t="s">
        <v>19</v>
      </c>
      <c r="N126" s="188" t="s">
        <v>48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1725</v>
      </c>
      <c r="AT126" s="191" t="s">
        <v>180</v>
      </c>
      <c r="AU126" s="191" t="s">
        <v>84</v>
      </c>
      <c r="AY126" s="19" t="s">
        <v>176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1725</v>
      </c>
      <c r="BM126" s="191" t="s">
        <v>2126</v>
      </c>
    </row>
    <row r="127" spans="1:65" s="2" customFormat="1" ht="11.25">
      <c r="A127" s="36"/>
      <c r="B127" s="37"/>
      <c r="C127" s="38"/>
      <c r="D127" s="193" t="s">
        <v>187</v>
      </c>
      <c r="E127" s="38"/>
      <c r="F127" s="194" t="s">
        <v>2127</v>
      </c>
      <c r="G127" s="38"/>
      <c r="H127" s="38"/>
      <c r="I127" s="195"/>
      <c r="J127" s="38"/>
      <c r="K127" s="38"/>
      <c r="L127" s="41"/>
      <c r="M127" s="196"/>
      <c r="N127" s="197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187</v>
      </c>
      <c r="AU127" s="19" t="s">
        <v>84</v>
      </c>
    </row>
    <row r="128" spans="1:65" s="2" customFormat="1" ht="11.25">
      <c r="A128" s="36"/>
      <c r="B128" s="37"/>
      <c r="C128" s="38"/>
      <c r="D128" s="198" t="s">
        <v>189</v>
      </c>
      <c r="E128" s="38"/>
      <c r="F128" s="199" t="s">
        <v>2128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189</v>
      </c>
      <c r="AU128" s="19" t="s">
        <v>84</v>
      </c>
    </row>
    <row r="129" spans="1:51" s="13" customFormat="1" ht="11.25">
      <c r="B129" s="200"/>
      <c r="C129" s="201"/>
      <c r="D129" s="193" t="s">
        <v>196</v>
      </c>
      <c r="E129" s="202" t="s">
        <v>19</v>
      </c>
      <c r="F129" s="203" t="s">
        <v>2129</v>
      </c>
      <c r="G129" s="201"/>
      <c r="H129" s="204">
        <v>24</v>
      </c>
      <c r="I129" s="205"/>
      <c r="J129" s="201"/>
      <c r="K129" s="201"/>
      <c r="L129" s="206"/>
      <c r="M129" s="258"/>
      <c r="N129" s="259"/>
      <c r="O129" s="259"/>
      <c r="P129" s="259"/>
      <c r="Q129" s="259"/>
      <c r="R129" s="259"/>
      <c r="S129" s="259"/>
      <c r="T129" s="260"/>
      <c r="AT129" s="210" t="s">
        <v>196</v>
      </c>
      <c r="AU129" s="210" t="s">
        <v>84</v>
      </c>
      <c r="AV129" s="13" t="s">
        <v>86</v>
      </c>
      <c r="AW129" s="13" t="s">
        <v>37</v>
      </c>
      <c r="AX129" s="13" t="s">
        <v>84</v>
      </c>
      <c r="AY129" s="210" t="s">
        <v>176</v>
      </c>
    </row>
    <row r="130" spans="1:51" s="2" customFormat="1" ht="6.95" customHeight="1">
      <c r="A130" s="36"/>
      <c r="B130" s="49"/>
      <c r="C130" s="50"/>
      <c r="D130" s="50"/>
      <c r="E130" s="50"/>
      <c r="F130" s="50"/>
      <c r="G130" s="50"/>
      <c r="H130" s="50"/>
      <c r="I130" s="50"/>
      <c r="J130" s="50"/>
      <c r="K130" s="50"/>
      <c r="L130" s="41"/>
      <c r="M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</sheetData>
  <sheetProtection algorithmName="SHA-512" hashValue="hSc+wkB4rGM+Tj4BnON5CLLDMvgAibgBJimU3OPFqeiwPp8WT92uyyhWj44T4Z5TehnX7IbsgDVVmdez2pBw8Q==" saltValue="YJkaGne9+dGYwkQTBJxSwrEjtu8aNG9Qhz3jKNz5iNJl81P7JK+98tPhkaaMDub/5X2C6+tM0aRRQ/bNLI/ONQ==" spinCount="100000" sheet="1" objects="1" scenarios="1" formatColumns="0" formatRows="0" autoFilter="0"/>
  <autoFilter ref="C95:K129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1" r:id="rId1"/>
    <hyperlink ref="F106" r:id="rId2"/>
    <hyperlink ref="F109" r:id="rId3"/>
    <hyperlink ref="F112" r:id="rId4"/>
    <hyperlink ref="F115" r:id="rId5"/>
    <hyperlink ref="F118" r:id="rId6"/>
    <hyperlink ref="F121" r:id="rId7"/>
    <hyperlink ref="F124" r:id="rId8"/>
    <hyperlink ref="F128" r:id="rId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1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19" t="s">
        <v>131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86</v>
      </c>
    </row>
    <row r="4" spans="1:46" s="1" customFormat="1" ht="24.95" customHeight="1">
      <c r="B4" s="22"/>
      <c r="D4" s="112" t="s">
        <v>150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1" t="str">
        <f>'Rekapitulace stavby'!K6</f>
        <v>Jablonné nad Orlicí - oprava</v>
      </c>
      <c r="F7" s="402"/>
      <c r="G7" s="402"/>
      <c r="H7" s="402"/>
      <c r="L7" s="22"/>
    </row>
    <row r="8" spans="1:46">
      <c r="B8" s="22"/>
      <c r="D8" s="114" t="s">
        <v>151</v>
      </c>
      <c r="L8" s="22"/>
    </row>
    <row r="9" spans="1:46" s="1" customFormat="1" ht="16.5" customHeight="1">
      <c r="B9" s="22"/>
      <c r="E9" s="401" t="s">
        <v>272</v>
      </c>
      <c r="F9" s="400"/>
      <c r="G9" s="400"/>
      <c r="H9" s="400"/>
      <c r="L9" s="22"/>
    </row>
    <row r="10" spans="1:46" s="1" customFormat="1" ht="12" customHeight="1">
      <c r="B10" s="22"/>
      <c r="D10" s="114" t="s">
        <v>153</v>
      </c>
      <c r="L10" s="22"/>
    </row>
    <row r="11" spans="1:46" s="2" customFormat="1" ht="16.5" customHeight="1">
      <c r="A11" s="36"/>
      <c r="B11" s="41"/>
      <c r="C11" s="36"/>
      <c r="D11" s="36"/>
      <c r="E11" s="411" t="s">
        <v>2130</v>
      </c>
      <c r="F11" s="403"/>
      <c r="G11" s="403"/>
      <c r="H11" s="40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274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04" t="s">
        <v>2131</v>
      </c>
      <c r="F13" s="403"/>
      <c r="G13" s="403"/>
      <c r="H13" s="403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5" t="s">
        <v>19</v>
      </c>
      <c r="G15" s="36"/>
      <c r="H15" s="36"/>
      <c r="I15" s="114" t="s">
        <v>20</v>
      </c>
      <c r="J15" s="105" t="s">
        <v>19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5" t="s">
        <v>22</v>
      </c>
      <c r="G16" s="36"/>
      <c r="H16" s="36"/>
      <c r="I16" s="114" t="s">
        <v>23</v>
      </c>
      <c r="J16" s="116" t="str">
        <f>'Rekapitulace stavby'!AN8</f>
        <v>25. 7. 2022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5" t="s">
        <v>27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28</v>
      </c>
      <c r="F19" s="36"/>
      <c r="G19" s="36"/>
      <c r="H19" s="36"/>
      <c r="I19" s="114" t="s">
        <v>29</v>
      </c>
      <c r="J19" s="105" t="s">
        <v>30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31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05" t="str">
        <f>'Rekapitulace stavby'!E14</f>
        <v>Vyplň údaj</v>
      </c>
      <c r="F22" s="406"/>
      <c r="G22" s="406"/>
      <c r="H22" s="406"/>
      <c r="I22" s="114" t="s">
        <v>29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33</v>
      </c>
      <c r="E24" s="36"/>
      <c r="F24" s="36"/>
      <c r="G24" s="36"/>
      <c r="H24" s="36"/>
      <c r="I24" s="114" t="s">
        <v>26</v>
      </c>
      <c r="J24" s="105" t="s">
        <v>34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35</v>
      </c>
      <c r="F25" s="36"/>
      <c r="G25" s="36"/>
      <c r="H25" s="36"/>
      <c r="I25" s="114" t="s">
        <v>29</v>
      </c>
      <c r="J25" s="105" t="s">
        <v>36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38</v>
      </c>
      <c r="E27" s="36"/>
      <c r="F27" s="36"/>
      <c r="G27" s="36"/>
      <c r="H27" s="36"/>
      <c r="I27" s="114" t="s">
        <v>26</v>
      </c>
      <c r="J27" s="105" t="s">
        <v>39</v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">
        <v>40</v>
      </c>
      <c r="F28" s="36"/>
      <c r="G28" s="36"/>
      <c r="H28" s="36"/>
      <c r="I28" s="114" t="s">
        <v>29</v>
      </c>
      <c r="J28" s="105" t="s">
        <v>19</v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41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7"/>
      <c r="B31" s="118"/>
      <c r="C31" s="117"/>
      <c r="D31" s="117"/>
      <c r="E31" s="407" t="s">
        <v>19</v>
      </c>
      <c r="F31" s="407"/>
      <c r="G31" s="407"/>
      <c r="H31" s="407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43</v>
      </c>
      <c r="E34" s="36"/>
      <c r="F34" s="36"/>
      <c r="G34" s="36"/>
      <c r="H34" s="36"/>
      <c r="I34" s="36"/>
      <c r="J34" s="122">
        <f>ROUND(J103,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45</v>
      </c>
      <c r="G36" s="36"/>
      <c r="H36" s="36"/>
      <c r="I36" s="123" t="s">
        <v>44</v>
      </c>
      <c r="J36" s="123" t="s">
        <v>46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47</v>
      </c>
      <c r="E37" s="114" t="s">
        <v>48</v>
      </c>
      <c r="F37" s="125">
        <f>ROUND((SUM(BE103:BE280)),  2)</f>
        <v>0</v>
      </c>
      <c r="G37" s="36"/>
      <c r="H37" s="36"/>
      <c r="I37" s="126">
        <v>0.21</v>
      </c>
      <c r="J37" s="125">
        <f>ROUND(((SUM(BE103:BE280))*I37),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49</v>
      </c>
      <c r="F38" s="125">
        <f>ROUND((SUM(BF103:BF280)),  2)</f>
        <v>0</v>
      </c>
      <c r="G38" s="36"/>
      <c r="H38" s="36"/>
      <c r="I38" s="126">
        <v>0.15</v>
      </c>
      <c r="J38" s="125">
        <f>ROUND(((SUM(BF103:BF280))*I38),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50</v>
      </c>
      <c r="F39" s="125">
        <f>ROUND((SUM(BG103:BG280)),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51</v>
      </c>
      <c r="F40" s="125">
        <f>ROUND((SUM(BH103:BH280)),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52</v>
      </c>
      <c r="F41" s="125">
        <f>ROUND((SUM(BI103:BI280)),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53</v>
      </c>
      <c r="E43" s="129"/>
      <c r="F43" s="129"/>
      <c r="G43" s="130" t="s">
        <v>54</v>
      </c>
      <c r="H43" s="131" t="s">
        <v>55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155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08" t="str">
        <f>E7</f>
        <v>Jablonné nad Orlicí - oprava</v>
      </c>
      <c r="F52" s="409"/>
      <c r="G52" s="409"/>
      <c r="H52" s="409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151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08" t="s">
        <v>272</v>
      </c>
      <c r="F54" s="385"/>
      <c r="G54" s="385"/>
      <c r="H54" s="385"/>
      <c r="I54" s="24"/>
      <c r="J54" s="24"/>
      <c r="K54" s="24"/>
      <c r="L54" s="22"/>
    </row>
    <row r="55" spans="1:31" s="1" customFormat="1" ht="12" customHeight="1">
      <c r="B55" s="23"/>
      <c r="C55" s="31" t="s">
        <v>153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2" t="s">
        <v>2130</v>
      </c>
      <c r="F56" s="410"/>
      <c r="G56" s="410"/>
      <c r="H56" s="410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274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56" t="str">
        <f>E13</f>
        <v>01 - Stavební  část</v>
      </c>
      <c r="F58" s="410"/>
      <c r="G58" s="410"/>
      <c r="H58" s="410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>Nádražní 128, Jablonné nad Orlicí</v>
      </c>
      <c r="G60" s="38"/>
      <c r="H60" s="38"/>
      <c r="I60" s="31" t="s">
        <v>23</v>
      </c>
      <c r="J60" s="61" t="str">
        <f>IF(J16="","",J16)</f>
        <v>25. 7. 2022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Správa železniční dopravní cesty</v>
      </c>
      <c r="G62" s="38"/>
      <c r="H62" s="38"/>
      <c r="I62" s="31" t="s">
        <v>33</v>
      </c>
      <c r="J62" s="34" t="str">
        <f>E25</f>
        <v>Aprea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31</v>
      </c>
      <c r="D63" s="38"/>
      <c r="E63" s="38"/>
      <c r="F63" s="29" t="str">
        <f>IF(E22="","",E22)</f>
        <v>Vyplň údaj</v>
      </c>
      <c r="G63" s="38"/>
      <c r="H63" s="38"/>
      <c r="I63" s="31" t="s">
        <v>38</v>
      </c>
      <c r="J63" s="34" t="str">
        <f>E28</f>
        <v>Kateřina Bačová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156</v>
      </c>
      <c r="D65" s="139"/>
      <c r="E65" s="139"/>
      <c r="F65" s="139"/>
      <c r="G65" s="139"/>
      <c r="H65" s="139"/>
      <c r="I65" s="139"/>
      <c r="J65" s="140" t="s">
        <v>157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75</v>
      </c>
      <c r="D67" s="38"/>
      <c r="E67" s="38"/>
      <c r="F67" s="38"/>
      <c r="G67" s="38"/>
      <c r="H67" s="38"/>
      <c r="I67" s="38"/>
      <c r="J67" s="79">
        <f>J103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158</v>
      </c>
    </row>
    <row r="68" spans="1:47" s="9" customFormat="1" ht="24.95" customHeight="1">
      <c r="B68" s="142"/>
      <c r="C68" s="143"/>
      <c r="D68" s="144" t="s">
        <v>159</v>
      </c>
      <c r="E68" s="145"/>
      <c r="F68" s="145"/>
      <c r="G68" s="145"/>
      <c r="H68" s="145"/>
      <c r="I68" s="145"/>
      <c r="J68" s="146">
        <f>J104</f>
        <v>0</v>
      </c>
      <c r="K68" s="143"/>
      <c r="L68" s="147"/>
    </row>
    <row r="69" spans="1:47" s="10" customFormat="1" ht="19.899999999999999" customHeight="1">
      <c r="B69" s="148"/>
      <c r="C69" s="99"/>
      <c r="D69" s="149" t="s">
        <v>277</v>
      </c>
      <c r="E69" s="150"/>
      <c r="F69" s="150"/>
      <c r="G69" s="150"/>
      <c r="H69" s="150"/>
      <c r="I69" s="150"/>
      <c r="J69" s="151">
        <f>J105</f>
        <v>0</v>
      </c>
      <c r="K69" s="99"/>
      <c r="L69" s="152"/>
    </row>
    <row r="70" spans="1:47" s="10" customFormat="1" ht="19.899999999999999" customHeight="1">
      <c r="B70" s="148"/>
      <c r="C70" s="99"/>
      <c r="D70" s="149" t="s">
        <v>599</v>
      </c>
      <c r="E70" s="150"/>
      <c r="F70" s="150"/>
      <c r="G70" s="150"/>
      <c r="H70" s="150"/>
      <c r="I70" s="150"/>
      <c r="J70" s="151">
        <f>J126</f>
        <v>0</v>
      </c>
      <c r="K70" s="99"/>
      <c r="L70" s="152"/>
    </row>
    <row r="71" spans="1:47" s="10" customFormat="1" ht="19.899999999999999" customHeight="1">
      <c r="B71" s="148"/>
      <c r="C71" s="99"/>
      <c r="D71" s="149" t="s">
        <v>598</v>
      </c>
      <c r="E71" s="150"/>
      <c r="F71" s="150"/>
      <c r="G71" s="150"/>
      <c r="H71" s="150"/>
      <c r="I71" s="150"/>
      <c r="J71" s="151">
        <f>J131</f>
        <v>0</v>
      </c>
      <c r="K71" s="99"/>
      <c r="L71" s="152"/>
    </row>
    <row r="72" spans="1:47" s="10" customFormat="1" ht="19.899999999999999" customHeight="1">
      <c r="B72" s="148"/>
      <c r="C72" s="99"/>
      <c r="D72" s="149" t="s">
        <v>278</v>
      </c>
      <c r="E72" s="150"/>
      <c r="F72" s="150"/>
      <c r="G72" s="150"/>
      <c r="H72" s="150"/>
      <c r="I72" s="150"/>
      <c r="J72" s="151">
        <f>J144</f>
        <v>0</v>
      </c>
      <c r="K72" s="99"/>
      <c r="L72" s="152"/>
    </row>
    <row r="73" spans="1:47" s="10" customFormat="1" ht="19.899999999999999" customHeight="1">
      <c r="B73" s="148"/>
      <c r="C73" s="99"/>
      <c r="D73" s="149" t="s">
        <v>160</v>
      </c>
      <c r="E73" s="150"/>
      <c r="F73" s="150"/>
      <c r="G73" s="150"/>
      <c r="H73" s="150"/>
      <c r="I73" s="150"/>
      <c r="J73" s="151">
        <f>J171</f>
        <v>0</v>
      </c>
      <c r="K73" s="99"/>
      <c r="L73" s="152"/>
    </row>
    <row r="74" spans="1:47" s="10" customFormat="1" ht="19.899999999999999" customHeight="1">
      <c r="B74" s="148"/>
      <c r="C74" s="99"/>
      <c r="D74" s="149" t="s">
        <v>279</v>
      </c>
      <c r="E74" s="150"/>
      <c r="F74" s="150"/>
      <c r="G74" s="150"/>
      <c r="H74" s="150"/>
      <c r="I74" s="150"/>
      <c r="J74" s="151">
        <f>J175</f>
        <v>0</v>
      </c>
      <c r="K74" s="99"/>
      <c r="L74" s="152"/>
    </row>
    <row r="75" spans="1:47" s="9" customFormat="1" ht="24.95" customHeight="1">
      <c r="B75" s="142"/>
      <c r="C75" s="143"/>
      <c r="D75" s="144" t="s">
        <v>280</v>
      </c>
      <c r="E75" s="145"/>
      <c r="F75" s="145"/>
      <c r="G75" s="145"/>
      <c r="H75" s="145"/>
      <c r="I75" s="145"/>
      <c r="J75" s="146">
        <f>J179</f>
        <v>0</v>
      </c>
      <c r="K75" s="143"/>
      <c r="L75" s="147"/>
    </row>
    <row r="76" spans="1:47" s="10" customFormat="1" ht="19.899999999999999" customHeight="1">
      <c r="B76" s="148"/>
      <c r="C76" s="99"/>
      <c r="D76" s="149" t="s">
        <v>283</v>
      </c>
      <c r="E76" s="150"/>
      <c r="F76" s="150"/>
      <c r="G76" s="150"/>
      <c r="H76" s="150"/>
      <c r="I76" s="150"/>
      <c r="J76" s="151">
        <f>J180</f>
        <v>0</v>
      </c>
      <c r="K76" s="99"/>
      <c r="L76" s="152"/>
    </row>
    <row r="77" spans="1:47" s="10" customFormat="1" ht="19.899999999999999" customHeight="1">
      <c r="B77" s="148"/>
      <c r="C77" s="99"/>
      <c r="D77" s="149" t="s">
        <v>284</v>
      </c>
      <c r="E77" s="150"/>
      <c r="F77" s="150"/>
      <c r="G77" s="150"/>
      <c r="H77" s="150"/>
      <c r="I77" s="150"/>
      <c r="J77" s="151">
        <f>J215</f>
        <v>0</v>
      </c>
      <c r="K77" s="99"/>
      <c r="L77" s="152"/>
    </row>
    <row r="78" spans="1:47" s="10" customFormat="1" ht="19.899999999999999" customHeight="1">
      <c r="B78" s="148"/>
      <c r="C78" s="99"/>
      <c r="D78" s="149" t="s">
        <v>2132</v>
      </c>
      <c r="E78" s="150"/>
      <c r="F78" s="150"/>
      <c r="G78" s="150"/>
      <c r="H78" s="150"/>
      <c r="I78" s="150"/>
      <c r="J78" s="151">
        <f>J273</f>
        <v>0</v>
      </c>
      <c r="K78" s="99"/>
      <c r="L78" s="152"/>
    </row>
    <row r="79" spans="1:47" s="9" customFormat="1" ht="24.95" customHeight="1">
      <c r="B79" s="142"/>
      <c r="C79" s="143"/>
      <c r="D79" s="144" t="s">
        <v>1505</v>
      </c>
      <c r="E79" s="145"/>
      <c r="F79" s="145"/>
      <c r="G79" s="145"/>
      <c r="H79" s="145"/>
      <c r="I79" s="145"/>
      <c r="J79" s="146">
        <f>J276</f>
        <v>0</v>
      </c>
      <c r="K79" s="143"/>
      <c r="L79" s="147"/>
    </row>
    <row r="80" spans="1:47" s="2" customFormat="1" ht="21.7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5" customHeight="1">
      <c r="A81" s="36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5" spans="1:31" s="2" customFormat="1" ht="6.95" customHeight="1">
      <c r="A85" s="36"/>
      <c r="B85" s="51"/>
      <c r="C85" s="52"/>
      <c r="D85" s="52"/>
      <c r="E85" s="52"/>
      <c r="F85" s="52"/>
      <c r="G85" s="52"/>
      <c r="H85" s="52"/>
      <c r="I85" s="52"/>
      <c r="J85" s="52"/>
      <c r="K85" s="52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24.95" customHeight="1">
      <c r="A86" s="36"/>
      <c r="B86" s="37"/>
      <c r="C86" s="25" t="s">
        <v>161</v>
      </c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16</v>
      </c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408" t="str">
        <f>E7</f>
        <v>Jablonné nad Orlicí - oprava</v>
      </c>
      <c r="F89" s="409"/>
      <c r="G89" s="409"/>
      <c r="H89" s="409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1" customFormat="1" ht="12" customHeight="1">
      <c r="B90" s="23"/>
      <c r="C90" s="31" t="s">
        <v>151</v>
      </c>
      <c r="D90" s="24"/>
      <c r="E90" s="24"/>
      <c r="F90" s="24"/>
      <c r="G90" s="24"/>
      <c r="H90" s="24"/>
      <c r="I90" s="24"/>
      <c r="J90" s="24"/>
      <c r="K90" s="24"/>
      <c r="L90" s="22"/>
    </row>
    <row r="91" spans="1:31" s="1" customFormat="1" ht="16.5" customHeight="1">
      <c r="B91" s="23"/>
      <c r="C91" s="24"/>
      <c r="D91" s="24"/>
      <c r="E91" s="408" t="s">
        <v>272</v>
      </c>
      <c r="F91" s="385"/>
      <c r="G91" s="385"/>
      <c r="H91" s="385"/>
      <c r="I91" s="24"/>
      <c r="J91" s="24"/>
      <c r="K91" s="24"/>
      <c r="L91" s="22"/>
    </row>
    <row r="92" spans="1:31" s="1" customFormat="1" ht="12" customHeight="1">
      <c r="B92" s="23"/>
      <c r="C92" s="31" t="s">
        <v>153</v>
      </c>
      <c r="D92" s="24"/>
      <c r="E92" s="24"/>
      <c r="F92" s="24"/>
      <c r="G92" s="24"/>
      <c r="H92" s="24"/>
      <c r="I92" s="24"/>
      <c r="J92" s="24"/>
      <c r="K92" s="24"/>
      <c r="L92" s="22"/>
    </row>
    <row r="93" spans="1:31" s="2" customFormat="1" ht="16.5" customHeight="1">
      <c r="A93" s="36"/>
      <c r="B93" s="37"/>
      <c r="C93" s="38"/>
      <c r="D93" s="38"/>
      <c r="E93" s="412" t="s">
        <v>2130</v>
      </c>
      <c r="F93" s="410"/>
      <c r="G93" s="410"/>
      <c r="H93" s="410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>
      <c r="A94" s="36"/>
      <c r="B94" s="37"/>
      <c r="C94" s="31" t="s">
        <v>274</v>
      </c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6.5" customHeight="1">
      <c r="A95" s="36"/>
      <c r="B95" s="37"/>
      <c r="C95" s="38"/>
      <c r="D95" s="38"/>
      <c r="E95" s="356" t="str">
        <f>E13</f>
        <v>01 - Stavební  část</v>
      </c>
      <c r="F95" s="410"/>
      <c r="G95" s="410"/>
      <c r="H95" s="410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6.9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2" customHeight="1">
      <c r="A97" s="36"/>
      <c r="B97" s="37"/>
      <c r="C97" s="31" t="s">
        <v>21</v>
      </c>
      <c r="D97" s="38"/>
      <c r="E97" s="38"/>
      <c r="F97" s="29" t="str">
        <f>F16</f>
        <v>Nádražní 128, Jablonné nad Orlicí</v>
      </c>
      <c r="G97" s="38"/>
      <c r="H97" s="38"/>
      <c r="I97" s="31" t="s">
        <v>23</v>
      </c>
      <c r="J97" s="61" t="str">
        <f>IF(J16="","",J16)</f>
        <v>25. 7. 2022</v>
      </c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6.95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1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5.2" customHeight="1">
      <c r="A99" s="36"/>
      <c r="B99" s="37"/>
      <c r="C99" s="31" t="s">
        <v>25</v>
      </c>
      <c r="D99" s="38"/>
      <c r="E99" s="38"/>
      <c r="F99" s="29" t="str">
        <f>E19</f>
        <v>Správa železniční dopravní cesty</v>
      </c>
      <c r="G99" s="38"/>
      <c r="H99" s="38"/>
      <c r="I99" s="31" t="s">
        <v>33</v>
      </c>
      <c r="J99" s="34" t="str">
        <f>E25</f>
        <v>Aprea s.r.o.</v>
      </c>
      <c r="K99" s="38"/>
      <c r="L99" s="115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5.2" customHeight="1">
      <c r="A100" s="36"/>
      <c r="B100" s="37"/>
      <c r="C100" s="31" t="s">
        <v>31</v>
      </c>
      <c r="D100" s="38"/>
      <c r="E100" s="38"/>
      <c r="F100" s="29" t="str">
        <f>IF(E22="","",E22)</f>
        <v>Vyplň údaj</v>
      </c>
      <c r="G100" s="38"/>
      <c r="H100" s="38"/>
      <c r="I100" s="31" t="s">
        <v>38</v>
      </c>
      <c r="J100" s="34" t="str">
        <f>E28</f>
        <v>Kateřina Bačová</v>
      </c>
      <c r="K100" s="38"/>
      <c r="L100" s="115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10.35" customHeight="1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115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11" customFormat="1" ht="29.25" customHeight="1">
      <c r="A102" s="153"/>
      <c r="B102" s="154"/>
      <c r="C102" s="155" t="s">
        <v>162</v>
      </c>
      <c r="D102" s="156" t="s">
        <v>62</v>
      </c>
      <c r="E102" s="156" t="s">
        <v>58</v>
      </c>
      <c r="F102" s="156" t="s">
        <v>59</v>
      </c>
      <c r="G102" s="156" t="s">
        <v>163</v>
      </c>
      <c r="H102" s="156" t="s">
        <v>164</v>
      </c>
      <c r="I102" s="156" t="s">
        <v>165</v>
      </c>
      <c r="J102" s="156" t="s">
        <v>157</v>
      </c>
      <c r="K102" s="157" t="s">
        <v>166</v>
      </c>
      <c r="L102" s="158"/>
      <c r="M102" s="70" t="s">
        <v>19</v>
      </c>
      <c r="N102" s="71" t="s">
        <v>47</v>
      </c>
      <c r="O102" s="71" t="s">
        <v>167</v>
      </c>
      <c r="P102" s="71" t="s">
        <v>168</v>
      </c>
      <c r="Q102" s="71" t="s">
        <v>169</v>
      </c>
      <c r="R102" s="71" t="s">
        <v>170</v>
      </c>
      <c r="S102" s="71" t="s">
        <v>171</v>
      </c>
      <c r="T102" s="72" t="s">
        <v>172</v>
      </c>
      <c r="U102" s="153"/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/>
    </row>
    <row r="103" spans="1:65" s="2" customFormat="1" ht="22.9" customHeight="1">
      <c r="A103" s="36"/>
      <c r="B103" s="37"/>
      <c r="C103" s="77" t="s">
        <v>173</v>
      </c>
      <c r="D103" s="38"/>
      <c r="E103" s="38"/>
      <c r="F103" s="38"/>
      <c r="G103" s="38"/>
      <c r="H103" s="38"/>
      <c r="I103" s="38"/>
      <c r="J103" s="159">
        <f>BK103</f>
        <v>0</v>
      </c>
      <c r="K103" s="38"/>
      <c r="L103" s="41"/>
      <c r="M103" s="73"/>
      <c r="N103" s="160"/>
      <c r="O103" s="74"/>
      <c r="P103" s="161">
        <f>P104+P179+P276</f>
        <v>0</v>
      </c>
      <c r="Q103" s="74"/>
      <c r="R103" s="161">
        <f>R104+R179+R276</f>
        <v>2.0742725399999999</v>
      </c>
      <c r="S103" s="74"/>
      <c r="T103" s="162">
        <f>T104+T179+T276</f>
        <v>7.2427919999999997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76</v>
      </c>
      <c r="AU103" s="19" t="s">
        <v>158</v>
      </c>
      <c r="BK103" s="163">
        <f>BK104+BK179+BK276</f>
        <v>0</v>
      </c>
    </row>
    <row r="104" spans="1:65" s="12" customFormat="1" ht="25.9" customHeight="1">
      <c r="B104" s="164"/>
      <c r="C104" s="165"/>
      <c r="D104" s="166" t="s">
        <v>76</v>
      </c>
      <c r="E104" s="167" t="s">
        <v>174</v>
      </c>
      <c r="F104" s="167" t="s">
        <v>175</v>
      </c>
      <c r="G104" s="165"/>
      <c r="H104" s="165"/>
      <c r="I104" s="168"/>
      <c r="J104" s="169">
        <f>BK104</f>
        <v>0</v>
      </c>
      <c r="K104" s="165"/>
      <c r="L104" s="170"/>
      <c r="M104" s="171"/>
      <c r="N104" s="172"/>
      <c r="O104" s="172"/>
      <c r="P104" s="173">
        <f>P105+P126+P131+P144+P171+P175</f>
        <v>0</v>
      </c>
      <c r="Q104" s="172"/>
      <c r="R104" s="173">
        <f>R105+R126+R131+R144+R171+R175</f>
        <v>1.9942574399999999</v>
      </c>
      <c r="S104" s="172"/>
      <c r="T104" s="174">
        <f>T105+T126+T131+T144+T171+T175</f>
        <v>7.2427919999999997</v>
      </c>
      <c r="AR104" s="175" t="s">
        <v>84</v>
      </c>
      <c r="AT104" s="176" t="s">
        <v>76</v>
      </c>
      <c r="AU104" s="176" t="s">
        <v>77</v>
      </c>
      <c r="AY104" s="175" t="s">
        <v>176</v>
      </c>
      <c r="BK104" s="177">
        <f>BK105+BK126+BK131+BK144+BK171+BK175</f>
        <v>0</v>
      </c>
    </row>
    <row r="105" spans="1:65" s="12" customFormat="1" ht="22.9" customHeight="1">
      <c r="B105" s="164"/>
      <c r="C105" s="165"/>
      <c r="D105" s="166" t="s">
        <v>76</v>
      </c>
      <c r="E105" s="178" t="s">
        <v>295</v>
      </c>
      <c r="F105" s="178" t="s">
        <v>296</v>
      </c>
      <c r="G105" s="165"/>
      <c r="H105" s="165"/>
      <c r="I105" s="168"/>
      <c r="J105" s="179">
        <f>BK105</f>
        <v>0</v>
      </c>
      <c r="K105" s="165"/>
      <c r="L105" s="170"/>
      <c r="M105" s="171"/>
      <c r="N105" s="172"/>
      <c r="O105" s="172"/>
      <c r="P105" s="173">
        <f>SUM(P106:P125)</f>
        <v>0</v>
      </c>
      <c r="Q105" s="172"/>
      <c r="R105" s="173">
        <f>SUM(R106:R125)</f>
        <v>1.9844042399999999</v>
      </c>
      <c r="S105" s="172"/>
      <c r="T105" s="174">
        <f>SUM(T106:T125)</f>
        <v>0</v>
      </c>
      <c r="AR105" s="175" t="s">
        <v>84</v>
      </c>
      <c r="AT105" s="176" t="s">
        <v>76</v>
      </c>
      <c r="AU105" s="176" t="s">
        <v>84</v>
      </c>
      <c r="AY105" s="175" t="s">
        <v>176</v>
      </c>
      <c r="BK105" s="177">
        <f>SUM(BK106:BK125)</f>
        <v>0</v>
      </c>
    </row>
    <row r="106" spans="1:65" s="2" customFormat="1" ht="16.5" customHeight="1">
      <c r="A106" s="36"/>
      <c r="B106" s="37"/>
      <c r="C106" s="180" t="s">
        <v>84</v>
      </c>
      <c r="D106" s="180" t="s">
        <v>180</v>
      </c>
      <c r="E106" s="181" t="s">
        <v>2133</v>
      </c>
      <c r="F106" s="182" t="s">
        <v>2134</v>
      </c>
      <c r="G106" s="183" t="s">
        <v>267</v>
      </c>
      <c r="H106" s="184">
        <v>57.96</v>
      </c>
      <c r="I106" s="185"/>
      <c r="J106" s="186">
        <f>ROUND(I106*H106,2)</f>
        <v>0</v>
      </c>
      <c r="K106" s="182" t="s">
        <v>184</v>
      </c>
      <c r="L106" s="41"/>
      <c r="M106" s="187" t="s">
        <v>19</v>
      </c>
      <c r="N106" s="188" t="s">
        <v>48</v>
      </c>
      <c r="O106" s="66"/>
      <c r="P106" s="189">
        <f>O106*H106</f>
        <v>0</v>
      </c>
      <c r="Q106" s="189">
        <v>2.5999999999999998E-4</v>
      </c>
      <c r="R106" s="189">
        <f>Q106*H106</f>
        <v>1.5069599999999999E-2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185</v>
      </c>
      <c r="AT106" s="191" t="s">
        <v>180</v>
      </c>
      <c r="AU106" s="191" t="s">
        <v>86</v>
      </c>
      <c r="AY106" s="19" t="s">
        <v>176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84</v>
      </c>
      <c r="BK106" s="192">
        <f>ROUND(I106*H106,2)</f>
        <v>0</v>
      </c>
      <c r="BL106" s="19" t="s">
        <v>185</v>
      </c>
      <c r="BM106" s="191" t="s">
        <v>2135</v>
      </c>
    </row>
    <row r="107" spans="1:65" s="2" customFormat="1" ht="11.25">
      <c r="A107" s="36"/>
      <c r="B107" s="37"/>
      <c r="C107" s="38"/>
      <c r="D107" s="193" t="s">
        <v>187</v>
      </c>
      <c r="E107" s="38"/>
      <c r="F107" s="194" t="s">
        <v>2136</v>
      </c>
      <c r="G107" s="38"/>
      <c r="H107" s="38"/>
      <c r="I107" s="195"/>
      <c r="J107" s="38"/>
      <c r="K107" s="38"/>
      <c r="L107" s="41"/>
      <c r="M107" s="196"/>
      <c r="N107" s="197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187</v>
      </c>
      <c r="AU107" s="19" t="s">
        <v>86</v>
      </c>
    </row>
    <row r="108" spans="1:65" s="2" customFormat="1" ht="11.25">
      <c r="A108" s="36"/>
      <c r="B108" s="37"/>
      <c r="C108" s="38"/>
      <c r="D108" s="198" t="s">
        <v>189</v>
      </c>
      <c r="E108" s="38"/>
      <c r="F108" s="199" t="s">
        <v>2137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189</v>
      </c>
      <c r="AU108" s="19" t="s">
        <v>86</v>
      </c>
    </row>
    <row r="109" spans="1:65" s="2" customFormat="1" ht="16.5" customHeight="1">
      <c r="A109" s="36"/>
      <c r="B109" s="37"/>
      <c r="C109" s="180" t="s">
        <v>86</v>
      </c>
      <c r="D109" s="180" t="s">
        <v>180</v>
      </c>
      <c r="E109" s="181" t="s">
        <v>2138</v>
      </c>
      <c r="F109" s="182" t="s">
        <v>2139</v>
      </c>
      <c r="G109" s="183" t="s">
        <v>267</v>
      </c>
      <c r="H109" s="184">
        <v>115.92</v>
      </c>
      <c r="I109" s="185"/>
      <c r="J109" s="186">
        <f>ROUND(I109*H109,2)</f>
        <v>0</v>
      </c>
      <c r="K109" s="182" t="s">
        <v>184</v>
      </c>
      <c r="L109" s="41"/>
      <c r="M109" s="187" t="s">
        <v>19</v>
      </c>
      <c r="N109" s="188" t="s">
        <v>48</v>
      </c>
      <c r="O109" s="66"/>
      <c r="P109" s="189">
        <f>O109*H109</f>
        <v>0</v>
      </c>
      <c r="Q109" s="189">
        <v>4.3800000000000002E-3</v>
      </c>
      <c r="R109" s="189">
        <f>Q109*H109</f>
        <v>0.5077296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185</v>
      </c>
      <c r="AT109" s="191" t="s">
        <v>180</v>
      </c>
      <c r="AU109" s="191" t="s">
        <v>86</v>
      </c>
      <c r="AY109" s="19" t="s">
        <v>176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84</v>
      </c>
      <c r="BK109" s="192">
        <f>ROUND(I109*H109,2)</f>
        <v>0</v>
      </c>
      <c r="BL109" s="19" t="s">
        <v>185</v>
      </c>
      <c r="BM109" s="191" t="s">
        <v>2140</v>
      </c>
    </row>
    <row r="110" spans="1:65" s="2" customFormat="1" ht="11.25">
      <c r="A110" s="36"/>
      <c r="B110" s="37"/>
      <c r="C110" s="38"/>
      <c r="D110" s="193" t="s">
        <v>187</v>
      </c>
      <c r="E110" s="38"/>
      <c r="F110" s="194" t="s">
        <v>2141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187</v>
      </c>
      <c r="AU110" s="19" t="s">
        <v>86</v>
      </c>
    </row>
    <row r="111" spans="1:65" s="2" customFormat="1" ht="11.25">
      <c r="A111" s="36"/>
      <c r="B111" s="37"/>
      <c r="C111" s="38"/>
      <c r="D111" s="198" t="s">
        <v>189</v>
      </c>
      <c r="E111" s="38"/>
      <c r="F111" s="199" t="s">
        <v>2142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189</v>
      </c>
      <c r="AU111" s="19" t="s">
        <v>86</v>
      </c>
    </row>
    <row r="112" spans="1:65" s="13" customFormat="1" ht="11.25">
      <c r="B112" s="200"/>
      <c r="C112" s="201"/>
      <c r="D112" s="193" t="s">
        <v>196</v>
      </c>
      <c r="E112" s="201"/>
      <c r="F112" s="203" t="s">
        <v>2143</v>
      </c>
      <c r="G112" s="201"/>
      <c r="H112" s="204">
        <v>115.92</v>
      </c>
      <c r="I112" s="205"/>
      <c r="J112" s="201"/>
      <c r="K112" s="201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196</v>
      </c>
      <c r="AU112" s="210" t="s">
        <v>86</v>
      </c>
      <c r="AV112" s="13" t="s">
        <v>86</v>
      </c>
      <c r="AW112" s="13" t="s">
        <v>4</v>
      </c>
      <c r="AX112" s="13" t="s">
        <v>84</v>
      </c>
      <c r="AY112" s="210" t="s">
        <v>176</v>
      </c>
    </row>
    <row r="113" spans="1:65" s="2" customFormat="1" ht="16.5" customHeight="1">
      <c r="A113" s="36"/>
      <c r="B113" s="37"/>
      <c r="C113" s="180" t="s">
        <v>103</v>
      </c>
      <c r="D113" s="180" t="s">
        <v>180</v>
      </c>
      <c r="E113" s="181" t="s">
        <v>2144</v>
      </c>
      <c r="F113" s="182" t="s">
        <v>2145</v>
      </c>
      <c r="G113" s="183" t="s">
        <v>267</v>
      </c>
      <c r="H113" s="184">
        <v>57.96</v>
      </c>
      <c r="I113" s="185"/>
      <c r="J113" s="186">
        <f>ROUND(I113*H113,2)</f>
        <v>0</v>
      </c>
      <c r="K113" s="182" t="s">
        <v>184</v>
      </c>
      <c r="L113" s="41"/>
      <c r="M113" s="187" t="s">
        <v>19</v>
      </c>
      <c r="N113" s="188" t="s">
        <v>48</v>
      </c>
      <c r="O113" s="66"/>
      <c r="P113" s="189">
        <f>O113*H113</f>
        <v>0</v>
      </c>
      <c r="Q113" s="189">
        <v>4.0000000000000001E-3</v>
      </c>
      <c r="R113" s="189">
        <f>Q113*H113</f>
        <v>0.23184000000000002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185</v>
      </c>
      <c r="AT113" s="191" t="s">
        <v>180</v>
      </c>
      <c r="AU113" s="191" t="s">
        <v>86</v>
      </c>
      <c r="AY113" s="19" t="s">
        <v>176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84</v>
      </c>
      <c r="BK113" s="192">
        <f>ROUND(I113*H113,2)</f>
        <v>0</v>
      </c>
      <c r="BL113" s="19" t="s">
        <v>185</v>
      </c>
      <c r="BM113" s="191" t="s">
        <v>2146</v>
      </c>
    </row>
    <row r="114" spans="1:65" s="2" customFormat="1" ht="11.25">
      <c r="A114" s="36"/>
      <c r="B114" s="37"/>
      <c r="C114" s="38"/>
      <c r="D114" s="193" t="s">
        <v>187</v>
      </c>
      <c r="E114" s="38"/>
      <c r="F114" s="194" t="s">
        <v>2147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187</v>
      </c>
      <c r="AU114" s="19" t="s">
        <v>86</v>
      </c>
    </row>
    <row r="115" spans="1:65" s="2" customFormat="1" ht="11.25">
      <c r="A115" s="36"/>
      <c r="B115" s="37"/>
      <c r="C115" s="38"/>
      <c r="D115" s="198" t="s">
        <v>189</v>
      </c>
      <c r="E115" s="38"/>
      <c r="F115" s="199" t="s">
        <v>2148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189</v>
      </c>
      <c r="AU115" s="19" t="s">
        <v>86</v>
      </c>
    </row>
    <row r="116" spans="1:65" s="2" customFormat="1" ht="16.5" customHeight="1">
      <c r="A116" s="36"/>
      <c r="B116" s="37"/>
      <c r="C116" s="180" t="s">
        <v>185</v>
      </c>
      <c r="D116" s="180" t="s">
        <v>180</v>
      </c>
      <c r="E116" s="181" t="s">
        <v>2149</v>
      </c>
      <c r="F116" s="182" t="s">
        <v>2150</v>
      </c>
      <c r="G116" s="183" t="s">
        <v>267</v>
      </c>
      <c r="H116" s="184">
        <v>94.451999999999998</v>
      </c>
      <c r="I116" s="185"/>
      <c r="J116" s="186">
        <f>ROUND(I116*H116,2)</f>
        <v>0</v>
      </c>
      <c r="K116" s="182" t="s">
        <v>184</v>
      </c>
      <c r="L116" s="41"/>
      <c r="M116" s="187" t="s">
        <v>19</v>
      </c>
      <c r="N116" s="188" t="s">
        <v>48</v>
      </c>
      <c r="O116" s="66"/>
      <c r="P116" s="189">
        <f>O116*H116</f>
        <v>0</v>
      </c>
      <c r="Q116" s="189">
        <v>2.5999999999999998E-4</v>
      </c>
      <c r="R116" s="189">
        <f>Q116*H116</f>
        <v>2.4557519999999996E-2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185</v>
      </c>
      <c r="AT116" s="191" t="s">
        <v>180</v>
      </c>
      <c r="AU116" s="191" t="s">
        <v>86</v>
      </c>
      <c r="AY116" s="19" t="s">
        <v>176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84</v>
      </c>
      <c r="BK116" s="192">
        <f>ROUND(I116*H116,2)</f>
        <v>0</v>
      </c>
      <c r="BL116" s="19" t="s">
        <v>185</v>
      </c>
      <c r="BM116" s="191" t="s">
        <v>2151</v>
      </c>
    </row>
    <row r="117" spans="1:65" s="2" customFormat="1" ht="11.25">
      <c r="A117" s="36"/>
      <c r="B117" s="37"/>
      <c r="C117" s="38"/>
      <c r="D117" s="193" t="s">
        <v>187</v>
      </c>
      <c r="E117" s="38"/>
      <c r="F117" s="194" t="s">
        <v>2152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187</v>
      </c>
      <c r="AU117" s="19" t="s">
        <v>86</v>
      </c>
    </row>
    <row r="118" spans="1:65" s="2" customFormat="1" ht="11.25">
      <c r="A118" s="36"/>
      <c r="B118" s="37"/>
      <c r="C118" s="38"/>
      <c r="D118" s="198" t="s">
        <v>189</v>
      </c>
      <c r="E118" s="38"/>
      <c r="F118" s="199" t="s">
        <v>2153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189</v>
      </c>
      <c r="AU118" s="19" t="s">
        <v>86</v>
      </c>
    </row>
    <row r="119" spans="1:65" s="2" customFormat="1" ht="16.5" customHeight="1">
      <c r="A119" s="36"/>
      <c r="B119" s="37"/>
      <c r="C119" s="180" t="s">
        <v>216</v>
      </c>
      <c r="D119" s="180" t="s">
        <v>180</v>
      </c>
      <c r="E119" s="181" t="s">
        <v>2154</v>
      </c>
      <c r="F119" s="182" t="s">
        <v>2155</v>
      </c>
      <c r="G119" s="183" t="s">
        <v>267</v>
      </c>
      <c r="H119" s="184">
        <v>188.904</v>
      </c>
      <c r="I119" s="185"/>
      <c r="J119" s="186">
        <f>ROUND(I119*H119,2)</f>
        <v>0</v>
      </c>
      <c r="K119" s="182" t="s">
        <v>184</v>
      </c>
      <c r="L119" s="41"/>
      <c r="M119" s="187" t="s">
        <v>19</v>
      </c>
      <c r="N119" s="188" t="s">
        <v>48</v>
      </c>
      <c r="O119" s="66"/>
      <c r="P119" s="189">
        <f>O119*H119</f>
        <v>0</v>
      </c>
      <c r="Q119" s="189">
        <v>4.3800000000000002E-3</v>
      </c>
      <c r="R119" s="189">
        <f>Q119*H119</f>
        <v>0.82739952000000005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185</v>
      </c>
      <c r="AT119" s="191" t="s">
        <v>180</v>
      </c>
      <c r="AU119" s="191" t="s">
        <v>86</v>
      </c>
      <c r="AY119" s="19" t="s">
        <v>176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84</v>
      </c>
      <c r="BK119" s="192">
        <f>ROUND(I119*H119,2)</f>
        <v>0</v>
      </c>
      <c r="BL119" s="19" t="s">
        <v>185</v>
      </c>
      <c r="BM119" s="191" t="s">
        <v>2156</v>
      </c>
    </row>
    <row r="120" spans="1:65" s="2" customFormat="1" ht="11.25">
      <c r="A120" s="36"/>
      <c r="B120" s="37"/>
      <c r="C120" s="38"/>
      <c r="D120" s="193" t="s">
        <v>187</v>
      </c>
      <c r="E120" s="38"/>
      <c r="F120" s="194" t="s">
        <v>2157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187</v>
      </c>
      <c r="AU120" s="19" t="s">
        <v>86</v>
      </c>
    </row>
    <row r="121" spans="1:65" s="2" customFormat="1" ht="11.25">
      <c r="A121" s="36"/>
      <c r="B121" s="37"/>
      <c r="C121" s="38"/>
      <c r="D121" s="198" t="s">
        <v>189</v>
      </c>
      <c r="E121" s="38"/>
      <c r="F121" s="199" t="s">
        <v>2158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189</v>
      </c>
      <c r="AU121" s="19" t="s">
        <v>86</v>
      </c>
    </row>
    <row r="122" spans="1:65" s="13" customFormat="1" ht="11.25">
      <c r="B122" s="200"/>
      <c r="C122" s="201"/>
      <c r="D122" s="193" t="s">
        <v>196</v>
      </c>
      <c r="E122" s="201"/>
      <c r="F122" s="203" t="s">
        <v>2159</v>
      </c>
      <c r="G122" s="201"/>
      <c r="H122" s="204">
        <v>188.904</v>
      </c>
      <c r="I122" s="205"/>
      <c r="J122" s="201"/>
      <c r="K122" s="201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196</v>
      </c>
      <c r="AU122" s="210" t="s">
        <v>86</v>
      </c>
      <c r="AV122" s="13" t="s">
        <v>86</v>
      </c>
      <c r="AW122" s="13" t="s">
        <v>4</v>
      </c>
      <c r="AX122" s="13" t="s">
        <v>84</v>
      </c>
      <c r="AY122" s="210" t="s">
        <v>176</v>
      </c>
    </row>
    <row r="123" spans="1:65" s="2" customFormat="1" ht="16.5" customHeight="1">
      <c r="A123" s="36"/>
      <c r="B123" s="37"/>
      <c r="C123" s="180" t="s">
        <v>223</v>
      </c>
      <c r="D123" s="180" t="s">
        <v>180</v>
      </c>
      <c r="E123" s="181" t="s">
        <v>2160</v>
      </c>
      <c r="F123" s="182" t="s">
        <v>2161</v>
      </c>
      <c r="G123" s="183" t="s">
        <v>267</v>
      </c>
      <c r="H123" s="184">
        <v>94.451999999999998</v>
      </c>
      <c r="I123" s="185"/>
      <c r="J123" s="186">
        <f>ROUND(I123*H123,2)</f>
        <v>0</v>
      </c>
      <c r="K123" s="182" t="s">
        <v>184</v>
      </c>
      <c r="L123" s="41"/>
      <c r="M123" s="187" t="s">
        <v>19</v>
      </c>
      <c r="N123" s="188" t="s">
        <v>48</v>
      </c>
      <c r="O123" s="66"/>
      <c r="P123" s="189">
        <f>O123*H123</f>
        <v>0</v>
      </c>
      <c r="Q123" s="189">
        <v>4.0000000000000001E-3</v>
      </c>
      <c r="R123" s="189">
        <f>Q123*H123</f>
        <v>0.37780799999999998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185</v>
      </c>
      <c r="AT123" s="191" t="s">
        <v>180</v>
      </c>
      <c r="AU123" s="191" t="s">
        <v>86</v>
      </c>
      <c r="AY123" s="19" t="s">
        <v>176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84</v>
      </c>
      <c r="BK123" s="192">
        <f>ROUND(I123*H123,2)</f>
        <v>0</v>
      </c>
      <c r="BL123" s="19" t="s">
        <v>185</v>
      </c>
      <c r="BM123" s="191" t="s">
        <v>2162</v>
      </c>
    </row>
    <row r="124" spans="1:65" s="2" customFormat="1" ht="11.25">
      <c r="A124" s="36"/>
      <c r="B124" s="37"/>
      <c r="C124" s="38"/>
      <c r="D124" s="193" t="s">
        <v>187</v>
      </c>
      <c r="E124" s="38"/>
      <c r="F124" s="194" t="s">
        <v>2163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187</v>
      </c>
      <c r="AU124" s="19" t="s">
        <v>86</v>
      </c>
    </row>
    <row r="125" spans="1:65" s="2" customFormat="1" ht="11.25">
      <c r="A125" s="36"/>
      <c r="B125" s="37"/>
      <c r="C125" s="38"/>
      <c r="D125" s="198" t="s">
        <v>189</v>
      </c>
      <c r="E125" s="38"/>
      <c r="F125" s="199" t="s">
        <v>2164</v>
      </c>
      <c r="G125" s="38"/>
      <c r="H125" s="38"/>
      <c r="I125" s="195"/>
      <c r="J125" s="38"/>
      <c r="K125" s="38"/>
      <c r="L125" s="41"/>
      <c r="M125" s="196"/>
      <c r="N125" s="19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189</v>
      </c>
      <c r="AU125" s="19" t="s">
        <v>86</v>
      </c>
    </row>
    <row r="126" spans="1:65" s="12" customFormat="1" ht="22.9" customHeight="1">
      <c r="B126" s="164"/>
      <c r="C126" s="165"/>
      <c r="D126" s="166" t="s">
        <v>76</v>
      </c>
      <c r="E126" s="178" t="s">
        <v>732</v>
      </c>
      <c r="F126" s="178" t="s">
        <v>733</v>
      </c>
      <c r="G126" s="165"/>
      <c r="H126" s="165"/>
      <c r="I126" s="168"/>
      <c r="J126" s="179">
        <f>BK126</f>
        <v>0</v>
      </c>
      <c r="K126" s="165"/>
      <c r="L126" s="170"/>
      <c r="M126" s="171"/>
      <c r="N126" s="172"/>
      <c r="O126" s="172"/>
      <c r="P126" s="173">
        <f>SUM(P127:P130)</f>
        <v>0</v>
      </c>
      <c r="Q126" s="172"/>
      <c r="R126" s="173">
        <f>SUM(R127:R130)</f>
        <v>7.5347999999999995E-3</v>
      </c>
      <c r="S126" s="172"/>
      <c r="T126" s="174">
        <f>SUM(T127:T130)</f>
        <v>0</v>
      </c>
      <c r="AR126" s="175" t="s">
        <v>84</v>
      </c>
      <c r="AT126" s="176" t="s">
        <v>76</v>
      </c>
      <c r="AU126" s="176" t="s">
        <v>84</v>
      </c>
      <c r="AY126" s="175" t="s">
        <v>176</v>
      </c>
      <c r="BK126" s="177">
        <f>SUM(BK127:BK130)</f>
        <v>0</v>
      </c>
    </row>
    <row r="127" spans="1:65" s="2" customFormat="1" ht="21.75" customHeight="1">
      <c r="A127" s="36"/>
      <c r="B127" s="37"/>
      <c r="C127" s="180" t="s">
        <v>328</v>
      </c>
      <c r="D127" s="180" t="s">
        <v>180</v>
      </c>
      <c r="E127" s="181" t="s">
        <v>2165</v>
      </c>
      <c r="F127" s="182" t="s">
        <v>2166</v>
      </c>
      <c r="G127" s="183" t="s">
        <v>267</v>
      </c>
      <c r="H127" s="184">
        <v>57.96</v>
      </c>
      <c r="I127" s="185"/>
      <c r="J127" s="186">
        <f>ROUND(I127*H127,2)</f>
        <v>0</v>
      </c>
      <c r="K127" s="182" t="s">
        <v>184</v>
      </c>
      <c r="L127" s="41"/>
      <c r="M127" s="187" t="s">
        <v>19</v>
      </c>
      <c r="N127" s="188" t="s">
        <v>48</v>
      </c>
      <c r="O127" s="66"/>
      <c r="P127" s="189">
        <f>O127*H127</f>
        <v>0</v>
      </c>
      <c r="Q127" s="189">
        <v>1.2999999999999999E-4</v>
      </c>
      <c r="R127" s="189">
        <f>Q127*H127</f>
        <v>7.5347999999999995E-3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185</v>
      </c>
      <c r="AT127" s="191" t="s">
        <v>180</v>
      </c>
      <c r="AU127" s="191" t="s">
        <v>86</v>
      </c>
      <c r="AY127" s="19" t="s">
        <v>176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185</v>
      </c>
      <c r="BM127" s="191" t="s">
        <v>2167</v>
      </c>
    </row>
    <row r="128" spans="1:65" s="2" customFormat="1" ht="11.25">
      <c r="A128" s="36"/>
      <c r="B128" s="37"/>
      <c r="C128" s="38"/>
      <c r="D128" s="193" t="s">
        <v>187</v>
      </c>
      <c r="E128" s="38"/>
      <c r="F128" s="194" t="s">
        <v>2168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187</v>
      </c>
      <c r="AU128" s="19" t="s">
        <v>86</v>
      </c>
    </row>
    <row r="129" spans="1:65" s="2" customFormat="1" ht="11.25">
      <c r="A129" s="36"/>
      <c r="B129" s="37"/>
      <c r="C129" s="38"/>
      <c r="D129" s="198" t="s">
        <v>189</v>
      </c>
      <c r="E129" s="38"/>
      <c r="F129" s="199" t="s">
        <v>2169</v>
      </c>
      <c r="G129" s="38"/>
      <c r="H129" s="38"/>
      <c r="I129" s="195"/>
      <c r="J129" s="38"/>
      <c r="K129" s="38"/>
      <c r="L129" s="41"/>
      <c r="M129" s="196"/>
      <c r="N129" s="19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189</v>
      </c>
      <c r="AU129" s="19" t="s">
        <v>86</v>
      </c>
    </row>
    <row r="130" spans="1:65" s="13" customFormat="1" ht="11.25">
      <c r="B130" s="200"/>
      <c r="C130" s="201"/>
      <c r="D130" s="193" t="s">
        <v>196</v>
      </c>
      <c r="E130" s="202" t="s">
        <v>19</v>
      </c>
      <c r="F130" s="203" t="s">
        <v>2170</v>
      </c>
      <c r="G130" s="201"/>
      <c r="H130" s="204">
        <v>57.96</v>
      </c>
      <c r="I130" s="205"/>
      <c r="J130" s="201"/>
      <c r="K130" s="201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196</v>
      </c>
      <c r="AU130" s="210" t="s">
        <v>86</v>
      </c>
      <c r="AV130" s="13" t="s">
        <v>86</v>
      </c>
      <c r="AW130" s="13" t="s">
        <v>37</v>
      </c>
      <c r="AX130" s="13" t="s">
        <v>84</v>
      </c>
      <c r="AY130" s="210" t="s">
        <v>176</v>
      </c>
    </row>
    <row r="131" spans="1:65" s="12" customFormat="1" ht="22.9" customHeight="1">
      <c r="B131" s="164"/>
      <c r="C131" s="165"/>
      <c r="D131" s="166" t="s">
        <v>76</v>
      </c>
      <c r="E131" s="178" t="s">
        <v>708</v>
      </c>
      <c r="F131" s="178" t="s">
        <v>709</v>
      </c>
      <c r="G131" s="165"/>
      <c r="H131" s="165"/>
      <c r="I131" s="168"/>
      <c r="J131" s="179">
        <f>BK131</f>
        <v>0</v>
      </c>
      <c r="K131" s="165"/>
      <c r="L131" s="170"/>
      <c r="M131" s="171"/>
      <c r="N131" s="172"/>
      <c r="O131" s="172"/>
      <c r="P131" s="173">
        <f>SUM(P132:P143)</f>
        <v>0</v>
      </c>
      <c r="Q131" s="172"/>
      <c r="R131" s="173">
        <f>SUM(R132:R143)</f>
        <v>2.3184000000000004E-3</v>
      </c>
      <c r="S131" s="172"/>
      <c r="T131" s="174">
        <f>SUM(T132:T143)</f>
        <v>0</v>
      </c>
      <c r="AR131" s="175" t="s">
        <v>84</v>
      </c>
      <c r="AT131" s="176" t="s">
        <v>76</v>
      </c>
      <c r="AU131" s="176" t="s">
        <v>84</v>
      </c>
      <c r="AY131" s="175" t="s">
        <v>176</v>
      </c>
      <c r="BK131" s="177">
        <f>SUM(BK132:BK143)</f>
        <v>0</v>
      </c>
    </row>
    <row r="132" spans="1:65" s="2" customFormat="1" ht="16.5" customHeight="1">
      <c r="A132" s="36"/>
      <c r="B132" s="37"/>
      <c r="C132" s="180" t="s">
        <v>179</v>
      </c>
      <c r="D132" s="180" t="s">
        <v>180</v>
      </c>
      <c r="E132" s="181" t="s">
        <v>2171</v>
      </c>
      <c r="F132" s="182" t="s">
        <v>2172</v>
      </c>
      <c r="G132" s="183" t="s">
        <v>267</v>
      </c>
      <c r="H132" s="184">
        <v>57.96</v>
      </c>
      <c r="I132" s="185"/>
      <c r="J132" s="186">
        <f>ROUND(I132*H132,2)</f>
        <v>0</v>
      </c>
      <c r="K132" s="182" t="s">
        <v>184</v>
      </c>
      <c r="L132" s="41"/>
      <c r="M132" s="187" t="s">
        <v>19</v>
      </c>
      <c r="N132" s="188" t="s">
        <v>48</v>
      </c>
      <c r="O132" s="66"/>
      <c r="P132" s="189">
        <f>O132*H132</f>
        <v>0</v>
      </c>
      <c r="Q132" s="189">
        <v>4.0000000000000003E-5</v>
      </c>
      <c r="R132" s="189">
        <f>Q132*H132</f>
        <v>2.3184000000000004E-3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185</v>
      </c>
      <c r="AT132" s="191" t="s">
        <v>180</v>
      </c>
      <c r="AU132" s="191" t="s">
        <v>86</v>
      </c>
      <c r="AY132" s="19" t="s">
        <v>176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84</v>
      </c>
      <c r="BK132" s="192">
        <f>ROUND(I132*H132,2)</f>
        <v>0</v>
      </c>
      <c r="BL132" s="19" t="s">
        <v>185</v>
      </c>
      <c r="BM132" s="191" t="s">
        <v>2173</v>
      </c>
    </row>
    <row r="133" spans="1:65" s="2" customFormat="1" ht="11.25">
      <c r="A133" s="36"/>
      <c r="B133" s="37"/>
      <c r="C133" s="38"/>
      <c r="D133" s="193" t="s">
        <v>187</v>
      </c>
      <c r="E133" s="38"/>
      <c r="F133" s="194" t="s">
        <v>2174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187</v>
      </c>
      <c r="AU133" s="19" t="s">
        <v>86</v>
      </c>
    </row>
    <row r="134" spans="1:65" s="2" customFormat="1" ht="11.25">
      <c r="A134" s="36"/>
      <c r="B134" s="37"/>
      <c r="C134" s="38"/>
      <c r="D134" s="198" t="s">
        <v>189</v>
      </c>
      <c r="E134" s="38"/>
      <c r="F134" s="199" t="s">
        <v>2175</v>
      </c>
      <c r="G134" s="38"/>
      <c r="H134" s="38"/>
      <c r="I134" s="195"/>
      <c r="J134" s="38"/>
      <c r="K134" s="38"/>
      <c r="L134" s="41"/>
      <c r="M134" s="196"/>
      <c r="N134" s="19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189</v>
      </c>
      <c r="AU134" s="19" t="s">
        <v>86</v>
      </c>
    </row>
    <row r="135" spans="1:65" s="15" customFormat="1" ht="11.25">
      <c r="B135" s="237"/>
      <c r="C135" s="238"/>
      <c r="D135" s="193" t="s">
        <v>196</v>
      </c>
      <c r="E135" s="239" t="s">
        <v>19</v>
      </c>
      <c r="F135" s="240" t="s">
        <v>2176</v>
      </c>
      <c r="G135" s="238"/>
      <c r="H135" s="239" t="s">
        <v>19</v>
      </c>
      <c r="I135" s="241"/>
      <c r="J135" s="238"/>
      <c r="K135" s="238"/>
      <c r="L135" s="242"/>
      <c r="M135" s="243"/>
      <c r="N135" s="244"/>
      <c r="O135" s="244"/>
      <c r="P135" s="244"/>
      <c r="Q135" s="244"/>
      <c r="R135" s="244"/>
      <c r="S135" s="244"/>
      <c r="T135" s="245"/>
      <c r="AT135" s="246" t="s">
        <v>196</v>
      </c>
      <c r="AU135" s="246" t="s">
        <v>86</v>
      </c>
      <c r="AV135" s="15" t="s">
        <v>84</v>
      </c>
      <c r="AW135" s="15" t="s">
        <v>37</v>
      </c>
      <c r="AX135" s="15" t="s">
        <v>77</v>
      </c>
      <c r="AY135" s="246" t="s">
        <v>176</v>
      </c>
    </row>
    <row r="136" spans="1:65" s="13" customFormat="1" ht="11.25">
      <c r="B136" s="200"/>
      <c r="C136" s="201"/>
      <c r="D136" s="193" t="s">
        <v>196</v>
      </c>
      <c r="E136" s="202" t="s">
        <v>19</v>
      </c>
      <c r="F136" s="203" t="s">
        <v>2177</v>
      </c>
      <c r="G136" s="201"/>
      <c r="H136" s="204">
        <v>32.200000000000003</v>
      </c>
      <c r="I136" s="205"/>
      <c r="J136" s="201"/>
      <c r="K136" s="201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196</v>
      </c>
      <c r="AU136" s="210" t="s">
        <v>86</v>
      </c>
      <c r="AV136" s="13" t="s">
        <v>86</v>
      </c>
      <c r="AW136" s="13" t="s">
        <v>37</v>
      </c>
      <c r="AX136" s="13" t="s">
        <v>77</v>
      </c>
      <c r="AY136" s="210" t="s">
        <v>176</v>
      </c>
    </row>
    <row r="137" spans="1:65" s="15" customFormat="1" ht="11.25">
      <c r="B137" s="237"/>
      <c r="C137" s="238"/>
      <c r="D137" s="193" t="s">
        <v>196</v>
      </c>
      <c r="E137" s="239" t="s">
        <v>19</v>
      </c>
      <c r="F137" s="240" t="s">
        <v>2178</v>
      </c>
      <c r="G137" s="238"/>
      <c r="H137" s="239" t="s">
        <v>19</v>
      </c>
      <c r="I137" s="241"/>
      <c r="J137" s="238"/>
      <c r="K137" s="238"/>
      <c r="L137" s="242"/>
      <c r="M137" s="243"/>
      <c r="N137" s="244"/>
      <c r="O137" s="244"/>
      <c r="P137" s="244"/>
      <c r="Q137" s="244"/>
      <c r="R137" s="244"/>
      <c r="S137" s="244"/>
      <c r="T137" s="245"/>
      <c r="AT137" s="246" t="s">
        <v>196</v>
      </c>
      <c r="AU137" s="246" t="s">
        <v>86</v>
      </c>
      <c r="AV137" s="15" t="s">
        <v>84</v>
      </c>
      <c r="AW137" s="15" t="s">
        <v>37</v>
      </c>
      <c r="AX137" s="15" t="s">
        <v>77</v>
      </c>
      <c r="AY137" s="246" t="s">
        <v>176</v>
      </c>
    </row>
    <row r="138" spans="1:65" s="13" customFormat="1" ht="11.25">
      <c r="B138" s="200"/>
      <c r="C138" s="201"/>
      <c r="D138" s="193" t="s">
        <v>196</v>
      </c>
      <c r="E138" s="202" t="s">
        <v>19</v>
      </c>
      <c r="F138" s="203" t="s">
        <v>2179</v>
      </c>
      <c r="G138" s="201"/>
      <c r="H138" s="204">
        <v>7.82</v>
      </c>
      <c r="I138" s="205"/>
      <c r="J138" s="201"/>
      <c r="K138" s="201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196</v>
      </c>
      <c r="AU138" s="210" t="s">
        <v>86</v>
      </c>
      <c r="AV138" s="13" t="s">
        <v>86</v>
      </c>
      <c r="AW138" s="13" t="s">
        <v>37</v>
      </c>
      <c r="AX138" s="13" t="s">
        <v>77</v>
      </c>
      <c r="AY138" s="210" t="s">
        <v>176</v>
      </c>
    </row>
    <row r="139" spans="1:65" s="15" customFormat="1" ht="11.25">
      <c r="B139" s="237"/>
      <c r="C139" s="238"/>
      <c r="D139" s="193" t="s">
        <v>196</v>
      </c>
      <c r="E139" s="239" t="s">
        <v>19</v>
      </c>
      <c r="F139" s="240" t="s">
        <v>2180</v>
      </c>
      <c r="G139" s="238"/>
      <c r="H139" s="239" t="s">
        <v>19</v>
      </c>
      <c r="I139" s="241"/>
      <c r="J139" s="238"/>
      <c r="K139" s="238"/>
      <c r="L139" s="242"/>
      <c r="M139" s="243"/>
      <c r="N139" s="244"/>
      <c r="O139" s="244"/>
      <c r="P139" s="244"/>
      <c r="Q139" s="244"/>
      <c r="R139" s="244"/>
      <c r="S139" s="244"/>
      <c r="T139" s="245"/>
      <c r="AT139" s="246" t="s">
        <v>196</v>
      </c>
      <c r="AU139" s="246" t="s">
        <v>86</v>
      </c>
      <c r="AV139" s="15" t="s">
        <v>84</v>
      </c>
      <c r="AW139" s="15" t="s">
        <v>37</v>
      </c>
      <c r="AX139" s="15" t="s">
        <v>77</v>
      </c>
      <c r="AY139" s="246" t="s">
        <v>176</v>
      </c>
    </row>
    <row r="140" spans="1:65" s="13" customFormat="1" ht="11.25">
      <c r="B140" s="200"/>
      <c r="C140" s="201"/>
      <c r="D140" s="193" t="s">
        <v>196</v>
      </c>
      <c r="E140" s="202" t="s">
        <v>19</v>
      </c>
      <c r="F140" s="203" t="s">
        <v>2181</v>
      </c>
      <c r="G140" s="201"/>
      <c r="H140" s="204">
        <v>9.65</v>
      </c>
      <c r="I140" s="205"/>
      <c r="J140" s="201"/>
      <c r="K140" s="201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196</v>
      </c>
      <c r="AU140" s="210" t="s">
        <v>86</v>
      </c>
      <c r="AV140" s="13" t="s">
        <v>86</v>
      </c>
      <c r="AW140" s="13" t="s">
        <v>37</v>
      </c>
      <c r="AX140" s="13" t="s">
        <v>77</v>
      </c>
      <c r="AY140" s="210" t="s">
        <v>176</v>
      </c>
    </row>
    <row r="141" spans="1:65" s="15" customFormat="1" ht="11.25">
      <c r="B141" s="237"/>
      <c r="C141" s="238"/>
      <c r="D141" s="193" t="s">
        <v>196</v>
      </c>
      <c r="E141" s="239" t="s">
        <v>19</v>
      </c>
      <c r="F141" s="240" t="s">
        <v>2182</v>
      </c>
      <c r="G141" s="238"/>
      <c r="H141" s="239" t="s">
        <v>19</v>
      </c>
      <c r="I141" s="241"/>
      <c r="J141" s="238"/>
      <c r="K141" s="238"/>
      <c r="L141" s="242"/>
      <c r="M141" s="243"/>
      <c r="N141" s="244"/>
      <c r="O141" s="244"/>
      <c r="P141" s="244"/>
      <c r="Q141" s="244"/>
      <c r="R141" s="244"/>
      <c r="S141" s="244"/>
      <c r="T141" s="245"/>
      <c r="AT141" s="246" t="s">
        <v>196</v>
      </c>
      <c r="AU141" s="246" t="s">
        <v>86</v>
      </c>
      <c r="AV141" s="15" t="s">
        <v>84</v>
      </c>
      <c r="AW141" s="15" t="s">
        <v>37</v>
      </c>
      <c r="AX141" s="15" t="s">
        <v>77</v>
      </c>
      <c r="AY141" s="246" t="s">
        <v>176</v>
      </c>
    </row>
    <row r="142" spans="1:65" s="13" customFormat="1" ht="11.25">
      <c r="B142" s="200"/>
      <c r="C142" s="201"/>
      <c r="D142" s="193" t="s">
        <v>196</v>
      </c>
      <c r="E142" s="202" t="s">
        <v>19</v>
      </c>
      <c r="F142" s="203" t="s">
        <v>2183</v>
      </c>
      <c r="G142" s="201"/>
      <c r="H142" s="204">
        <v>8.2899999999999991</v>
      </c>
      <c r="I142" s="205"/>
      <c r="J142" s="201"/>
      <c r="K142" s="201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196</v>
      </c>
      <c r="AU142" s="210" t="s">
        <v>86</v>
      </c>
      <c r="AV142" s="13" t="s">
        <v>86</v>
      </c>
      <c r="AW142" s="13" t="s">
        <v>37</v>
      </c>
      <c r="AX142" s="13" t="s">
        <v>77</v>
      </c>
      <c r="AY142" s="210" t="s">
        <v>176</v>
      </c>
    </row>
    <row r="143" spans="1:65" s="14" customFormat="1" ht="11.25">
      <c r="B143" s="211"/>
      <c r="C143" s="212"/>
      <c r="D143" s="193" t="s">
        <v>196</v>
      </c>
      <c r="E143" s="213" t="s">
        <v>19</v>
      </c>
      <c r="F143" s="214" t="s">
        <v>199</v>
      </c>
      <c r="G143" s="212"/>
      <c r="H143" s="215">
        <v>57.96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196</v>
      </c>
      <c r="AU143" s="221" t="s">
        <v>86</v>
      </c>
      <c r="AV143" s="14" t="s">
        <v>185</v>
      </c>
      <c r="AW143" s="14" t="s">
        <v>37</v>
      </c>
      <c r="AX143" s="14" t="s">
        <v>84</v>
      </c>
      <c r="AY143" s="221" t="s">
        <v>176</v>
      </c>
    </row>
    <row r="144" spans="1:65" s="12" customFormat="1" ht="22.9" customHeight="1">
      <c r="B144" s="164"/>
      <c r="C144" s="165"/>
      <c r="D144" s="166" t="s">
        <v>76</v>
      </c>
      <c r="E144" s="178" t="s">
        <v>315</v>
      </c>
      <c r="F144" s="178" t="s">
        <v>316</v>
      </c>
      <c r="G144" s="165"/>
      <c r="H144" s="165"/>
      <c r="I144" s="168"/>
      <c r="J144" s="179">
        <f>BK144</f>
        <v>0</v>
      </c>
      <c r="K144" s="165"/>
      <c r="L144" s="170"/>
      <c r="M144" s="171"/>
      <c r="N144" s="172"/>
      <c r="O144" s="172"/>
      <c r="P144" s="173">
        <f>SUM(P145:P170)</f>
        <v>0</v>
      </c>
      <c r="Q144" s="172"/>
      <c r="R144" s="173">
        <f>SUM(R145:R170)</f>
        <v>0</v>
      </c>
      <c r="S144" s="172"/>
      <c r="T144" s="174">
        <f>SUM(T145:T170)</f>
        <v>7.2427919999999997</v>
      </c>
      <c r="AR144" s="175" t="s">
        <v>84</v>
      </c>
      <c r="AT144" s="176" t="s">
        <v>76</v>
      </c>
      <c r="AU144" s="176" t="s">
        <v>84</v>
      </c>
      <c r="AY144" s="175" t="s">
        <v>176</v>
      </c>
      <c r="BK144" s="177">
        <f>SUM(BK145:BK170)</f>
        <v>0</v>
      </c>
    </row>
    <row r="145" spans="1:65" s="2" customFormat="1" ht="21.75" customHeight="1">
      <c r="A145" s="36"/>
      <c r="B145" s="37"/>
      <c r="C145" s="180" t="s">
        <v>341</v>
      </c>
      <c r="D145" s="180" t="s">
        <v>180</v>
      </c>
      <c r="E145" s="181" t="s">
        <v>2184</v>
      </c>
      <c r="F145" s="182" t="s">
        <v>2185</v>
      </c>
      <c r="G145" s="183" t="s">
        <v>267</v>
      </c>
      <c r="H145" s="184">
        <v>57.96</v>
      </c>
      <c r="I145" s="185"/>
      <c r="J145" s="186">
        <f>ROUND(I145*H145,2)</f>
        <v>0</v>
      </c>
      <c r="K145" s="182" t="s">
        <v>184</v>
      </c>
      <c r="L145" s="41"/>
      <c r="M145" s="187" t="s">
        <v>19</v>
      </c>
      <c r="N145" s="188" t="s">
        <v>48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0.05</v>
      </c>
      <c r="T145" s="190">
        <f>S145*H145</f>
        <v>2.8980000000000001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185</v>
      </c>
      <c r="AT145" s="191" t="s">
        <v>180</v>
      </c>
      <c r="AU145" s="191" t="s">
        <v>86</v>
      </c>
      <c r="AY145" s="19" t="s">
        <v>176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84</v>
      </c>
      <c r="BK145" s="192">
        <f>ROUND(I145*H145,2)</f>
        <v>0</v>
      </c>
      <c r="BL145" s="19" t="s">
        <v>185</v>
      </c>
      <c r="BM145" s="191" t="s">
        <v>2186</v>
      </c>
    </row>
    <row r="146" spans="1:65" s="2" customFormat="1" ht="11.25">
      <c r="A146" s="36"/>
      <c r="B146" s="37"/>
      <c r="C146" s="38"/>
      <c r="D146" s="193" t="s">
        <v>187</v>
      </c>
      <c r="E146" s="38"/>
      <c r="F146" s="194" t="s">
        <v>2187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187</v>
      </c>
      <c r="AU146" s="19" t="s">
        <v>86</v>
      </c>
    </row>
    <row r="147" spans="1:65" s="2" customFormat="1" ht="11.25">
      <c r="A147" s="36"/>
      <c r="B147" s="37"/>
      <c r="C147" s="38"/>
      <c r="D147" s="198" t="s">
        <v>189</v>
      </c>
      <c r="E147" s="38"/>
      <c r="F147" s="199" t="s">
        <v>2188</v>
      </c>
      <c r="G147" s="38"/>
      <c r="H147" s="38"/>
      <c r="I147" s="195"/>
      <c r="J147" s="38"/>
      <c r="K147" s="38"/>
      <c r="L147" s="41"/>
      <c r="M147" s="196"/>
      <c r="N147" s="197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189</v>
      </c>
      <c r="AU147" s="19" t="s">
        <v>86</v>
      </c>
    </row>
    <row r="148" spans="1:65" s="15" customFormat="1" ht="11.25">
      <c r="B148" s="237"/>
      <c r="C148" s="238"/>
      <c r="D148" s="193" t="s">
        <v>196</v>
      </c>
      <c r="E148" s="239" t="s">
        <v>19</v>
      </c>
      <c r="F148" s="240" t="s">
        <v>2176</v>
      </c>
      <c r="G148" s="238"/>
      <c r="H148" s="239" t="s">
        <v>19</v>
      </c>
      <c r="I148" s="241"/>
      <c r="J148" s="238"/>
      <c r="K148" s="238"/>
      <c r="L148" s="242"/>
      <c r="M148" s="243"/>
      <c r="N148" s="244"/>
      <c r="O148" s="244"/>
      <c r="P148" s="244"/>
      <c r="Q148" s="244"/>
      <c r="R148" s="244"/>
      <c r="S148" s="244"/>
      <c r="T148" s="245"/>
      <c r="AT148" s="246" t="s">
        <v>196</v>
      </c>
      <c r="AU148" s="246" t="s">
        <v>86</v>
      </c>
      <c r="AV148" s="15" t="s">
        <v>84</v>
      </c>
      <c r="AW148" s="15" t="s">
        <v>37</v>
      </c>
      <c r="AX148" s="15" t="s">
        <v>77</v>
      </c>
      <c r="AY148" s="246" t="s">
        <v>176</v>
      </c>
    </row>
    <row r="149" spans="1:65" s="13" customFormat="1" ht="11.25">
      <c r="B149" s="200"/>
      <c r="C149" s="201"/>
      <c r="D149" s="193" t="s">
        <v>196</v>
      </c>
      <c r="E149" s="202" t="s">
        <v>19</v>
      </c>
      <c r="F149" s="203" t="s">
        <v>2177</v>
      </c>
      <c r="G149" s="201"/>
      <c r="H149" s="204">
        <v>32.200000000000003</v>
      </c>
      <c r="I149" s="205"/>
      <c r="J149" s="201"/>
      <c r="K149" s="201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196</v>
      </c>
      <c r="AU149" s="210" t="s">
        <v>86</v>
      </c>
      <c r="AV149" s="13" t="s">
        <v>86</v>
      </c>
      <c r="AW149" s="13" t="s">
        <v>37</v>
      </c>
      <c r="AX149" s="13" t="s">
        <v>77</v>
      </c>
      <c r="AY149" s="210" t="s">
        <v>176</v>
      </c>
    </row>
    <row r="150" spans="1:65" s="15" customFormat="1" ht="11.25">
      <c r="B150" s="237"/>
      <c r="C150" s="238"/>
      <c r="D150" s="193" t="s">
        <v>196</v>
      </c>
      <c r="E150" s="239" t="s">
        <v>19</v>
      </c>
      <c r="F150" s="240" t="s">
        <v>2178</v>
      </c>
      <c r="G150" s="238"/>
      <c r="H150" s="239" t="s">
        <v>19</v>
      </c>
      <c r="I150" s="241"/>
      <c r="J150" s="238"/>
      <c r="K150" s="238"/>
      <c r="L150" s="242"/>
      <c r="M150" s="243"/>
      <c r="N150" s="244"/>
      <c r="O150" s="244"/>
      <c r="P150" s="244"/>
      <c r="Q150" s="244"/>
      <c r="R150" s="244"/>
      <c r="S150" s="244"/>
      <c r="T150" s="245"/>
      <c r="AT150" s="246" t="s">
        <v>196</v>
      </c>
      <c r="AU150" s="246" t="s">
        <v>86</v>
      </c>
      <c r="AV150" s="15" t="s">
        <v>84</v>
      </c>
      <c r="AW150" s="15" t="s">
        <v>37</v>
      </c>
      <c r="AX150" s="15" t="s">
        <v>77</v>
      </c>
      <c r="AY150" s="246" t="s">
        <v>176</v>
      </c>
    </row>
    <row r="151" spans="1:65" s="13" customFormat="1" ht="11.25">
      <c r="B151" s="200"/>
      <c r="C151" s="201"/>
      <c r="D151" s="193" t="s">
        <v>196</v>
      </c>
      <c r="E151" s="202" t="s">
        <v>19</v>
      </c>
      <c r="F151" s="203" t="s">
        <v>2179</v>
      </c>
      <c r="G151" s="201"/>
      <c r="H151" s="204">
        <v>7.82</v>
      </c>
      <c r="I151" s="205"/>
      <c r="J151" s="201"/>
      <c r="K151" s="201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196</v>
      </c>
      <c r="AU151" s="210" t="s">
        <v>86</v>
      </c>
      <c r="AV151" s="13" t="s">
        <v>86</v>
      </c>
      <c r="AW151" s="13" t="s">
        <v>37</v>
      </c>
      <c r="AX151" s="13" t="s">
        <v>77</v>
      </c>
      <c r="AY151" s="210" t="s">
        <v>176</v>
      </c>
    </row>
    <row r="152" spans="1:65" s="15" customFormat="1" ht="11.25">
      <c r="B152" s="237"/>
      <c r="C152" s="238"/>
      <c r="D152" s="193" t="s">
        <v>196</v>
      </c>
      <c r="E152" s="239" t="s">
        <v>19</v>
      </c>
      <c r="F152" s="240" t="s">
        <v>2180</v>
      </c>
      <c r="G152" s="238"/>
      <c r="H152" s="239" t="s">
        <v>19</v>
      </c>
      <c r="I152" s="241"/>
      <c r="J152" s="238"/>
      <c r="K152" s="238"/>
      <c r="L152" s="242"/>
      <c r="M152" s="243"/>
      <c r="N152" s="244"/>
      <c r="O152" s="244"/>
      <c r="P152" s="244"/>
      <c r="Q152" s="244"/>
      <c r="R152" s="244"/>
      <c r="S152" s="244"/>
      <c r="T152" s="245"/>
      <c r="AT152" s="246" t="s">
        <v>196</v>
      </c>
      <c r="AU152" s="246" t="s">
        <v>86</v>
      </c>
      <c r="AV152" s="15" t="s">
        <v>84</v>
      </c>
      <c r="AW152" s="15" t="s">
        <v>37</v>
      </c>
      <c r="AX152" s="15" t="s">
        <v>77</v>
      </c>
      <c r="AY152" s="246" t="s">
        <v>176</v>
      </c>
    </row>
    <row r="153" spans="1:65" s="13" customFormat="1" ht="11.25">
      <c r="B153" s="200"/>
      <c r="C153" s="201"/>
      <c r="D153" s="193" t="s">
        <v>196</v>
      </c>
      <c r="E153" s="202" t="s">
        <v>19</v>
      </c>
      <c r="F153" s="203" t="s">
        <v>2181</v>
      </c>
      <c r="G153" s="201"/>
      <c r="H153" s="204">
        <v>9.65</v>
      </c>
      <c r="I153" s="205"/>
      <c r="J153" s="201"/>
      <c r="K153" s="201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196</v>
      </c>
      <c r="AU153" s="210" t="s">
        <v>86</v>
      </c>
      <c r="AV153" s="13" t="s">
        <v>86</v>
      </c>
      <c r="AW153" s="13" t="s">
        <v>37</v>
      </c>
      <c r="AX153" s="13" t="s">
        <v>77</v>
      </c>
      <c r="AY153" s="210" t="s">
        <v>176</v>
      </c>
    </row>
    <row r="154" spans="1:65" s="15" customFormat="1" ht="11.25">
      <c r="B154" s="237"/>
      <c r="C154" s="238"/>
      <c r="D154" s="193" t="s">
        <v>196</v>
      </c>
      <c r="E154" s="239" t="s">
        <v>19</v>
      </c>
      <c r="F154" s="240" t="s">
        <v>2182</v>
      </c>
      <c r="G154" s="238"/>
      <c r="H154" s="239" t="s">
        <v>19</v>
      </c>
      <c r="I154" s="241"/>
      <c r="J154" s="238"/>
      <c r="K154" s="238"/>
      <c r="L154" s="242"/>
      <c r="M154" s="243"/>
      <c r="N154" s="244"/>
      <c r="O154" s="244"/>
      <c r="P154" s="244"/>
      <c r="Q154" s="244"/>
      <c r="R154" s="244"/>
      <c r="S154" s="244"/>
      <c r="T154" s="245"/>
      <c r="AT154" s="246" t="s">
        <v>196</v>
      </c>
      <c r="AU154" s="246" t="s">
        <v>86</v>
      </c>
      <c r="AV154" s="15" t="s">
        <v>84</v>
      </c>
      <c r="AW154" s="15" t="s">
        <v>37</v>
      </c>
      <c r="AX154" s="15" t="s">
        <v>77</v>
      </c>
      <c r="AY154" s="246" t="s">
        <v>176</v>
      </c>
    </row>
    <row r="155" spans="1:65" s="13" customFormat="1" ht="11.25">
      <c r="B155" s="200"/>
      <c r="C155" s="201"/>
      <c r="D155" s="193" t="s">
        <v>196</v>
      </c>
      <c r="E155" s="202" t="s">
        <v>19</v>
      </c>
      <c r="F155" s="203" t="s">
        <v>2183</v>
      </c>
      <c r="G155" s="201"/>
      <c r="H155" s="204">
        <v>8.2899999999999991</v>
      </c>
      <c r="I155" s="205"/>
      <c r="J155" s="201"/>
      <c r="K155" s="201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196</v>
      </c>
      <c r="AU155" s="210" t="s">
        <v>86</v>
      </c>
      <c r="AV155" s="13" t="s">
        <v>86</v>
      </c>
      <c r="AW155" s="13" t="s">
        <v>37</v>
      </c>
      <c r="AX155" s="13" t="s">
        <v>77</v>
      </c>
      <c r="AY155" s="210" t="s">
        <v>176</v>
      </c>
    </row>
    <row r="156" spans="1:65" s="14" customFormat="1" ht="11.25">
      <c r="B156" s="211"/>
      <c r="C156" s="212"/>
      <c r="D156" s="193" t="s">
        <v>196</v>
      </c>
      <c r="E156" s="213" t="s">
        <v>19</v>
      </c>
      <c r="F156" s="214" t="s">
        <v>199</v>
      </c>
      <c r="G156" s="212"/>
      <c r="H156" s="215">
        <v>57.96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196</v>
      </c>
      <c r="AU156" s="221" t="s">
        <v>86</v>
      </c>
      <c r="AV156" s="14" t="s">
        <v>185</v>
      </c>
      <c r="AW156" s="14" t="s">
        <v>37</v>
      </c>
      <c r="AX156" s="14" t="s">
        <v>84</v>
      </c>
      <c r="AY156" s="221" t="s">
        <v>176</v>
      </c>
    </row>
    <row r="157" spans="1:65" s="2" customFormat="1" ht="21.75" customHeight="1">
      <c r="A157" s="36"/>
      <c r="B157" s="37"/>
      <c r="C157" s="180" t="s">
        <v>351</v>
      </c>
      <c r="D157" s="180" t="s">
        <v>180</v>
      </c>
      <c r="E157" s="181" t="s">
        <v>2189</v>
      </c>
      <c r="F157" s="182" t="s">
        <v>2190</v>
      </c>
      <c r="G157" s="183" t="s">
        <v>267</v>
      </c>
      <c r="H157" s="184">
        <v>94.451999999999998</v>
      </c>
      <c r="I157" s="185"/>
      <c r="J157" s="186">
        <f>ROUND(I157*H157,2)</f>
        <v>0</v>
      </c>
      <c r="K157" s="182" t="s">
        <v>184</v>
      </c>
      <c r="L157" s="41"/>
      <c r="M157" s="187" t="s">
        <v>19</v>
      </c>
      <c r="N157" s="188" t="s">
        <v>48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4.5999999999999999E-2</v>
      </c>
      <c r="T157" s="190">
        <f>S157*H157</f>
        <v>4.344792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185</v>
      </c>
      <c r="AT157" s="191" t="s">
        <v>180</v>
      </c>
      <c r="AU157" s="191" t="s">
        <v>86</v>
      </c>
      <c r="AY157" s="19" t="s">
        <v>176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84</v>
      </c>
      <c r="BK157" s="192">
        <f>ROUND(I157*H157,2)</f>
        <v>0</v>
      </c>
      <c r="BL157" s="19" t="s">
        <v>185</v>
      </c>
      <c r="BM157" s="191" t="s">
        <v>2191</v>
      </c>
    </row>
    <row r="158" spans="1:65" s="2" customFormat="1" ht="19.5">
      <c r="A158" s="36"/>
      <c r="B158" s="37"/>
      <c r="C158" s="38"/>
      <c r="D158" s="193" t="s">
        <v>187</v>
      </c>
      <c r="E158" s="38"/>
      <c r="F158" s="194" t="s">
        <v>2192</v>
      </c>
      <c r="G158" s="38"/>
      <c r="H158" s="38"/>
      <c r="I158" s="195"/>
      <c r="J158" s="38"/>
      <c r="K158" s="38"/>
      <c r="L158" s="41"/>
      <c r="M158" s="196"/>
      <c r="N158" s="197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187</v>
      </c>
      <c r="AU158" s="19" t="s">
        <v>86</v>
      </c>
    </row>
    <row r="159" spans="1:65" s="2" customFormat="1" ht="11.25">
      <c r="A159" s="36"/>
      <c r="B159" s="37"/>
      <c r="C159" s="38"/>
      <c r="D159" s="198" t="s">
        <v>189</v>
      </c>
      <c r="E159" s="38"/>
      <c r="F159" s="199" t="s">
        <v>2193</v>
      </c>
      <c r="G159" s="38"/>
      <c r="H159" s="38"/>
      <c r="I159" s="195"/>
      <c r="J159" s="38"/>
      <c r="K159" s="38"/>
      <c r="L159" s="41"/>
      <c r="M159" s="196"/>
      <c r="N159" s="197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189</v>
      </c>
      <c r="AU159" s="19" t="s">
        <v>86</v>
      </c>
    </row>
    <row r="160" spans="1:65" s="15" customFormat="1" ht="11.25">
      <c r="B160" s="237"/>
      <c r="C160" s="238"/>
      <c r="D160" s="193" t="s">
        <v>196</v>
      </c>
      <c r="E160" s="239" t="s">
        <v>19</v>
      </c>
      <c r="F160" s="240" t="s">
        <v>2194</v>
      </c>
      <c r="G160" s="238"/>
      <c r="H160" s="239" t="s">
        <v>19</v>
      </c>
      <c r="I160" s="241"/>
      <c r="J160" s="238"/>
      <c r="K160" s="238"/>
      <c r="L160" s="242"/>
      <c r="M160" s="243"/>
      <c r="N160" s="244"/>
      <c r="O160" s="244"/>
      <c r="P160" s="244"/>
      <c r="Q160" s="244"/>
      <c r="R160" s="244"/>
      <c r="S160" s="244"/>
      <c r="T160" s="245"/>
      <c r="AT160" s="246" t="s">
        <v>196</v>
      </c>
      <c r="AU160" s="246" t="s">
        <v>86</v>
      </c>
      <c r="AV160" s="15" t="s">
        <v>84</v>
      </c>
      <c r="AW160" s="15" t="s">
        <v>37</v>
      </c>
      <c r="AX160" s="15" t="s">
        <v>77</v>
      </c>
      <c r="AY160" s="246" t="s">
        <v>176</v>
      </c>
    </row>
    <row r="161" spans="1:65" s="13" customFormat="1" ht="11.25">
      <c r="B161" s="200"/>
      <c r="C161" s="201"/>
      <c r="D161" s="193" t="s">
        <v>196</v>
      </c>
      <c r="E161" s="202" t="s">
        <v>19</v>
      </c>
      <c r="F161" s="203" t="s">
        <v>2195</v>
      </c>
      <c r="G161" s="201"/>
      <c r="H161" s="204">
        <v>32.277999999999999</v>
      </c>
      <c r="I161" s="205"/>
      <c r="J161" s="201"/>
      <c r="K161" s="201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196</v>
      </c>
      <c r="AU161" s="210" t="s">
        <v>86</v>
      </c>
      <c r="AV161" s="13" t="s">
        <v>86</v>
      </c>
      <c r="AW161" s="13" t="s">
        <v>37</v>
      </c>
      <c r="AX161" s="13" t="s">
        <v>77</v>
      </c>
      <c r="AY161" s="210" t="s">
        <v>176</v>
      </c>
    </row>
    <row r="162" spans="1:65" s="15" customFormat="1" ht="11.25">
      <c r="B162" s="237"/>
      <c r="C162" s="238"/>
      <c r="D162" s="193" t="s">
        <v>196</v>
      </c>
      <c r="E162" s="239" t="s">
        <v>19</v>
      </c>
      <c r="F162" s="240" t="s">
        <v>2196</v>
      </c>
      <c r="G162" s="238"/>
      <c r="H162" s="239" t="s">
        <v>19</v>
      </c>
      <c r="I162" s="241"/>
      <c r="J162" s="238"/>
      <c r="K162" s="238"/>
      <c r="L162" s="242"/>
      <c r="M162" s="243"/>
      <c r="N162" s="244"/>
      <c r="O162" s="244"/>
      <c r="P162" s="244"/>
      <c r="Q162" s="244"/>
      <c r="R162" s="244"/>
      <c r="S162" s="244"/>
      <c r="T162" s="245"/>
      <c r="AT162" s="246" t="s">
        <v>196</v>
      </c>
      <c r="AU162" s="246" t="s">
        <v>86</v>
      </c>
      <c r="AV162" s="15" t="s">
        <v>84</v>
      </c>
      <c r="AW162" s="15" t="s">
        <v>37</v>
      </c>
      <c r="AX162" s="15" t="s">
        <v>77</v>
      </c>
      <c r="AY162" s="246" t="s">
        <v>176</v>
      </c>
    </row>
    <row r="163" spans="1:65" s="13" customFormat="1" ht="11.25">
      <c r="B163" s="200"/>
      <c r="C163" s="201"/>
      <c r="D163" s="193" t="s">
        <v>196</v>
      </c>
      <c r="E163" s="202" t="s">
        <v>19</v>
      </c>
      <c r="F163" s="203" t="s">
        <v>2197</v>
      </c>
      <c r="G163" s="201"/>
      <c r="H163" s="204">
        <v>26.933</v>
      </c>
      <c r="I163" s="205"/>
      <c r="J163" s="201"/>
      <c r="K163" s="201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196</v>
      </c>
      <c r="AU163" s="210" t="s">
        <v>86</v>
      </c>
      <c r="AV163" s="13" t="s">
        <v>86</v>
      </c>
      <c r="AW163" s="13" t="s">
        <v>37</v>
      </c>
      <c r="AX163" s="13" t="s">
        <v>77</v>
      </c>
      <c r="AY163" s="210" t="s">
        <v>176</v>
      </c>
    </row>
    <row r="164" spans="1:65" s="15" customFormat="1" ht="11.25">
      <c r="B164" s="237"/>
      <c r="C164" s="238"/>
      <c r="D164" s="193" t="s">
        <v>196</v>
      </c>
      <c r="E164" s="239" t="s">
        <v>19</v>
      </c>
      <c r="F164" s="240" t="s">
        <v>2198</v>
      </c>
      <c r="G164" s="238"/>
      <c r="H164" s="239" t="s">
        <v>19</v>
      </c>
      <c r="I164" s="241"/>
      <c r="J164" s="238"/>
      <c r="K164" s="238"/>
      <c r="L164" s="242"/>
      <c r="M164" s="243"/>
      <c r="N164" s="244"/>
      <c r="O164" s="244"/>
      <c r="P164" s="244"/>
      <c r="Q164" s="244"/>
      <c r="R164" s="244"/>
      <c r="S164" s="244"/>
      <c r="T164" s="245"/>
      <c r="AT164" s="246" t="s">
        <v>196</v>
      </c>
      <c r="AU164" s="246" t="s">
        <v>86</v>
      </c>
      <c r="AV164" s="15" t="s">
        <v>84</v>
      </c>
      <c r="AW164" s="15" t="s">
        <v>37</v>
      </c>
      <c r="AX164" s="15" t="s">
        <v>77</v>
      </c>
      <c r="AY164" s="246" t="s">
        <v>176</v>
      </c>
    </row>
    <row r="165" spans="1:65" s="13" customFormat="1" ht="11.25">
      <c r="B165" s="200"/>
      <c r="C165" s="201"/>
      <c r="D165" s="193" t="s">
        <v>196</v>
      </c>
      <c r="E165" s="202" t="s">
        <v>19</v>
      </c>
      <c r="F165" s="203" t="s">
        <v>2199</v>
      </c>
      <c r="G165" s="201"/>
      <c r="H165" s="204">
        <v>12.053000000000001</v>
      </c>
      <c r="I165" s="205"/>
      <c r="J165" s="201"/>
      <c r="K165" s="201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196</v>
      </c>
      <c r="AU165" s="210" t="s">
        <v>86</v>
      </c>
      <c r="AV165" s="13" t="s">
        <v>86</v>
      </c>
      <c r="AW165" s="13" t="s">
        <v>37</v>
      </c>
      <c r="AX165" s="13" t="s">
        <v>77</v>
      </c>
      <c r="AY165" s="210" t="s">
        <v>176</v>
      </c>
    </row>
    <row r="166" spans="1:65" s="15" customFormat="1" ht="11.25">
      <c r="B166" s="237"/>
      <c r="C166" s="238"/>
      <c r="D166" s="193" t="s">
        <v>196</v>
      </c>
      <c r="E166" s="239" t="s">
        <v>19</v>
      </c>
      <c r="F166" s="240" t="s">
        <v>2200</v>
      </c>
      <c r="G166" s="238"/>
      <c r="H166" s="239" t="s">
        <v>19</v>
      </c>
      <c r="I166" s="241"/>
      <c r="J166" s="238"/>
      <c r="K166" s="238"/>
      <c r="L166" s="242"/>
      <c r="M166" s="243"/>
      <c r="N166" s="244"/>
      <c r="O166" s="244"/>
      <c r="P166" s="244"/>
      <c r="Q166" s="244"/>
      <c r="R166" s="244"/>
      <c r="S166" s="244"/>
      <c r="T166" s="245"/>
      <c r="AT166" s="246" t="s">
        <v>196</v>
      </c>
      <c r="AU166" s="246" t="s">
        <v>86</v>
      </c>
      <c r="AV166" s="15" t="s">
        <v>84</v>
      </c>
      <c r="AW166" s="15" t="s">
        <v>37</v>
      </c>
      <c r="AX166" s="15" t="s">
        <v>77</v>
      </c>
      <c r="AY166" s="246" t="s">
        <v>176</v>
      </c>
    </row>
    <row r="167" spans="1:65" s="13" customFormat="1" ht="11.25">
      <c r="B167" s="200"/>
      <c r="C167" s="201"/>
      <c r="D167" s="193" t="s">
        <v>196</v>
      </c>
      <c r="E167" s="202" t="s">
        <v>19</v>
      </c>
      <c r="F167" s="203" t="s">
        <v>2201</v>
      </c>
      <c r="G167" s="201"/>
      <c r="H167" s="204">
        <v>15.785</v>
      </c>
      <c r="I167" s="205"/>
      <c r="J167" s="201"/>
      <c r="K167" s="201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196</v>
      </c>
      <c r="AU167" s="210" t="s">
        <v>86</v>
      </c>
      <c r="AV167" s="13" t="s">
        <v>86</v>
      </c>
      <c r="AW167" s="13" t="s">
        <v>37</v>
      </c>
      <c r="AX167" s="13" t="s">
        <v>77</v>
      </c>
      <c r="AY167" s="210" t="s">
        <v>176</v>
      </c>
    </row>
    <row r="168" spans="1:65" s="15" customFormat="1" ht="11.25">
      <c r="B168" s="237"/>
      <c r="C168" s="238"/>
      <c r="D168" s="193" t="s">
        <v>196</v>
      </c>
      <c r="E168" s="239" t="s">
        <v>19</v>
      </c>
      <c r="F168" s="240" t="s">
        <v>2202</v>
      </c>
      <c r="G168" s="238"/>
      <c r="H168" s="239" t="s">
        <v>19</v>
      </c>
      <c r="I168" s="241"/>
      <c r="J168" s="238"/>
      <c r="K168" s="238"/>
      <c r="L168" s="242"/>
      <c r="M168" s="243"/>
      <c r="N168" s="244"/>
      <c r="O168" s="244"/>
      <c r="P168" s="244"/>
      <c r="Q168" s="244"/>
      <c r="R168" s="244"/>
      <c r="S168" s="244"/>
      <c r="T168" s="245"/>
      <c r="AT168" s="246" t="s">
        <v>196</v>
      </c>
      <c r="AU168" s="246" t="s">
        <v>86</v>
      </c>
      <c r="AV168" s="15" t="s">
        <v>84</v>
      </c>
      <c r="AW168" s="15" t="s">
        <v>37</v>
      </c>
      <c r="AX168" s="15" t="s">
        <v>77</v>
      </c>
      <c r="AY168" s="246" t="s">
        <v>176</v>
      </c>
    </row>
    <row r="169" spans="1:65" s="13" customFormat="1" ht="11.25">
      <c r="B169" s="200"/>
      <c r="C169" s="201"/>
      <c r="D169" s="193" t="s">
        <v>196</v>
      </c>
      <c r="E169" s="202" t="s">
        <v>19</v>
      </c>
      <c r="F169" s="203" t="s">
        <v>2203</v>
      </c>
      <c r="G169" s="201"/>
      <c r="H169" s="204">
        <v>7.4029999999999996</v>
      </c>
      <c r="I169" s="205"/>
      <c r="J169" s="201"/>
      <c r="K169" s="201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196</v>
      </c>
      <c r="AU169" s="210" t="s">
        <v>86</v>
      </c>
      <c r="AV169" s="13" t="s">
        <v>86</v>
      </c>
      <c r="AW169" s="13" t="s">
        <v>37</v>
      </c>
      <c r="AX169" s="13" t="s">
        <v>77</v>
      </c>
      <c r="AY169" s="210" t="s">
        <v>176</v>
      </c>
    </row>
    <row r="170" spans="1:65" s="14" customFormat="1" ht="11.25">
      <c r="B170" s="211"/>
      <c r="C170" s="212"/>
      <c r="D170" s="193" t="s">
        <v>196</v>
      </c>
      <c r="E170" s="213" t="s">
        <v>19</v>
      </c>
      <c r="F170" s="214" t="s">
        <v>199</v>
      </c>
      <c r="G170" s="212"/>
      <c r="H170" s="215">
        <v>94.451999999999998</v>
      </c>
      <c r="I170" s="216"/>
      <c r="J170" s="212"/>
      <c r="K170" s="212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196</v>
      </c>
      <c r="AU170" s="221" t="s">
        <v>86</v>
      </c>
      <c r="AV170" s="14" t="s">
        <v>185</v>
      </c>
      <c r="AW170" s="14" t="s">
        <v>37</v>
      </c>
      <c r="AX170" s="14" t="s">
        <v>84</v>
      </c>
      <c r="AY170" s="221" t="s">
        <v>176</v>
      </c>
    </row>
    <row r="171" spans="1:65" s="12" customFormat="1" ht="22.9" customHeight="1">
      <c r="B171" s="164"/>
      <c r="C171" s="165"/>
      <c r="D171" s="166" t="s">
        <v>76</v>
      </c>
      <c r="E171" s="178" t="s">
        <v>177</v>
      </c>
      <c r="F171" s="178" t="s">
        <v>178</v>
      </c>
      <c r="G171" s="165"/>
      <c r="H171" s="165"/>
      <c r="I171" s="168"/>
      <c r="J171" s="179">
        <f>BK171</f>
        <v>0</v>
      </c>
      <c r="K171" s="165"/>
      <c r="L171" s="170"/>
      <c r="M171" s="171"/>
      <c r="N171" s="172"/>
      <c r="O171" s="172"/>
      <c r="P171" s="173">
        <f>SUM(P172:P174)</f>
        <v>0</v>
      </c>
      <c r="Q171" s="172"/>
      <c r="R171" s="173">
        <f>SUM(R172:R174)</f>
        <v>0</v>
      </c>
      <c r="S171" s="172"/>
      <c r="T171" s="174">
        <f>SUM(T172:T174)</f>
        <v>0</v>
      </c>
      <c r="AR171" s="175" t="s">
        <v>84</v>
      </c>
      <c r="AT171" s="176" t="s">
        <v>76</v>
      </c>
      <c r="AU171" s="176" t="s">
        <v>84</v>
      </c>
      <c r="AY171" s="175" t="s">
        <v>176</v>
      </c>
      <c r="BK171" s="177">
        <f>SUM(BK172:BK174)</f>
        <v>0</v>
      </c>
    </row>
    <row r="172" spans="1:65" s="2" customFormat="1" ht="16.5" customHeight="1">
      <c r="A172" s="36"/>
      <c r="B172" s="37"/>
      <c r="C172" s="180" t="s">
        <v>361</v>
      </c>
      <c r="D172" s="180" t="s">
        <v>180</v>
      </c>
      <c r="E172" s="181" t="s">
        <v>2204</v>
      </c>
      <c r="F172" s="182" t="s">
        <v>2205</v>
      </c>
      <c r="G172" s="183" t="s">
        <v>183</v>
      </c>
      <c r="H172" s="184">
        <v>7.2430000000000003</v>
      </c>
      <c r="I172" s="185"/>
      <c r="J172" s="186">
        <f>ROUND(I172*H172,2)</f>
        <v>0</v>
      </c>
      <c r="K172" s="182" t="s">
        <v>184</v>
      </c>
      <c r="L172" s="41"/>
      <c r="M172" s="187" t="s">
        <v>19</v>
      </c>
      <c r="N172" s="188" t="s">
        <v>48</v>
      </c>
      <c r="O172" s="66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185</v>
      </c>
      <c r="AT172" s="191" t="s">
        <v>180</v>
      </c>
      <c r="AU172" s="191" t="s">
        <v>86</v>
      </c>
      <c r="AY172" s="19" t="s">
        <v>176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84</v>
      </c>
      <c r="BK172" s="192">
        <f>ROUND(I172*H172,2)</f>
        <v>0</v>
      </c>
      <c r="BL172" s="19" t="s">
        <v>185</v>
      </c>
      <c r="BM172" s="191" t="s">
        <v>2206</v>
      </c>
    </row>
    <row r="173" spans="1:65" s="2" customFormat="1" ht="11.25">
      <c r="A173" s="36"/>
      <c r="B173" s="37"/>
      <c r="C173" s="38"/>
      <c r="D173" s="193" t="s">
        <v>187</v>
      </c>
      <c r="E173" s="38"/>
      <c r="F173" s="194" t="s">
        <v>2207</v>
      </c>
      <c r="G173" s="38"/>
      <c r="H173" s="38"/>
      <c r="I173" s="195"/>
      <c r="J173" s="38"/>
      <c r="K173" s="38"/>
      <c r="L173" s="41"/>
      <c r="M173" s="196"/>
      <c r="N173" s="19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187</v>
      </c>
      <c r="AU173" s="19" t="s">
        <v>86</v>
      </c>
    </row>
    <row r="174" spans="1:65" s="2" customFormat="1" ht="11.25">
      <c r="A174" s="36"/>
      <c r="B174" s="37"/>
      <c r="C174" s="38"/>
      <c r="D174" s="198" t="s">
        <v>189</v>
      </c>
      <c r="E174" s="38"/>
      <c r="F174" s="199" t="s">
        <v>2208</v>
      </c>
      <c r="G174" s="38"/>
      <c r="H174" s="38"/>
      <c r="I174" s="195"/>
      <c r="J174" s="38"/>
      <c r="K174" s="38"/>
      <c r="L174" s="41"/>
      <c r="M174" s="196"/>
      <c r="N174" s="197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189</v>
      </c>
      <c r="AU174" s="19" t="s">
        <v>86</v>
      </c>
    </row>
    <row r="175" spans="1:65" s="12" customFormat="1" ht="22.9" customHeight="1">
      <c r="B175" s="164"/>
      <c r="C175" s="165"/>
      <c r="D175" s="166" t="s">
        <v>76</v>
      </c>
      <c r="E175" s="178" t="s">
        <v>339</v>
      </c>
      <c r="F175" s="178" t="s">
        <v>340</v>
      </c>
      <c r="G175" s="165"/>
      <c r="H175" s="165"/>
      <c r="I175" s="168"/>
      <c r="J175" s="179">
        <f>BK175</f>
        <v>0</v>
      </c>
      <c r="K175" s="165"/>
      <c r="L175" s="170"/>
      <c r="M175" s="171"/>
      <c r="N175" s="172"/>
      <c r="O175" s="172"/>
      <c r="P175" s="173">
        <f>SUM(P176:P178)</f>
        <v>0</v>
      </c>
      <c r="Q175" s="172"/>
      <c r="R175" s="173">
        <f>SUM(R176:R178)</f>
        <v>0</v>
      </c>
      <c r="S175" s="172"/>
      <c r="T175" s="174">
        <f>SUM(T176:T178)</f>
        <v>0</v>
      </c>
      <c r="AR175" s="175" t="s">
        <v>84</v>
      </c>
      <c r="AT175" s="176" t="s">
        <v>76</v>
      </c>
      <c r="AU175" s="176" t="s">
        <v>84</v>
      </c>
      <c r="AY175" s="175" t="s">
        <v>176</v>
      </c>
      <c r="BK175" s="177">
        <f>SUM(BK176:BK178)</f>
        <v>0</v>
      </c>
    </row>
    <row r="176" spans="1:65" s="2" customFormat="1" ht="16.5" customHeight="1">
      <c r="A176" s="36"/>
      <c r="B176" s="37"/>
      <c r="C176" s="180" t="s">
        <v>368</v>
      </c>
      <c r="D176" s="180" t="s">
        <v>180</v>
      </c>
      <c r="E176" s="181" t="s">
        <v>2209</v>
      </c>
      <c r="F176" s="182" t="s">
        <v>2210</v>
      </c>
      <c r="G176" s="183" t="s">
        <v>183</v>
      </c>
      <c r="H176" s="184">
        <v>1.994</v>
      </c>
      <c r="I176" s="185"/>
      <c r="J176" s="186">
        <f>ROUND(I176*H176,2)</f>
        <v>0</v>
      </c>
      <c r="K176" s="182" t="s">
        <v>184</v>
      </c>
      <c r="L176" s="41"/>
      <c r="M176" s="187" t="s">
        <v>19</v>
      </c>
      <c r="N176" s="188" t="s">
        <v>48</v>
      </c>
      <c r="O176" s="66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185</v>
      </c>
      <c r="AT176" s="191" t="s">
        <v>180</v>
      </c>
      <c r="AU176" s="191" t="s">
        <v>86</v>
      </c>
      <c r="AY176" s="19" t="s">
        <v>176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84</v>
      </c>
      <c r="BK176" s="192">
        <f>ROUND(I176*H176,2)</f>
        <v>0</v>
      </c>
      <c r="BL176" s="19" t="s">
        <v>185</v>
      </c>
      <c r="BM176" s="191" t="s">
        <v>2211</v>
      </c>
    </row>
    <row r="177" spans="1:65" s="2" customFormat="1" ht="19.5">
      <c r="A177" s="36"/>
      <c r="B177" s="37"/>
      <c r="C177" s="38"/>
      <c r="D177" s="193" t="s">
        <v>187</v>
      </c>
      <c r="E177" s="38"/>
      <c r="F177" s="194" t="s">
        <v>2212</v>
      </c>
      <c r="G177" s="38"/>
      <c r="H177" s="38"/>
      <c r="I177" s="195"/>
      <c r="J177" s="38"/>
      <c r="K177" s="38"/>
      <c r="L177" s="41"/>
      <c r="M177" s="196"/>
      <c r="N177" s="197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187</v>
      </c>
      <c r="AU177" s="19" t="s">
        <v>86</v>
      </c>
    </row>
    <row r="178" spans="1:65" s="2" customFormat="1" ht="11.25">
      <c r="A178" s="36"/>
      <c r="B178" s="37"/>
      <c r="C178" s="38"/>
      <c r="D178" s="198" t="s">
        <v>189</v>
      </c>
      <c r="E178" s="38"/>
      <c r="F178" s="199" t="s">
        <v>2213</v>
      </c>
      <c r="G178" s="38"/>
      <c r="H178" s="38"/>
      <c r="I178" s="195"/>
      <c r="J178" s="38"/>
      <c r="K178" s="38"/>
      <c r="L178" s="41"/>
      <c r="M178" s="196"/>
      <c r="N178" s="197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189</v>
      </c>
      <c r="AU178" s="19" t="s">
        <v>86</v>
      </c>
    </row>
    <row r="179" spans="1:65" s="12" customFormat="1" ht="25.9" customHeight="1">
      <c r="B179" s="164"/>
      <c r="C179" s="165"/>
      <c r="D179" s="166" t="s">
        <v>76</v>
      </c>
      <c r="E179" s="167" t="s">
        <v>347</v>
      </c>
      <c r="F179" s="167" t="s">
        <v>348</v>
      </c>
      <c r="G179" s="165"/>
      <c r="H179" s="165"/>
      <c r="I179" s="168"/>
      <c r="J179" s="169">
        <f>BK179</f>
        <v>0</v>
      </c>
      <c r="K179" s="165"/>
      <c r="L179" s="170"/>
      <c r="M179" s="171"/>
      <c r="N179" s="172"/>
      <c r="O179" s="172"/>
      <c r="P179" s="173">
        <f>P180+P215+P273</f>
        <v>0</v>
      </c>
      <c r="Q179" s="172"/>
      <c r="R179" s="173">
        <f>R180+R215+R273</f>
        <v>8.0015100000000006E-2</v>
      </c>
      <c r="S179" s="172"/>
      <c r="T179" s="174">
        <f>T180+T215+T273</f>
        <v>0</v>
      </c>
      <c r="AR179" s="175" t="s">
        <v>86</v>
      </c>
      <c r="AT179" s="176" t="s">
        <v>76</v>
      </c>
      <c r="AU179" s="176" t="s">
        <v>77</v>
      </c>
      <c r="AY179" s="175" t="s">
        <v>176</v>
      </c>
      <c r="BK179" s="177">
        <f>BK180+BK215+BK273</f>
        <v>0</v>
      </c>
    </row>
    <row r="180" spans="1:65" s="12" customFormat="1" ht="22.9" customHeight="1">
      <c r="B180" s="164"/>
      <c r="C180" s="165"/>
      <c r="D180" s="166" t="s">
        <v>76</v>
      </c>
      <c r="E180" s="178" t="s">
        <v>440</v>
      </c>
      <c r="F180" s="178" t="s">
        <v>441</v>
      </c>
      <c r="G180" s="165"/>
      <c r="H180" s="165"/>
      <c r="I180" s="168"/>
      <c r="J180" s="179">
        <f>BK180</f>
        <v>0</v>
      </c>
      <c r="K180" s="165"/>
      <c r="L180" s="170"/>
      <c r="M180" s="171"/>
      <c r="N180" s="172"/>
      <c r="O180" s="172"/>
      <c r="P180" s="173">
        <f>SUM(P181:P214)</f>
        <v>0</v>
      </c>
      <c r="Q180" s="172"/>
      <c r="R180" s="173">
        <f>SUM(R181:R214)</f>
        <v>9.2969999999999997E-3</v>
      </c>
      <c r="S180" s="172"/>
      <c r="T180" s="174">
        <f>SUM(T181:T214)</f>
        <v>0</v>
      </c>
      <c r="AR180" s="175" t="s">
        <v>86</v>
      </c>
      <c r="AT180" s="176" t="s">
        <v>76</v>
      </c>
      <c r="AU180" s="176" t="s">
        <v>84</v>
      </c>
      <c r="AY180" s="175" t="s">
        <v>176</v>
      </c>
      <c r="BK180" s="177">
        <f>SUM(BK181:BK214)</f>
        <v>0</v>
      </c>
    </row>
    <row r="181" spans="1:65" s="2" customFormat="1" ht="16.5" customHeight="1">
      <c r="A181" s="36"/>
      <c r="B181" s="37"/>
      <c r="C181" s="180" t="s">
        <v>374</v>
      </c>
      <c r="D181" s="180" t="s">
        <v>180</v>
      </c>
      <c r="E181" s="181" t="s">
        <v>443</v>
      </c>
      <c r="F181" s="182" t="s">
        <v>444</v>
      </c>
      <c r="G181" s="183" t="s">
        <v>267</v>
      </c>
      <c r="H181" s="184">
        <v>24.3</v>
      </c>
      <c r="I181" s="185"/>
      <c r="J181" s="186">
        <f>ROUND(I181*H181,2)</f>
        <v>0</v>
      </c>
      <c r="K181" s="182" t="s">
        <v>184</v>
      </c>
      <c r="L181" s="41"/>
      <c r="M181" s="187" t="s">
        <v>19</v>
      </c>
      <c r="N181" s="188" t="s">
        <v>48</v>
      </c>
      <c r="O181" s="66"/>
      <c r="P181" s="189">
        <f>O181*H181</f>
        <v>0</v>
      </c>
      <c r="Q181" s="189">
        <v>2.0000000000000002E-5</v>
      </c>
      <c r="R181" s="189">
        <f>Q181*H181</f>
        <v>4.8600000000000005E-4</v>
      </c>
      <c r="S181" s="189">
        <v>0</v>
      </c>
      <c r="T181" s="19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354</v>
      </c>
      <c r="AT181" s="191" t="s">
        <v>180</v>
      </c>
      <c r="AU181" s="191" t="s">
        <v>86</v>
      </c>
      <c r="AY181" s="19" t="s">
        <v>176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84</v>
      </c>
      <c r="BK181" s="192">
        <f>ROUND(I181*H181,2)</f>
        <v>0</v>
      </c>
      <c r="BL181" s="19" t="s">
        <v>354</v>
      </c>
      <c r="BM181" s="191" t="s">
        <v>2214</v>
      </c>
    </row>
    <row r="182" spans="1:65" s="2" customFormat="1" ht="11.25">
      <c r="A182" s="36"/>
      <c r="B182" s="37"/>
      <c r="C182" s="38"/>
      <c r="D182" s="193" t="s">
        <v>187</v>
      </c>
      <c r="E182" s="38"/>
      <c r="F182" s="194" t="s">
        <v>446</v>
      </c>
      <c r="G182" s="38"/>
      <c r="H182" s="38"/>
      <c r="I182" s="195"/>
      <c r="J182" s="38"/>
      <c r="K182" s="38"/>
      <c r="L182" s="41"/>
      <c r="M182" s="196"/>
      <c r="N182" s="197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187</v>
      </c>
      <c r="AU182" s="19" t="s">
        <v>86</v>
      </c>
    </row>
    <row r="183" spans="1:65" s="2" customFormat="1" ht="11.25">
      <c r="A183" s="36"/>
      <c r="B183" s="37"/>
      <c r="C183" s="38"/>
      <c r="D183" s="198" t="s">
        <v>189</v>
      </c>
      <c r="E183" s="38"/>
      <c r="F183" s="199" t="s">
        <v>447</v>
      </c>
      <c r="G183" s="38"/>
      <c r="H183" s="38"/>
      <c r="I183" s="195"/>
      <c r="J183" s="38"/>
      <c r="K183" s="38"/>
      <c r="L183" s="41"/>
      <c r="M183" s="196"/>
      <c r="N183" s="197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189</v>
      </c>
      <c r="AU183" s="19" t="s">
        <v>86</v>
      </c>
    </row>
    <row r="184" spans="1:65" s="2" customFormat="1" ht="16.5" customHeight="1">
      <c r="A184" s="36"/>
      <c r="B184" s="37"/>
      <c r="C184" s="180" t="s">
        <v>380</v>
      </c>
      <c r="D184" s="180" t="s">
        <v>180</v>
      </c>
      <c r="E184" s="181" t="s">
        <v>449</v>
      </c>
      <c r="F184" s="182" t="s">
        <v>450</v>
      </c>
      <c r="G184" s="183" t="s">
        <v>267</v>
      </c>
      <c r="H184" s="184">
        <v>24.3</v>
      </c>
      <c r="I184" s="185"/>
      <c r="J184" s="186">
        <f>ROUND(I184*H184,2)</f>
        <v>0</v>
      </c>
      <c r="K184" s="182" t="s">
        <v>184</v>
      </c>
      <c r="L184" s="41"/>
      <c r="M184" s="187" t="s">
        <v>19</v>
      </c>
      <c r="N184" s="188" t="s">
        <v>48</v>
      </c>
      <c r="O184" s="66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354</v>
      </c>
      <c r="AT184" s="191" t="s">
        <v>180</v>
      </c>
      <c r="AU184" s="191" t="s">
        <v>86</v>
      </c>
      <c r="AY184" s="19" t="s">
        <v>176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84</v>
      </c>
      <c r="BK184" s="192">
        <f>ROUND(I184*H184,2)</f>
        <v>0</v>
      </c>
      <c r="BL184" s="19" t="s">
        <v>354</v>
      </c>
      <c r="BM184" s="191" t="s">
        <v>2215</v>
      </c>
    </row>
    <row r="185" spans="1:65" s="2" customFormat="1" ht="11.25">
      <c r="A185" s="36"/>
      <c r="B185" s="37"/>
      <c r="C185" s="38"/>
      <c r="D185" s="193" t="s">
        <v>187</v>
      </c>
      <c r="E185" s="38"/>
      <c r="F185" s="194" t="s">
        <v>452</v>
      </c>
      <c r="G185" s="38"/>
      <c r="H185" s="38"/>
      <c r="I185" s="195"/>
      <c r="J185" s="38"/>
      <c r="K185" s="38"/>
      <c r="L185" s="41"/>
      <c r="M185" s="196"/>
      <c r="N185" s="197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187</v>
      </c>
      <c r="AU185" s="19" t="s">
        <v>86</v>
      </c>
    </row>
    <row r="186" spans="1:65" s="2" customFormat="1" ht="11.25">
      <c r="A186" s="36"/>
      <c r="B186" s="37"/>
      <c r="C186" s="38"/>
      <c r="D186" s="198" t="s">
        <v>189</v>
      </c>
      <c r="E186" s="38"/>
      <c r="F186" s="199" t="s">
        <v>453</v>
      </c>
      <c r="G186" s="38"/>
      <c r="H186" s="38"/>
      <c r="I186" s="195"/>
      <c r="J186" s="38"/>
      <c r="K186" s="38"/>
      <c r="L186" s="41"/>
      <c r="M186" s="196"/>
      <c r="N186" s="197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189</v>
      </c>
      <c r="AU186" s="19" t="s">
        <v>86</v>
      </c>
    </row>
    <row r="187" spans="1:65" s="15" customFormat="1" ht="11.25">
      <c r="B187" s="237"/>
      <c r="C187" s="238"/>
      <c r="D187" s="193" t="s">
        <v>196</v>
      </c>
      <c r="E187" s="239" t="s">
        <v>19</v>
      </c>
      <c r="F187" s="240" t="s">
        <v>454</v>
      </c>
      <c r="G187" s="238"/>
      <c r="H187" s="239" t="s">
        <v>19</v>
      </c>
      <c r="I187" s="241"/>
      <c r="J187" s="238"/>
      <c r="K187" s="238"/>
      <c r="L187" s="242"/>
      <c r="M187" s="243"/>
      <c r="N187" s="244"/>
      <c r="O187" s="244"/>
      <c r="P187" s="244"/>
      <c r="Q187" s="244"/>
      <c r="R187" s="244"/>
      <c r="S187" s="244"/>
      <c r="T187" s="245"/>
      <c r="AT187" s="246" t="s">
        <v>196</v>
      </c>
      <c r="AU187" s="246" t="s">
        <v>86</v>
      </c>
      <c r="AV187" s="15" t="s">
        <v>84</v>
      </c>
      <c r="AW187" s="15" t="s">
        <v>37</v>
      </c>
      <c r="AX187" s="15" t="s">
        <v>77</v>
      </c>
      <c r="AY187" s="246" t="s">
        <v>176</v>
      </c>
    </row>
    <row r="188" spans="1:65" s="13" customFormat="1" ht="11.25">
      <c r="B188" s="200"/>
      <c r="C188" s="201"/>
      <c r="D188" s="193" t="s">
        <v>196</v>
      </c>
      <c r="E188" s="202" t="s">
        <v>19</v>
      </c>
      <c r="F188" s="203" t="s">
        <v>2216</v>
      </c>
      <c r="G188" s="201"/>
      <c r="H188" s="204">
        <v>24.3</v>
      </c>
      <c r="I188" s="205"/>
      <c r="J188" s="201"/>
      <c r="K188" s="201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196</v>
      </c>
      <c r="AU188" s="210" t="s">
        <v>86</v>
      </c>
      <c r="AV188" s="13" t="s">
        <v>86</v>
      </c>
      <c r="AW188" s="13" t="s">
        <v>37</v>
      </c>
      <c r="AX188" s="13" t="s">
        <v>84</v>
      </c>
      <c r="AY188" s="210" t="s">
        <v>176</v>
      </c>
    </row>
    <row r="189" spans="1:65" s="2" customFormat="1" ht="16.5" customHeight="1">
      <c r="A189" s="36"/>
      <c r="B189" s="37"/>
      <c r="C189" s="180" t="s">
        <v>8</v>
      </c>
      <c r="D189" s="180" t="s">
        <v>180</v>
      </c>
      <c r="E189" s="181" t="s">
        <v>459</v>
      </c>
      <c r="F189" s="182" t="s">
        <v>460</v>
      </c>
      <c r="G189" s="183" t="s">
        <v>267</v>
      </c>
      <c r="H189" s="184">
        <v>24.3</v>
      </c>
      <c r="I189" s="185"/>
      <c r="J189" s="186">
        <f>ROUND(I189*H189,2)</f>
        <v>0</v>
      </c>
      <c r="K189" s="182" t="s">
        <v>184</v>
      </c>
      <c r="L189" s="41"/>
      <c r="M189" s="187" t="s">
        <v>19</v>
      </c>
      <c r="N189" s="188" t="s">
        <v>48</v>
      </c>
      <c r="O189" s="66"/>
      <c r="P189" s="189">
        <f>O189*H189</f>
        <v>0</v>
      </c>
      <c r="Q189" s="189">
        <v>1.2999999999999999E-4</v>
      </c>
      <c r="R189" s="189">
        <f>Q189*H189</f>
        <v>3.1589999999999999E-3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354</v>
      </c>
      <c r="AT189" s="191" t="s">
        <v>180</v>
      </c>
      <c r="AU189" s="191" t="s">
        <v>86</v>
      </c>
      <c r="AY189" s="19" t="s">
        <v>176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84</v>
      </c>
      <c r="BK189" s="192">
        <f>ROUND(I189*H189,2)</f>
        <v>0</v>
      </c>
      <c r="BL189" s="19" t="s">
        <v>354</v>
      </c>
      <c r="BM189" s="191" t="s">
        <v>2217</v>
      </c>
    </row>
    <row r="190" spans="1:65" s="2" customFormat="1" ht="11.25">
      <c r="A190" s="36"/>
      <c r="B190" s="37"/>
      <c r="C190" s="38"/>
      <c r="D190" s="193" t="s">
        <v>187</v>
      </c>
      <c r="E190" s="38"/>
      <c r="F190" s="194" t="s">
        <v>462</v>
      </c>
      <c r="G190" s="38"/>
      <c r="H190" s="38"/>
      <c r="I190" s="195"/>
      <c r="J190" s="38"/>
      <c r="K190" s="38"/>
      <c r="L190" s="41"/>
      <c r="M190" s="196"/>
      <c r="N190" s="197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187</v>
      </c>
      <c r="AU190" s="19" t="s">
        <v>86</v>
      </c>
    </row>
    <row r="191" spans="1:65" s="2" customFormat="1" ht="11.25">
      <c r="A191" s="36"/>
      <c r="B191" s="37"/>
      <c r="C191" s="38"/>
      <c r="D191" s="198" t="s">
        <v>189</v>
      </c>
      <c r="E191" s="38"/>
      <c r="F191" s="199" t="s">
        <v>463</v>
      </c>
      <c r="G191" s="38"/>
      <c r="H191" s="38"/>
      <c r="I191" s="195"/>
      <c r="J191" s="38"/>
      <c r="K191" s="38"/>
      <c r="L191" s="41"/>
      <c r="M191" s="196"/>
      <c r="N191" s="197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189</v>
      </c>
      <c r="AU191" s="19" t="s">
        <v>86</v>
      </c>
    </row>
    <row r="192" spans="1:65" s="2" customFormat="1" ht="16.5" customHeight="1">
      <c r="A192" s="36"/>
      <c r="B192" s="37"/>
      <c r="C192" s="180" t="s">
        <v>354</v>
      </c>
      <c r="D192" s="180" t="s">
        <v>180</v>
      </c>
      <c r="E192" s="181" t="s">
        <v>465</v>
      </c>
      <c r="F192" s="182" t="s">
        <v>466</v>
      </c>
      <c r="G192" s="183" t="s">
        <v>267</v>
      </c>
      <c r="H192" s="184">
        <v>24.3</v>
      </c>
      <c r="I192" s="185"/>
      <c r="J192" s="186">
        <f>ROUND(I192*H192,2)</f>
        <v>0</v>
      </c>
      <c r="K192" s="182" t="s">
        <v>184</v>
      </c>
      <c r="L192" s="41"/>
      <c r="M192" s="187" t="s">
        <v>19</v>
      </c>
      <c r="N192" s="188" t="s">
        <v>48</v>
      </c>
      <c r="O192" s="66"/>
      <c r="P192" s="189">
        <f>O192*H192</f>
        <v>0</v>
      </c>
      <c r="Q192" s="189">
        <v>1.2E-4</v>
      </c>
      <c r="R192" s="189">
        <f>Q192*H192</f>
        <v>2.9160000000000002E-3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354</v>
      </c>
      <c r="AT192" s="191" t="s">
        <v>180</v>
      </c>
      <c r="AU192" s="191" t="s">
        <v>86</v>
      </c>
      <c r="AY192" s="19" t="s">
        <v>176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84</v>
      </c>
      <c r="BK192" s="192">
        <f>ROUND(I192*H192,2)</f>
        <v>0</v>
      </c>
      <c r="BL192" s="19" t="s">
        <v>354</v>
      </c>
      <c r="BM192" s="191" t="s">
        <v>2218</v>
      </c>
    </row>
    <row r="193" spans="1:65" s="2" customFormat="1" ht="11.25">
      <c r="A193" s="36"/>
      <c r="B193" s="37"/>
      <c r="C193" s="38"/>
      <c r="D193" s="193" t="s">
        <v>187</v>
      </c>
      <c r="E193" s="38"/>
      <c r="F193" s="194" t="s">
        <v>468</v>
      </c>
      <c r="G193" s="38"/>
      <c r="H193" s="38"/>
      <c r="I193" s="195"/>
      <c r="J193" s="38"/>
      <c r="K193" s="38"/>
      <c r="L193" s="41"/>
      <c r="M193" s="196"/>
      <c r="N193" s="197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187</v>
      </c>
      <c r="AU193" s="19" t="s">
        <v>86</v>
      </c>
    </row>
    <row r="194" spans="1:65" s="2" customFormat="1" ht="11.25">
      <c r="A194" s="36"/>
      <c r="B194" s="37"/>
      <c r="C194" s="38"/>
      <c r="D194" s="198" t="s">
        <v>189</v>
      </c>
      <c r="E194" s="38"/>
      <c r="F194" s="199" t="s">
        <v>469</v>
      </c>
      <c r="G194" s="38"/>
      <c r="H194" s="38"/>
      <c r="I194" s="195"/>
      <c r="J194" s="38"/>
      <c r="K194" s="38"/>
      <c r="L194" s="41"/>
      <c r="M194" s="196"/>
      <c r="N194" s="197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189</v>
      </c>
      <c r="AU194" s="19" t="s">
        <v>86</v>
      </c>
    </row>
    <row r="195" spans="1:65" s="2" customFormat="1" ht="16.5" customHeight="1">
      <c r="A195" s="36"/>
      <c r="B195" s="37"/>
      <c r="C195" s="180" t="s">
        <v>397</v>
      </c>
      <c r="D195" s="180" t="s">
        <v>180</v>
      </c>
      <c r="E195" s="181" t="s">
        <v>471</v>
      </c>
      <c r="F195" s="182" t="s">
        <v>472</v>
      </c>
      <c r="G195" s="183" t="s">
        <v>267</v>
      </c>
      <c r="H195" s="184">
        <v>4.32</v>
      </c>
      <c r="I195" s="185"/>
      <c r="J195" s="186">
        <f>ROUND(I195*H195,2)</f>
        <v>0</v>
      </c>
      <c r="K195" s="182" t="s">
        <v>184</v>
      </c>
      <c r="L195" s="41"/>
      <c r="M195" s="187" t="s">
        <v>19</v>
      </c>
      <c r="N195" s="188" t="s">
        <v>48</v>
      </c>
      <c r="O195" s="66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354</v>
      </c>
      <c r="AT195" s="191" t="s">
        <v>180</v>
      </c>
      <c r="AU195" s="191" t="s">
        <v>86</v>
      </c>
      <c r="AY195" s="19" t="s">
        <v>176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84</v>
      </c>
      <c r="BK195" s="192">
        <f>ROUND(I195*H195,2)</f>
        <v>0</v>
      </c>
      <c r="BL195" s="19" t="s">
        <v>354</v>
      </c>
      <c r="BM195" s="191" t="s">
        <v>2219</v>
      </c>
    </row>
    <row r="196" spans="1:65" s="2" customFormat="1" ht="11.25">
      <c r="A196" s="36"/>
      <c r="B196" s="37"/>
      <c r="C196" s="38"/>
      <c r="D196" s="193" t="s">
        <v>187</v>
      </c>
      <c r="E196" s="38"/>
      <c r="F196" s="194" t="s">
        <v>474</v>
      </c>
      <c r="G196" s="38"/>
      <c r="H196" s="38"/>
      <c r="I196" s="195"/>
      <c r="J196" s="38"/>
      <c r="K196" s="38"/>
      <c r="L196" s="41"/>
      <c r="M196" s="196"/>
      <c r="N196" s="197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187</v>
      </c>
      <c r="AU196" s="19" t="s">
        <v>86</v>
      </c>
    </row>
    <row r="197" spans="1:65" s="2" customFormat="1" ht="11.25">
      <c r="A197" s="36"/>
      <c r="B197" s="37"/>
      <c r="C197" s="38"/>
      <c r="D197" s="198" t="s">
        <v>189</v>
      </c>
      <c r="E197" s="38"/>
      <c r="F197" s="199" t="s">
        <v>475</v>
      </c>
      <c r="G197" s="38"/>
      <c r="H197" s="38"/>
      <c r="I197" s="195"/>
      <c r="J197" s="38"/>
      <c r="K197" s="38"/>
      <c r="L197" s="41"/>
      <c r="M197" s="196"/>
      <c r="N197" s="197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189</v>
      </c>
      <c r="AU197" s="19" t="s">
        <v>86</v>
      </c>
    </row>
    <row r="198" spans="1:65" s="15" customFormat="1" ht="11.25">
      <c r="B198" s="237"/>
      <c r="C198" s="238"/>
      <c r="D198" s="193" t="s">
        <v>196</v>
      </c>
      <c r="E198" s="239" t="s">
        <v>19</v>
      </c>
      <c r="F198" s="240" t="s">
        <v>454</v>
      </c>
      <c r="G198" s="238"/>
      <c r="H198" s="239" t="s">
        <v>19</v>
      </c>
      <c r="I198" s="241"/>
      <c r="J198" s="238"/>
      <c r="K198" s="238"/>
      <c r="L198" s="242"/>
      <c r="M198" s="243"/>
      <c r="N198" s="244"/>
      <c r="O198" s="244"/>
      <c r="P198" s="244"/>
      <c r="Q198" s="244"/>
      <c r="R198" s="244"/>
      <c r="S198" s="244"/>
      <c r="T198" s="245"/>
      <c r="AT198" s="246" t="s">
        <v>196</v>
      </c>
      <c r="AU198" s="246" t="s">
        <v>86</v>
      </c>
      <c r="AV198" s="15" t="s">
        <v>84</v>
      </c>
      <c r="AW198" s="15" t="s">
        <v>37</v>
      </c>
      <c r="AX198" s="15" t="s">
        <v>77</v>
      </c>
      <c r="AY198" s="246" t="s">
        <v>176</v>
      </c>
    </row>
    <row r="199" spans="1:65" s="13" customFormat="1" ht="11.25">
      <c r="B199" s="200"/>
      <c r="C199" s="201"/>
      <c r="D199" s="193" t="s">
        <v>196</v>
      </c>
      <c r="E199" s="202" t="s">
        <v>19</v>
      </c>
      <c r="F199" s="203" t="s">
        <v>2220</v>
      </c>
      <c r="G199" s="201"/>
      <c r="H199" s="204">
        <v>4.32</v>
      </c>
      <c r="I199" s="205"/>
      <c r="J199" s="201"/>
      <c r="K199" s="201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196</v>
      </c>
      <c r="AU199" s="210" t="s">
        <v>86</v>
      </c>
      <c r="AV199" s="13" t="s">
        <v>86</v>
      </c>
      <c r="AW199" s="13" t="s">
        <v>37</v>
      </c>
      <c r="AX199" s="13" t="s">
        <v>84</v>
      </c>
      <c r="AY199" s="210" t="s">
        <v>176</v>
      </c>
    </row>
    <row r="200" spans="1:65" s="2" customFormat="1" ht="16.5" customHeight="1">
      <c r="A200" s="36"/>
      <c r="B200" s="37"/>
      <c r="C200" s="180" t="s">
        <v>404</v>
      </c>
      <c r="D200" s="180" t="s">
        <v>180</v>
      </c>
      <c r="E200" s="181" t="s">
        <v>480</v>
      </c>
      <c r="F200" s="182" t="s">
        <v>481</v>
      </c>
      <c r="G200" s="183" t="s">
        <v>267</v>
      </c>
      <c r="H200" s="184">
        <v>4.32</v>
      </c>
      <c r="I200" s="185"/>
      <c r="J200" s="186">
        <f>ROUND(I200*H200,2)</f>
        <v>0</v>
      </c>
      <c r="K200" s="182" t="s">
        <v>184</v>
      </c>
      <c r="L200" s="41"/>
      <c r="M200" s="187" t="s">
        <v>19</v>
      </c>
      <c r="N200" s="188" t="s">
        <v>48</v>
      </c>
      <c r="O200" s="66"/>
      <c r="P200" s="189">
        <f>O200*H200</f>
        <v>0</v>
      </c>
      <c r="Q200" s="189">
        <v>0</v>
      </c>
      <c r="R200" s="189">
        <f>Q200*H200</f>
        <v>0</v>
      </c>
      <c r="S200" s="189">
        <v>0</v>
      </c>
      <c r="T200" s="19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354</v>
      </c>
      <c r="AT200" s="191" t="s">
        <v>180</v>
      </c>
      <c r="AU200" s="191" t="s">
        <v>86</v>
      </c>
      <c r="AY200" s="19" t="s">
        <v>176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9" t="s">
        <v>84</v>
      </c>
      <c r="BK200" s="192">
        <f>ROUND(I200*H200,2)</f>
        <v>0</v>
      </c>
      <c r="BL200" s="19" t="s">
        <v>354</v>
      </c>
      <c r="BM200" s="191" t="s">
        <v>2221</v>
      </c>
    </row>
    <row r="201" spans="1:65" s="2" customFormat="1" ht="11.25">
      <c r="A201" s="36"/>
      <c r="B201" s="37"/>
      <c r="C201" s="38"/>
      <c r="D201" s="193" t="s">
        <v>187</v>
      </c>
      <c r="E201" s="38"/>
      <c r="F201" s="194" t="s">
        <v>483</v>
      </c>
      <c r="G201" s="38"/>
      <c r="H201" s="38"/>
      <c r="I201" s="195"/>
      <c r="J201" s="38"/>
      <c r="K201" s="38"/>
      <c r="L201" s="41"/>
      <c r="M201" s="196"/>
      <c r="N201" s="197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187</v>
      </c>
      <c r="AU201" s="19" t="s">
        <v>86</v>
      </c>
    </row>
    <row r="202" spans="1:65" s="2" customFormat="1" ht="11.25">
      <c r="A202" s="36"/>
      <c r="B202" s="37"/>
      <c r="C202" s="38"/>
      <c r="D202" s="198" t="s">
        <v>189</v>
      </c>
      <c r="E202" s="38"/>
      <c r="F202" s="199" t="s">
        <v>484</v>
      </c>
      <c r="G202" s="38"/>
      <c r="H202" s="38"/>
      <c r="I202" s="195"/>
      <c r="J202" s="38"/>
      <c r="K202" s="38"/>
      <c r="L202" s="41"/>
      <c r="M202" s="196"/>
      <c r="N202" s="197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189</v>
      </c>
      <c r="AU202" s="19" t="s">
        <v>86</v>
      </c>
    </row>
    <row r="203" spans="1:65" s="2" customFormat="1" ht="16.5" customHeight="1">
      <c r="A203" s="36"/>
      <c r="B203" s="37"/>
      <c r="C203" s="180" t="s">
        <v>412</v>
      </c>
      <c r="D203" s="180" t="s">
        <v>180</v>
      </c>
      <c r="E203" s="181" t="s">
        <v>486</v>
      </c>
      <c r="F203" s="182" t="s">
        <v>487</v>
      </c>
      <c r="G203" s="183" t="s">
        <v>267</v>
      </c>
      <c r="H203" s="184">
        <v>4.32</v>
      </c>
      <c r="I203" s="185"/>
      <c r="J203" s="186">
        <f>ROUND(I203*H203,2)</f>
        <v>0</v>
      </c>
      <c r="K203" s="182" t="s">
        <v>184</v>
      </c>
      <c r="L203" s="41"/>
      <c r="M203" s="187" t="s">
        <v>19</v>
      </c>
      <c r="N203" s="188" t="s">
        <v>48</v>
      </c>
      <c r="O203" s="66"/>
      <c r="P203" s="189">
        <f>O203*H203</f>
        <v>0</v>
      </c>
      <c r="Q203" s="189">
        <v>1.3999999999999999E-4</v>
      </c>
      <c r="R203" s="189">
        <f>Q203*H203</f>
        <v>6.0479999999999996E-4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354</v>
      </c>
      <c r="AT203" s="191" t="s">
        <v>180</v>
      </c>
      <c r="AU203" s="191" t="s">
        <v>86</v>
      </c>
      <c r="AY203" s="19" t="s">
        <v>176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84</v>
      </c>
      <c r="BK203" s="192">
        <f>ROUND(I203*H203,2)</f>
        <v>0</v>
      </c>
      <c r="BL203" s="19" t="s">
        <v>354</v>
      </c>
      <c r="BM203" s="191" t="s">
        <v>2222</v>
      </c>
    </row>
    <row r="204" spans="1:65" s="2" customFormat="1" ht="11.25">
      <c r="A204" s="36"/>
      <c r="B204" s="37"/>
      <c r="C204" s="38"/>
      <c r="D204" s="193" t="s">
        <v>187</v>
      </c>
      <c r="E204" s="38"/>
      <c r="F204" s="194" t="s">
        <v>489</v>
      </c>
      <c r="G204" s="38"/>
      <c r="H204" s="38"/>
      <c r="I204" s="195"/>
      <c r="J204" s="38"/>
      <c r="K204" s="38"/>
      <c r="L204" s="41"/>
      <c r="M204" s="196"/>
      <c r="N204" s="197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187</v>
      </c>
      <c r="AU204" s="19" t="s">
        <v>86</v>
      </c>
    </row>
    <row r="205" spans="1:65" s="2" customFormat="1" ht="11.25">
      <c r="A205" s="36"/>
      <c r="B205" s="37"/>
      <c r="C205" s="38"/>
      <c r="D205" s="198" t="s">
        <v>189</v>
      </c>
      <c r="E205" s="38"/>
      <c r="F205" s="199" t="s">
        <v>490</v>
      </c>
      <c r="G205" s="38"/>
      <c r="H205" s="38"/>
      <c r="I205" s="195"/>
      <c r="J205" s="38"/>
      <c r="K205" s="38"/>
      <c r="L205" s="41"/>
      <c r="M205" s="196"/>
      <c r="N205" s="197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189</v>
      </c>
      <c r="AU205" s="19" t="s">
        <v>86</v>
      </c>
    </row>
    <row r="206" spans="1:65" s="2" customFormat="1" ht="16.5" customHeight="1">
      <c r="A206" s="36"/>
      <c r="B206" s="37"/>
      <c r="C206" s="180" t="s">
        <v>418</v>
      </c>
      <c r="D206" s="180" t="s">
        <v>180</v>
      </c>
      <c r="E206" s="181" t="s">
        <v>492</v>
      </c>
      <c r="F206" s="182" t="s">
        <v>493</v>
      </c>
      <c r="G206" s="183" t="s">
        <v>267</v>
      </c>
      <c r="H206" s="184">
        <v>4.32</v>
      </c>
      <c r="I206" s="185"/>
      <c r="J206" s="186">
        <f>ROUND(I206*H206,2)</f>
        <v>0</v>
      </c>
      <c r="K206" s="182" t="s">
        <v>184</v>
      </c>
      <c r="L206" s="41"/>
      <c r="M206" s="187" t="s">
        <v>19</v>
      </c>
      <c r="N206" s="188" t="s">
        <v>48</v>
      </c>
      <c r="O206" s="66"/>
      <c r="P206" s="189">
        <f>O206*H206</f>
        <v>0</v>
      </c>
      <c r="Q206" s="189">
        <v>1.7000000000000001E-4</v>
      </c>
      <c r="R206" s="189">
        <f>Q206*H206</f>
        <v>7.3440000000000007E-4</v>
      </c>
      <c r="S206" s="189">
        <v>0</v>
      </c>
      <c r="T206" s="19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354</v>
      </c>
      <c r="AT206" s="191" t="s">
        <v>180</v>
      </c>
      <c r="AU206" s="191" t="s">
        <v>86</v>
      </c>
      <c r="AY206" s="19" t="s">
        <v>176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84</v>
      </c>
      <c r="BK206" s="192">
        <f>ROUND(I206*H206,2)</f>
        <v>0</v>
      </c>
      <c r="BL206" s="19" t="s">
        <v>354</v>
      </c>
      <c r="BM206" s="191" t="s">
        <v>2223</v>
      </c>
    </row>
    <row r="207" spans="1:65" s="2" customFormat="1" ht="11.25">
      <c r="A207" s="36"/>
      <c r="B207" s="37"/>
      <c r="C207" s="38"/>
      <c r="D207" s="193" t="s">
        <v>187</v>
      </c>
      <c r="E207" s="38"/>
      <c r="F207" s="194" t="s">
        <v>495</v>
      </c>
      <c r="G207" s="38"/>
      <c r="H207" s="38"/>
      <c r="I207" s="195"/>
      <c r="J207" s="38"/>
      <c r="K207" s="38"/>
      <c r="L207" s="41"/>
      <c r="M207" s="196"/>
      <c r="N207" s="197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187</v>
      </c>
      <c r="AU207" s="19" t="s">
        <v>86</v>
      </c>
    </row>
    <row r="208" spans="1:65" s="2" customFormat="1" ht="11.25">
      <c r="A208" s="36"/>
      <c r="B208" s="37"/>
      <c r="C208" s="38"/>
      <c r="D208" s="198" t="s">
        <v>189</v>
      </c>
      <c r="E208" s="38"/>
      <c r="F208" s="199" t="s">
        <v>496</v>
      </c>
      <c r="G208" s="38"/>
      <c r="H208" s="38"/>
      <c r="I208" s="195"/>
      <c r="J208" s="38"/>
      <c r="K208" s="38"/>
      <c r="L208" s="41"/>
      <c r="M208" s="196"/>
      <c r="N208" s="197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189</v>
      </c>
      <c r="AU208" s="19" t="s">
        <v>86</v>
      </c>
    </row>
    <row r="209" spans="1:65" s="2" customFormat="1" ht="16.5" customHeight="1">
      <c r="A209" s="36"/>
      <c r="B209" s="37"/>
      <c r="C209" s="180" t="s">
        <v>7</v>
      </c>
      <c r="D209" s="180" t="s">
        <v>180</v>
      </c>
      <c r="E209" s="181" t="s">
        <v>497</v>
      </c>
      <c r="F209" s="182" t="s">
        <v>498</v>
      </c>
      <c r="G209" s="183" t="s">
        <v>267</v>
      </c>
      <c r="H209" s="184">
        <v>4.32</v>
      </c>
      <c r="I209" s="185"/>
      <c r="J209" s="186">
        <f>ROUND(I209*H209,2)</f>
        <v>0</v>
      </c>
      <c r="K209" s="182" t="s">
        <v>184</v>
      </c>
      <c r="L209" s="41"/>
      <c r="M209" s="187" t="s">
        <v>19</v>
      </c>
      <c r="N209" s="188" t="s">
        <v>48</v>
      </c>
      <c r="O209" s="66"/>
      <c r="P209" s="189">
        <f>O209*H209</f>
        <v>0</v>
      </c>
      <c r="Q209" s="189">
        <v>1.2E-4</v>
      </c>
      <c r="R209" s="189">
        <f>Q209*H209</f>
        <v>5.1840000000000002E-4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354</v>
      </c>
      <c r="AT209" s="191" t="s">
        <v>180</v>
      </c>
      <c r="AU209" s="191" t="s">
        <v>86</v>
      </c>
      <c r="AY209" s="19" t="s">
        <v>176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84</v>
      </c>
      <c r="BK209" s="192">
        <f>ROUND(I209*H209,2)</f>
        <v>0</v>
      </c>
      <c r="BL209" s="19" t="s">
        <v>354</v>
      </c>
      <c r="BM209" s="191" t="s">
        <v>2224</v>
      </c>
    </row>
    <row r="210" spans="1:65" s="2" customFormat="1" ht="11.25">
      <c r="A210" s="36"/>
      <c r="B210" s="37"/>
      <c r="C210" s="38"/>
      <c r="D210" s="193" t="s">
        <v>187</v>
      </c>
      <c r="E210" s="38"/>
      <c r="F210" s="194" t="s">
        <v>500</v>
      </c>
      <c r="G210" s="38"/>
      <c r="H210" s="38"/>
      <c r="I210" s="195"/>
      <c r="J210" s="38"/>
      <c r="K210" s="38"/>
      <c r="L210" s="41"/>
      <c r="M210" s="196"/>
      <c r="N210" s="197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187</v>
      </c>
      <c r="AU210" s="19" t="s">
        <v>86</v>
      </c>
    </row>
    <row r="211" spans="1:65" s="2" customFormat="1" ht="11.25">
      <c r="A211" s="36"/>
      <c r="B211" s="37"/>
      <c r="C211" s="38"/>
      <c r="D211" s="198" t="s">
        <v>189</v>
      </c>
      <c r="E211" s="38"/>
      <c r="F211" s="199" t="s">
        <v>501</v>
      </c>
      <c r="G211" s="38"/>
      <c r="H211" s="38"/>
      <c r="I211" s="195"/>
      <c r="J211" s="38"/>
      <c r="K211" s="38"/>
      <c r="L211" s="41"/>
      <c r="M211" s="196"/>
      <c r="N211" s="197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189</v>
      </c>
      <c r="AU211" s="19" t="s">
        <v>86</v>
      </c>
    </row>
    <row r="212" spans="1:65" s="2" customFormat="1" ht="16.5" customHeight="1">
      <c r="A212" s="36"/>
      <c r="B212" s="37"/>
      <c r="C212" s="180" t="s">
        <v>428</v>
      </c>
      <c r="D212" s="180" t="s">
        <v>180</v>
      </c>
      <c r="E212" s="181" t="s">
        <v>503</v>
      </c>
      <c r="F212" s="182" t="s">
        <v>504</v>
      </c>
      <c r="G212" s="183" t="s">
        <v>267</v>
      </c>
      <c r="H212" s="184">
        <v>7.32</v>
      </c>
      <c r="I212" s="185"/>
      <c r="J212" s="186">
        <f>ROUND(I212*H212,2)</f>
        <v>0</v>
      </c>
      <c r="K212" s="182" t="s">
        <v>184</v>
      </c>
      <c r="L212" s="41"/>
      <c r="M212" s="187" t="s">
        <v>19</v>
      </c>
      <c r="N212" s="188" t="s">
        <v>48</v>
      </c>
      <c r="O212" s="66"/>
      <c r="P212" s="189">
        <f>O212*H212</f>
        <v>0</v>
      </c>
      <c r="Q212" s="189">
        <v>1.2E-4</v>
      </c>
      <c r="R212" s="189">
        <f>Q212*H212</f>
        <v>8.784000000000001E-4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354</v>
      </c>
      <c r="AT212" s="191" t="s">
        <v>180</v>
      </c>
      <c r="AU212" s="191" t="s">
        <v>86</v>
      </c>
      <c r="AY212" s="19" t="s">
        <v>176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84</v>
      </c>
      <c r="BK212" s="192">
        <f>ROUND(I212*H212,2)</f>
        <v>0</v>
      </c>
      <c r="BL212" s="19" t="s">
        <v>354</v>
      </c>
      <c r="BM212" s="191" t="s">
        <v>2225</v>
      </c>
    </row>
    <row r="213" spans="1:65" s="2" customFormat="1" ht="11.25">
      <c r="A213" s="36"/>
      <c r="B213" s="37"/>
      <c r="C213" s="38"/>
      <c r="D213" s="193" t="s">
        <v>187</v>
      </c>
      <c r="E213" s="38"/>
      <c r="F213" s="194" t="s">
        <v>506</v>
      </c>
      <c r="G213" s="38"/>
      <c r="H213" s="38"/>
      <c r="I213" s="195"/>
      <c r="J213" s="38"/>
      <c r="K213" s="38"/>
      <c r="L213" s="41"/>
      <c r="M213" s="196"/>
      <c r="N213" s="197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187</v>
      </c>
      <c r="AU213" s="19" t="s">
        <v>86</v>
      </c>
    </row>
    <row r="214" spans="1:65" s="2" customFormat="1" ht="11.25">
      <c r="A214" s="36"/>
      <c r="B214" s="37"/>
      <c r="C214" s="38"/>
      <c r="D214" s="198" t="s">
        <v>189</v>
      </c>
      <c r="E214" s="38"/>
      <c r="F214" s="199" t="s">
        <v>507</v>
      </c>
      <c r="G214" s="38"/>
      <c r="H214" s="38"/>
      <c r="I214" s="195"/>
      <c r="J214" s="38"/>
      <c r="K214" s="38"/>
      <c r="L214" s="41"/>
      <c r="M214" s="196"/>
      <c r="N214" s="197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189</v>
      </c>
      <c r="AU214" s="19" t="s">
        <v>86</v>
      </c>
    </row>
    <row r="215" spans="1:65" s="12" customFormat="1" ht="22.9" customHeight="1">
      <c r="B215" s="164"/>
      <c r="C215" s="165"/>
      <c r="D215" s="166" t="s">
        <v>76</v>
      </c>
      <c r="E215" s="178" t="s">
        <v>508</v>
      </c>
      <c r="F215" s="178" t="s">
        <v>509</v>
      </c>
      <c r="G215" s="165"/>
      <c r="H215" s="165"/>
      <c r="I215" s="168"/>
      <c r="J215" s="179">
        <f>BK215</f>
        <v>0</v>
      </c>
      <c r="K215" s="165"/>
      <c r="L215" s="170"/>
      <c r="M215" s="171"/>
      <c r="N215" s="172"/>
      <c r="O215" s="172"/>
      <c r="P215" s="173">
        <f>SUM(P216:P272)</f>
        <v>0</v>
      </c>
      <c r="Q215" s="172"/>
      <c r="R215" s="173">
        <f>SUM(R216:R272)</f>
        <v>7.0718100000000006E-2</v>
      </c>
      <c r="S215" s="172"/>
      <c r="T215" s="174">
        <f>SUM(T216:T272)</f>
        <v>0</v>
      </c>
      <c r="AR215" s="175" t="s">
        <v>86</v>
      </c>
      <c r="AT215" s="176" t="s">
        <v>76</v>
      </c>
      <c r="AU215" s="176" t="s">
        <v>84</v>
      </c>
      <c r="AY215" s="175" t="s">
        <v>176</v>
      </c>
      <c r="BK215" s="177">
        <f>SUM(BK216:BK272)</f>
        <v>0</v>
      </c>
    </row>
    <row r="216" spans="1:65" s="2" customFormat="1" ht="16.5" customHeight="1">
      <c r="A216" s="36"/>
      <c r="B216" s="37"/>
      <c r="C216" s="180" t="s">
        <v>434</v>
      </c>
      <c r="D216" s="180" t="s">
        <v>180</v>
      </c>
      <c r="E216" s="181" t="s">
        <v>511</v>
      </c>
      <c r="F216" s="182" t="s">
        <v>512</v>
      </c>
      <c r="G216" s="183" t="s">
        <v>267</v>
      </c>
      <c r="H216" s="184">
        <v>152.41200000000001</v>
      </c>
      <c r="I216" s="185"/>
      <c r="J216" s="186">
        <f>ROUND(I216*H216,2)</f>
        <v>0</v>
      </c>
      <c r="K216" s="182" t="s">
        <v>184</v>
      </c>
      <c r="L216" s="41"/>
      <c r="M216" s="187" t="s">
        <v>19</v>
      </c>
      <c r="N216" s="188" t="s">
        <v>48</v>
      </c>
      <c r="O216" s="66"/>
      <c r="P216" s="189">
        <f>O216*H216</f>
        <v>0</v>
      </c>
      <c r="Q216" s="189">
        <v>0</v>
      </c>
      <c r="R216" s="189">
        <f>Q216*H216</f>
        <v>0</v>
      </c>
      <c r="S216" s="189">
        <v>0</v>
      </c>
      <c r="T216" s="190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1" t="s">
        <v>354</v>
      </c>
      <c r="AT216" s="191" t="s">
        <v>180</v>
      </c>
      <c r="AU216" s="191" t="s">
        <v>86</v>
      </c>
      <c r="AY216" s="19" t="s">
        <v>176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9" t="s">
        <v>84</v>
      </c>
      <c r="BK216" s="192">
        <f>ROUND(I216*H216,2)</f>
        <v>0</v>
      </c>
      <c r="BL216" s="19" t="s">
        <v>354</v>
      </c>
      <c r="BM216" s="191" t="s">
        <v>2226</v>
      </c>
    </row>
    <row r="217" spans="1:65" s="2" customFormat="1" ht="11.25">
      <c r="A217" s="36"/>
      <c r="B217" s="37"/>
      <c r="C217" s="38"/>
      <c r="D217" s="193" t="s">
        <v>187</v>
      </c>
      <c r="E217" s="38"/>
      <c r="F217" s="194" t="s">
        <v>514</v>
      </c>
      <c r="G217" s="38"/>
      <c r="H217" s="38"/>
      <c r="I217" s="195"/>
      <c r="J217" s="38"/>
      <c r="K217" s="38"/>
      <c r="L217" s="41"/>
      <c r="M217" s="196"/>
      <c r="N217" s="197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187</v>
      </c>
      <c r="AU217" s="19" t="s">
        <v>86</v>
      </c>
    </row>
    <row r="218" spans="1:65" s="2" customFormat="1" ht="11.25">
      <c r="A218" s="36"/>
      <c r="B218" s="37"/>
      <c r="C218" s="38"/>
      <c r="D218" s="198" t="s">
        <v>189</v>
      </c>
      <c r="E218" s="38"/>
      <c r="F218" s="199" t="s">
        <v>515</v>
      </c>
      <c r="G218" s="38"/>
      <c r="H218" s="38"/>
      <c r="I218" s="195"/>
      <c r="J218" s="38"/>
      <c r="K218" s="38"/>
      <c r="L218" s="41"/>
      <c r="M218" s="196"/>
      <c r="N218" s="197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189</v>
      </c>
      <c r="AU218" s="19" t="s">
        <v>86</v>
      </c>
    </row>
    <row r="219" spans="1:65" s="15" customFormat="1" ht="11.25">
      <c r="B219" s="237"/>
      <c r="C219" s="238"/>
      <c r="D219" s="193" t="s">
        <v>196</v>
      </c>
      <c r="E219" s="239" t="s">
        <v>19</v>
      </c>
      <c r="F219" s="240" t="s">
        <v>2176</v>
      </c>
      <c r="G219" s="238"/>
      <c r="H219" s="239" t="s">
        <v>19</v>
      </c>
      <c r="I219" s="241"/>
      <c r="J219" s="238"/>
      <c r="K219" s="238"/>
      <c r="L219" s="242"/>
      <c r="M219" s="243"/>
      <c r="N219" s="244"/>
      <c r="O219" s="244"/>
      <c r="P219" s="244"/>
      <c r="Q219" s="244"/>
      <c r="R219" s="244"/>
      <c r="S219" s="244"/>
      <c r="T219" s="245"/>
      <c r="AT219" s="246" t="s">
        <v>196</v>
      </c>
      <c r="AU219" s="246" t="s">
        <v>86</v>
      </c>
      <c r="AV219" s="15" t="s">
        <v>84</v>
      </c>
      <c r="AW219" s="15" t="s">
        <v>37</v>
      </c>
      <c r="AX219" s="15" t="s">
        <v>77</v>
      </c>
      <c r="AY219" s="246" t="s">
        <v>176</v>
      </c>
    </row>
    <row r="220" spans="1:65" s="13" customFormat="1" ht="11.25">
      <c r="B220" s="200"/>
      <c r="C220" s="201"/>
      <c r="D220" s="193" t="s">
        <v>196</v>
      </c>
      <c r="E220" s="202" t="s">
        <v>19</v>
      </c>
      <c r="F220" s="203" t="s">
        <v>2177</v>
      </c>
      <c r="G220" s="201"/>
      <c r="H220" s="204">
        <v>32.200000000000003</v>
      </c>
      <c r="I220" s="205"/>
      <c r="J220" s="201"/>
      <c r="K220" s="201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196</v>
      </c>
      <c r="AU220" s="210" t="s">
        <v>86</v>
      </c>
      <c r="AV220" s="13" t="s">
        <v>86</v>
      </c>
      <c r="AW220" s="13" t="s">
        <v>37</v>
      </c>
      <c r="AX220" s="13" t="s">
        <v>77</v>
      </c>
      <c r="AY220" s="210" t="s">
        <v>176</v>
      </c>
    </row>
    <row r="221" spans="1:65" s="15" customFormat="1" ht="11.25">
      <c r="B221" s="237"/>
      <c r="C221" s="238"/>
      <c r="D221" s="193" t="s">
        <v>196</v>
      </c>
      <c r="E221" s="239" t="s">
        <v>19</v>
      </c>
      <c r="F221" s="240" t="s">
        <v>2178</v>
      </c>
      <c r="G221" s="238"/>
      <c r="H221" s="239" t="s">
        <v>19</v>
      </c>
      <c r="I221" s="241"/>
      <c r="J221" s="238"/>
      <c r="K221" s="238"/>
      <c r="L221" s="242"/>
      <c r="M221" s="243"/>
      <c r="N221" s="244"/>
      <c r="O221" s="244"/>
      <c r="P221" s="244"/>
      <c r="Q221" s="244"/>
      <c r="R221" s="244"/>
      <c r="S221" s="244"/>
      <c r="T221" s="245"/>
      <c r="AT221" s="246" t="s">
        <v>196</v>
      </c>
      <c r="AU221" s="246" t="s">
        <v>86</v>
      </c>
      <c r="AV221" s="15" t="s">
        <v>84</v>
      </c>
      <c r="AW221" s="15" t="s">
        <v>37</v>
      </c>
      <c r="AX221" s="15" t="s">
        <v>77</v>
      </c>
      <c r="AY221" s="246" t="s">
        <v>176</v>
      </c>
    </row>
    <row r="222" spans="1:65" s="13" customFormat="1" ht="11.25">
      <c r="B222" s="200"/>
      <c r="C222" s="201"/>
      <c r="D222" s="193" t="s">
        <v>196</v>
      </c>
      <c r="E222" s="202" t="s">
        <v>19</v>
      </c>
      <c r="F222" s="203" t="s">
        <v>2179</v>
      </c>
      <c r="G222" s="201"/>
      <c r="H222" s="204">
        <v>7.82</v>
      </c>
      <c r="I222" s="205"/>
      <c r="J222" s="201"/>
      <c r="K222" s="201"/>
      <c r="L222" s="206"/>
      <c r="M222" s="207"/>
      <c r="N222" s="208"/>
      <c r="O222" s="208"/>
      <c r="P222" s="208"/>
      <c r="Q222" s="208"/>
      <c r="R222" s="208"/>
      <c r="S222" s="208"/>
      <c r="T222" s="209"/>
      <c r="AT222" s="210" t="s">
        <v>196</v>
      </c>
      <c r="AU222" s="210" t="s">
        <v>86</v>
      </c>
      <c r="AV222" s="13" t="s">
        <v>86</v>
      </c>
      <c r="AW222" s="13" t="s">
        <v>37</v>
      </c>
      <c r="AX222" s="13" t="s">
        <v>77</v>
      </c>
      <c r="AY222" s="210" t="s">
        <v>176</v>
      </c>
    </row>
    <row r="223" spans="1:65" s="15" customFormat="1" ht="11.25">
      <c r="B223" s="237"/>
      <c r="C223" s="238"/>
      <c r="D223" s="193" t="s">
        <v>196</v>
      </c>
      <c r="E223" s="239" t="s">
        <v>19</v>
      </c>
      <c r="F223" s="240" t="s">
        <v>2180</v>
      </c>
      <c r="G223" s="238"/>
      <c r="H223" s="239" t="s">
        <v>19</v>
      </c>
      <c r="I223" s="241"/>
      <c r="J223" s="238"/>
      <c r="K223" s="238"/>
      <c r="L223" s="242"/>
      <c r="M223" s="243"/>
      <c r="N223" s="244"/>
      <c r="O223" s="244"/>
      <c r="P223" s="244"/>
      <c r="Q223" s="244"/>
      <c r="R223" s="244"/>
      <c r="S223" s="244"/>
      <c r="T223" s="245"/>
      <c r="AT223" s="246" t="s">
        <v>196</v>
      </c>
      <c r="AU223" s="246" t="s">
        <v>86</v>
      </c>
      <c r="AV223" s="15" t="s">
        <v>84</v>
      </c>
      <c r="AW223" s="15" t="s">
        <v>37</v>
      </c>
      <c r="AX223" s="15" t="s">
        <v>77</v>
      </c>
      <c r="AY223" s="246" t="s">
        <v>176</v>
      </c>
    </row>
    <row r="224" spans="1:65" s="13" customFormat="1" ht="11.25">
      <c r="B224" s="200"/>
      <c r="C224" s="201"/>
      <c r="D224" s="193" t="s">
        <v>196</v>
      </c>
      <c r="E224" s="202" t="s">
        <v>19</v>
      </c>
      <c r="F224" s="203" t="s">
        <v>2181</v>
      </c>
      <c r="G224" s="201"/>
      <c r="H224" s="204">
        <v>9.65</v>
      </c>
      <c r="I224" s="205"/>
      <c r="J224" s="201"/>
      <c r="K224" s="201"/>
      <c r="L224" s="206"/>
      <c r="M224" s="207"/>
      <c r="N224" s="208"/>
      <c r="O224" s="208"/>
      <c r="P224" s="208"/>
      <c r="Q224" s="208"/>
      <c r="R224" s="208"/>
      <c r="S224" s="208"/>
      <c r="T224" s="209"/>
      <c r="AT224" s="210" t="s">
        <v>196</v>
      </c>
      <c r="AU224" s="210" t="s">
        <v>86</v>
      </c>
      <c r="AV224" s="13" t="s">
        <v>86</v>
      </c>
      <c r="AW224" s="13" t="s">
        <v>37</v>
      </c>
      <c r="AX224" s="13" t="s">
        <v>77</v>
      </c>
      <c r="AY224" s="210" t="s">
        <v>176</v>
      </c>
    </row>
    <row r="225" spans="1:65" s="15" customFormat="1" ht="11.25">
      <c r="B225" s="237"/>
      <c r="C225" s="238"/>
      <c r="D225" s="193" t="s">
        <v>196</v>
      </c>
      <c r="E225" s="239" t="s">
        <v>19</v>
      </c>
      <c r="F225" s="240" t="s">
        <v>2182</v>
      </c>
      <c r="G225" s="238"/>
      <c r="H225" s="239" t="s">
        <v>19</v>
      </c>
      <c r="I225" s="241"/>
      <c r="J225" s="238"/>
      <c r="K225" s="238"/>
      <c r="L225" s="242"/>
      <c r="M225" s="243"/>
      <c r="N225" s="244"/>
      <c r="O225" s="244"/>
      <c r="P225" s="244"/>
      <c r="Q225" s="244"/>
      <c r="R225" s="244"/>
      <c r="S225" s="244"/>
      <c r="T225" s="245"/>
      <c r="AT225" s="246" t="s">
        <v>196</v>
      </c>
      <c r="AU225" s="246" t="s">
        <v>86</v>
      </c>
      <c r="AV225" s="15" t="s">
        <v>84</v>
      </c>
      <c r="AW225" s="15" t="s">
        <v>37</v>
      </c>
      <c r="AX225" s="15" t="s">
        <v>77</v>
      </c>
      <c r="AY225" s="246" t="s">
        <v>176</v>
      </c>
    </row>
    <row r="226" spans="1:65" s="13" customFormat="1" ht="11.25">
      <c r="B226" s="200"/>
      <c r="C226" s="201"/>
      <c r="D226" s="193" t="s">
        <v>196</v>
      </c>
      <c r="E226" s="202" t="s">
        <v>19</v>
      </c>
      <c r="F226" s="203" t="s">
        <v>2183</v>
      </c>
      <c r="G226" s="201"/>
      <c r="H226" s="204">
        <v>8.2899999999999991</v>
      </c>
      <c r="I226" s="205"/>
      <c r="J226" s="201"/>
      <c r="K226" s="201"/>
      <c r="L226" s="206"/>
      <c r="M226" s="207"/>
      <c r="N226" s="208"/>
      <c r="O226" s="208"/>
      <c r="P226" s="208"/>
      <c r="Q226" s="208"/>
      <c r="R226" s="208"/>
      <c r="S226" s="208"/>
      <c r="T226" s="209"/>
      <c r="AT226" s="210" t="s">
        <v>196</v>
      </c>
      <c r="AU226" s="210" t="s">
        <v>86</v>
      </c>
      <c r="AV226" s="13" t="s">
        <v>86</v>
      </c>
      <c r="AW226" s="13" t="s">
        <v>37</v>
      </c>
      <c r="AX226" s="13" t="s">
        <v>77</v>
      </c>
      <c r="AY226" s="210" t="s">
        <v>176</v>
      </c>
    </row>
    <row r="227" spans="1:65" s="16" customFormat="1" ht="11.25">
      <c r="B227" s="247"/>
      <c r="C227" s="248"/>
      <c r="D227" s="193" t="s">
        <v>196</v>
      </c>
      <c r="E227" s="249" t="s">
        <v>19</v>
      </c>
      <c r="F227" s="250" t="s">
        <v>1168</v>
      </c>
      <c r="G227" s="248"/>
      <c r="H227" s="251">
        <v>57.96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AT227" s="257" t="s">
        <v>196</v>
      </c>
      <c r="AU227" s="257" t="s">
        <v>86</v>
      </c>
      <c r="AV227" s="16" t="s">
        <v>103</v>
      </c>
      <c r="AW227" s="16" t="s">
        <v>37</v>
      </c>
      <c r="AX227" s="16" t="s">
        <v>77</v>
      </c>
      <c r="AY227" s="257" t="s">
        <v>176</v>
      </c>
    </row>
    <row r="228" spans="1:65" s="15" customFormat="1" ht="11.25">
      <c r="B228" s="237"/>
      <c r="C228" s="238"/>
      <c r="D228" s="193" t="s">
        <v>196</v>
      </c>
      <c r="E228" s="239" t="s">
        <v>19</v>
      </c>
      <c r="F228" s="240" t="s">
        <v>2194</v>
      </c>
      <c r="G228" s="238"/>
      <c r="H228" s="239" t="s">
        <v>19</v>
      </c>
      <c r="I228" s="241"/>
      <c r="J228" s="238"/>
      <c r="K228" s="238"/>
      <c r="L228" s="242"/>
      <c r="M228" s="243"/>
      <c r="N228" s="244"/>
      <c r="O228" s="244"/>
      <c r="P228" s="244"/>
      <c r="Q228" s="244"/>
      <c r="R228" s="244"/>
      <c r="S228" s="244"/>
      <c r="T228" s="245"/>
      <c r="AT228" s="246" t="s">
        <v>196</v>
      </c>
      <c r="AU228" s="246" t="s">
        <v>86</v>
      </c>
      <c r="AV228" s="15" t="s">
        <v>84</v>
      </c>
      <c r="AW228" s="15" t="s">
        <v>37</v>
      </c>
      <c r="AX228" s="15" t="s">
        <v>77</v>
      </c>
      <c r="AY228" s="246" t="s">
        <v>176</v>
      </c>
    </row>
    <row r="229" spans="1:65" s="13" customFormat="1" ht="11.25">
      <c r="B229" s="200"/>
      <c r="C229" s="201"/>
      <c r="D229" s="193" t="s">
        <v>196</v>
      </c>
      <c r="E229" s="202" t="s">
        <v>19</v>
      </c>
      <c r="F229" s="203" t="s">
        <v>2195</v>
      </c>
      <c r="G229" s="201"/>
      <c r="H229" s="204">
        <v>32.277999999999999</v>
      </c>
      <c r="I229" s="205"/>
      <c r="J229" s="201"/>
      <c r="K229" s="201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196</v>
      </c>
      <c r="AU229" s="210" t="s">
        <v>86</v>
      </c>
      <c r="AV229" s="13" t="s">
        <v>86</v>
      </c>
      <c r="AW229" s="13" t="s">
        <v>37</v>
      </c>
      <c r="AX229" s="13" t="s">
        <v>77</v>
      </c>
      <c r="AY229" s="210" t="s">
        <v>176</v>
      </c>
    </row>
    <row r="230" spans="1:65" s="15" customFormat="1" ht="11.25">
      <c r="B230" s="237"/>
      <c r="C230" s="238"/>
      <c r="D230" s="193" t="s">
        <v>196</v>
      </c>
      <c r="E230" s="239" t="s">
        <v>19</v>
      </c>
      <c r="F230" s="240" t="s">
        <v>2196</v>
      </c>
      <c r="G230" s="238"/>
      <c r="H230" s="239" t="s">
        <v>19</v>
      </c>
      <c r="I230" s="241"/>
      <c r="J230" s="238"/>
      <c r="K230" s="238"/>
      <c r="L230" s="242"/>
      <c r="M230" s="243"/>
      <c r="N230" s="244"/>
      <c r="O230" s="244"/>
      <c r="P230" s="244"/>
      <c r="Q230" s="244"/>
      <c r="R230" s="244"/>
      <c r="S230" s="244"/>
      <c r="T230" s="245"/>
      <c r="AT230" s="246" t="s">
        <v>196</v>
      </c>
      <c r="AU230" s="246" t="s">
        <v>86</v>
      </c>
      <c r="AV230" s="15" t="s">
        <v>84</v>
      </c>
      <c r="AW230" s="15" t="s">
        <v>37</v>
      </c>
      <c r="AX230" s="15" t="s">
        <v>77</v>
      </c>
      <c r="AY230" s="246" t="s">
        <v>176</v>
      </c>
    </row>
    <row r="231" spans="1:65" s="13" customFormat="1" ht="11.25">
      <c r="B231" s="200"/>
      <c r="C231" s="201"/>
      <c r="D231" s="193" t="s">
        <v>196</v>
      </c>
      <c r="E231" s="202" t="s">
        <v>19</v>
      </c>
      <c r="F231" s="203" t="s">
        <v>2197</v>
      </c>
      <c r="G231" s="201"/>
      <c r="H231" s="204">
        <v>26.933</v>
      </c>
      <c r="I231" s="205"/>
      <c r="J231" s="201"/>
      <c r="K231" s="201"/>
      <c r="L231" s="206"/>
      <c r="M231" s="207"/>
      <c r="N231" s="208"/>
      <c r="O231" s="208"/>
      <c r="P231" s="208"/>
      <c r="Q231" s="208"/>
      <c r="R231" s="208"/>
      <c r="S231" s="208"/>
      <c r="T231" s="209"/>
      <c r="AT231" s="210" t="s">
        <v>196</v>
      </c>
      <c r="AU231" s="210" t="s">
        <v>86</v>
      </c>
      <c r="AV231" s="13" t="s">
        <v>86</v>
      </c>
      <c r="AW231" s="13" t="s">
        <v>37</v>
      </c>
      <c r="AX231" s="13" t="s">
        <v>77</v>
      </c>
      <c r="AY231" s="210" t="s">
        <v>176</v>
      </c>
    </row>
    <row r="232" spans="1:65" s="15" customFormat="1" ht="11.25">
      <c r="B232" s="237"/>
      <c r="C232" s="238"/>
      <c r="D232" s="193" t="s">
        <v>196</v>
      </c>
      <c r="E232" s="239" t="s">
        <v>19</v>
      </c>
      <c r="F232" s="240" t="s">
        <v>2198</v>
      </c>
      <c r="G232" s="238"/>
      <c r="H232" s="239" t="s">
        <v>19</v>
      </c>
      <c r="I232" s="241"/>
      <c r="J232" s="238"/>
      <c r="K232" s="238"/>
      <c r="L232" s="242"/>
      <c r="M232" s="243"/>
      <c r="N232" s="244"/>
      <c r="O232" s="244"/>
      <c r="P232" s="244"/>
      <c r="Q232" s="244"/>
      <c r="R232" s="244"/>
      <c r="S232" s="244"/>
      <c r="T232" s="245"/>
      <c r="AT232" s="246" t="s">
        <v>196</v>
      </c>
      <c r="AU232" s="246" t="s">
        <v>86</v>
      </c>
      <c r="AV232" s="15" t="s">
        <v>84</v>
      </c>
      <c r="AW232" s="15" t="s">
        <v>37</v>
      </c>
      <c r="AX232" s="15" t="s">
        <v>77</v>
      </c>
      <c r="AY232" s="246" t="s">
        <v>176</v>
      </c>
    </row>
    <row r="233" spans="1:65" s="13" customFormat="1" ht="11.25">
      <c r="B233" s="200"/>
      <c r="C233" s="201"/>
      <c r="D233" s="193" t="s">
        <v>196</v>
      </c>
      <c r="E233" s="202" t="s">
        <v>19</v>
      </c>
      <c r="F233" s="203" t="s">
        <v>2199</v>
      </c>
      <c r="G233" s="201"/>
      <c r="H233" s="204">
        <v>12.053000000000001</v>
      </c>
      <c r="I233" s="205"/>
      <c r="J233" s="201"/>
      <c r="K233" s="201"/>
      <c r="L233" s="206"/>
      <c r="M233" s="207"/>
      <c r="N233" s="208"/>
      <c r="O233" s="208"/>
      <c r="P233" s="208"/>
      <c r="Q233" s="208"/>
      <c r="R233" s="208"/>
      <c r="S233" s="208"/>
      <c r="T233" s="209"/>
      <c r="AT233" s="210" t="s">
        <v>196</v>
      </c>
      <c r="AU233" s="210" t="s">
        <v>86</v>
      </c>
      <c r="AV233" s="13" t="s">
        <v>86</v>
      </c>
      <c r="AW233" s="13" t="s">
        <v>37</v>
      </c>
      <c r="AX233" s="13" t="s">
        <v>77</v>
      </c>
      <c r="AY233" s="210" t="s">
        <v>176</v>
      </c>
    </row>
    <row r="234" spans="1:65" s="15" customFormat="1" ht="11.25">
      <c r="B234" s="237"/>
      <c r="C234" s="238"/>
      <c r="D234" s="193" t="s">
        <v>196</v>
      </c>
      <c r="E234" s="239" t="s">
        <v>19</v>
      </c>
      <c r="F234" s="240" t="s">
        <v>2200</v>
      </c>
      <c r="G234" s="238"/>
      <c r="H234" s="239" t="s">
        <v>19</v>
      </c>
      <c r="I234" s="241"/>
      <c r="J234" s="238"/>
      <c r="K234" s="238"/>
      <c r="L234" s="242"/>
      <c r="M234" s="243"/>
      <c r="N234" s="244"/>
      <c r="O234" s="244"/>
      <c r="P234" s="244"/>
      <c r="Q234" s="244"/>
      <c r="R234" s="244"/>
      <c r="S234" s="244"/>
      <c r="T234" s="245"/>
      <c r="AT234" s="246" t="s">
        <v>196</v>
      </c>
      <c r="AU234" s="246" t="s">
        <v>86</v>
      </c>
      <c r="AV234" s="15" t="s">
        <v>84</v>
      </c>
      <c r="AW234" s="15" t="s">
        <v>37</v>
      </c>
      <c r="AX234" s="15" t="s">
        <v>77</v>
      </c>
      <c r="AY234" s="246" t="s">
        <v>176</v>
      </c>
    </row>
    <row r="235" spans="1:65" s="13" customFormat="1" ht="11.25">
      <c r="B235" s="200"/>
      <c r="C235" s="201"/>
      <c r="D235" s="193" t="s">
        <v>196</v>
      </c>
      <c r="E235" s="202" t="s">
        <v>19</v>
      </c>
      <c r="F235" s="203" t="s">
        <v>2201</v>
      </c>
      <c r="G235" s="201"/>
      <c r="H235" s="204">
        <v>15.785</v>
      </c>
      <c r="I235" s="205"/>
      <c r="J235" s="201"/>
      <c r="K235" s="201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196</v>
      </c>
      <c r="AU235" s="210" t="s">
        <v>86</v>
      </c>
      <c r="AV235" s="13" t="s">
        <v>86</v>
      </c>
      <c r="AW235" s="13" t="s">
        <v>37</v>
      </c>
      <c r="AX235" s="13" t="s">
        <v>77</v>
      </c>
      <c r="AY235" s="210" t="s">
        <v>176</v>
      </c>
    </row>
    <row r="236" spans="1:65" s="15" customFormat="1" ht="11.25">
      <c r="B236" s="237"/>
      <c r="C236" s="238"/>
      <c r="D236" s="193" t="s">
        <v>196</v>
      </c>
      <c r="E236" s="239" t="s">
        <v>19</v>
      </c>
      <c r="F236" s="240" t="s">
        <v>2202</v>
      </c>
      <c r="G236" s="238"/>
      <c r="H236" s="239" t="s">
        <v>19</v>
      </c>
      <c r="I236" s="241"/>
      <c r="J236" s="238"/>
      <c r="K236" s="238"/>
      <c r="L236" s="242"/>
      <c r="M236" s="243"/>
      <c r="N236" s="244"/>
      <c r="O236" s="244"/>
      <c r="P236" s="244"/>
      <c r="Q236" s="244"/>
      <c r="R236" s="244"/>
      <c r="S236" s="244"/>
      <c r="T236" s="245"/>
      <c r="AT236" s="246" t="s">
        <v>196</v>
      </c>
      <c r="AU236" s="246" t="s">
        <v>86</v>
      </c>
      <c r="AV236" s="15" t="s">
        <v>84</v>
      </c>
      <c r="AW236" s="15" t="s">
        <v>37</v>
      </c>
      <c r="AX236" s="15" t="s">
        <v>77</v>
      </c>
      <c r="AY236" s="246" t="s">
        <v>176</v>
      </c>
    </row>
    <row r="237" spans="1:65" s="13" customFormat="1" ht="11.25">
      <c r="B237" s="200"/>
      <c r="C237" s="201"/>
      <c r="D237" s="193" t="s">
        <v>196</v>
      </c>
      <c r="E237" s="202" t="s">
        <v>19</v>
      </c>
      <c r="F237" s="203" t="s">
        <v>2203</v>
      </c>
      <c r="G237" s="201"/>
      <c r="H237" s="204">
        <v>7.4029999999999996</v>
      </c>
      <c r="I237" s="205"/>
      <c r="J237" s="201"/>
      <c r="K237" s="201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196</v>
      </c>
      <c r="AU237" s="210" t="s">
        <v>86</v>
      </c>
      <c r="AV237" s="13" t="s">
        <v>86</v>
      </c>
      <c r="AW237" s="13" t="s">
        <v>37</v>
      </c>
      <c r="AX237" s="13" t="s">
        <v>77</v>
      </c>
      <c r="AY237" s="210" t="s">
        <v>176</v>
      </c>
    </row>
    <row r="238" spans="1:65" s="16" customFormat="1" ht="11.25">
      <c r="B238" s="247"/>
      <c r="C238" s="248"/>
      <c r="D238" s="193" t="s">
        <v>196</v>
      </c>
      <c r="E238" s="249" t="s">
        <v>19</v>
      </c>
      <c r="F238" s="250" t="s">
        <v>1168</v>
      </c>
      <c r="G238" s="248"/>
      <c r="H238" s="251">
        <v>94.451999999999998</v>
      </c>
      <c r="I238" s="252"/>
      <c r="J238" s="248"/>
      <c r="K238" s="248"/>
      <c r="L238" s="253"/>
      <c r="M238" s="254"/>
      <c r="N238" s="255"/>
      <c r="O238" s="255"/>
      <c r="P238" s="255"/>
      <c r="Q238" s="255"/>
      <c r="R238" s="255"/>
      <c r="S238" s="255"/>
      <c r="T238" s="256"/>
      <c r="AT238" s="257" t="s">
        <v>196</v>
      </c>
      <c r="AU238" s="257" t="s">
        <v>86</v>
      </c>
      <c r="AV238" s="16" t="s">
        <v>103</v>
      </c>
      <c r="AW238" s="16" t="s">
        <v>37</v>
      </c>
      <c r="AX238" s="16" t="s">
        <v>77</v>
      </c>
      <c r="AY238" s="257" t="s">
        <v>176</v>
      </c>
    </row>
    <row r="239" spans="1:65" s="14" customFormat="1" ht="11.25">
      <c r="B239" s="211"/>
      <c r="C239" s="212"/>
      <c r="D239" s="193" t="s">
        <v>196</v>
      </c>
      <c r="E239" s="213" t="s">
        <v>19</v>
      </c>
      <c r="F239" s="214" t="s">
        <v>199</v>
      </c>
      <c r="G239" s="212"/>
      <c r="H239" s="215">
        <v>152.41200000000001</v>
      </c>
      <c r="I239" s="216"/>
      <c r="J239" s="212"/>
      <c r="K239" s="212"/>
      <c r="L239" s="217"/>
      <c r="M239" s="218"/>
      <c r="N239" s="219"/>
      <c r="O239" s="219"/>
      <c r="P239" s="219"/>
      <c r="Q239" s="219"/>
      <c r="R239" s="219"/>
      <c r="S239" s="219"/>
      <c r="T239" s="220"/>
      <c r="AT239" s="221" t="s">
        <v>196</v>
      </c>
      <c r="AU239" s="221" t="s">
        <v>86</v>
      </c>
      <c r="AV239" s="14" t="s">
        <v>185</v>
      </c>
      <c r="AW239" s="14" t="s">
        <v>37</v>
      </c>
      <c r="AX239" s="14" t="s">
        <v>84</v>
      </c>
      <c r="AY239" s="221" t="s">
        <v>176</v>
      </c>
    </row>
    <row r="240" spans="1:65" s="2" customFormat="1" ht="16.5" customHeight="1">
      <c r="A240" s="36"/>
      <c r="B240" s="37"/>
      <c r="C240" s="180" t="s">
        <v>442</v>
      </c>
      <c r="D240" s="180" t="s">
        <v>180</v>
      </c>
      <c r="E240" s="181" t="s">
        <v>524</v>
      </c>
      <c r="F240" s="182" t="s">
        <v>525</v>
      </c>
      <c r="G240" s="183" t="s">
        <v>267</v>
      </c>
      <c r="H240" s="184">
        <v>57.96</v>
      </c>
      <c r="I240" s="185"/>
      <c r="J240" s="186">
        <f>ROUND(I240*H240,2)</f>
        <v>0</v>
      </c>
      <c r="K240" s="182" t="s">
        <v>184</v>
      </c>
      <c r="L240" s="41"/>
      <c r="M240" s="187" t="s">
        <v>19</v>
      </c>
      <c r="N240" s="188" t="s">
        <v>48</v>
      </c>
      <c r="O240" s="66"/>
      <c r="P240" s="189">
        <f>O240*H240</f>
        <v>0</v>
      </c>
      <c r="Q240" s="189">
        <v>0</v>
      </c>
      <c r="R240" s="189">
        <f>Q240*H240</f>
        <v>0</v>
      </c>
      <c r="S240" s="189">
        <v>0</v>
      </c>
      <c r="T240" s="19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354</v>
      </c>
      <c r="AT240" s="191" t="s">
        <v>180</v>
      </c>
      <c r="AU240" s="191" t="s">
        <v>86</v>
      </c>
      <c r="AY240" s="19" t="s">
        <v>176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9" t="s">
        <v>84</v>
      </c>
      <c r="BK240" s="192">
        <f>ROUND(I240*H240,2)</f>
        <v>0</v>
      </c>
      <c r="BL240" s="19" t="s">
        <v>354</v>
      </c>
      <c r="BM240" s="191" t="s">
        <v>2227</v>
      </c>
    </row>
    <row r="241" spans="1:65" s="2" customFormat="1" ht="11.25">
      <c r="A241" s="36"/>
      <c r="B241" s="37"/>
      <c r="C241" s="38"/>
      <c r="D241" s="193" t="s">
        <v>187</v>
      </c>
      <c r="E241" s="38"/>
      <c r="F241" s="194" t="s">
        <v>527</v>
      </c>
      <c r="G241" s="38"/>
      <c r="H241" s="38"/>
      <c r="I241" s="195"/>
      <c r="J241" s="38"/>
      <c r="K241" s="38"/>
      <c r="L241" s="41"/>
      <c r="M241" s="196"/>
      <c r="N241" s="197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187</v>
      </c>
      <c r="AU241" s="19" t="s">
        <v>86</v>
      </c>
    </row>
    <row r="242" spans="1:65" s="2" customFormat="1" ht="11.25">
      <c r="A242" s="36"/>
      <c r="B242" s="37"/>
      <c r="C242" s="38"/>
      <c r="D242" s="198" t="s">
        <v>189</v>
      </c>
      <c r="E242" s="38"/>
      <c r="F242" s="199" t="s">
        <v>528</v>
      </c>
      <c r="G242" s="38"/>
      <c r="H242" s="38"/>
      <c r="I242" s="195"/>
      <c r="J242" s="38"/>
      <c r="K242" s="38"/>
      <c r="L242" s="41"/>
      <c r="M242" s="196"/>
      <c r="N242" s="197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189</v>
      </c>
      <c r="AU242" s="19" t="s">
        <v>86</v>
      </c>
    </row>
    <row r="243" spans="1:65" s="15" customFormat="1" ht="11.25">
      <c r="B243" s="237"/>
      <c r="C243" s="238"/>
      <c r="D243" s="193" t="s">
        <v>196</v>
      </c>
      <c r="E243" s="239" t="s">
        <v>19</v>
      </c>
      <c r="F243" s="240" t="s">
        <v>2176</v>
      </c>
      <c r="G243" s="238"/>
      <c r="H243" s="239" t="s">
        <v>19</v>
      </c>
      <c r="I243" s="241"/>
      <c r="J243" s="238"/>
      <c r="K243" s="238"/>
      <c r="L243" s="242"/>
      <c r="M243" s="243"/>
      <c r="N243" s="244"/>
      <c r="O243" s="244"/>
      <c r="P243" s="244"/>
      <c r="Q243" s="244"/>
      <c r="R243" s="244"/>
      <c r="S243" s="244"/>
      <c r="T243" s="245"/>
      <c r="AT243" s="246" t="s">
        <v>196</v>
      </c>
      <c r="AU243" s="246" t="s">
        <v>86</v>
      </c>
      <c r="AV243" s="15" t="s">
        <v>84</v>
      </c>
      <c r="AW243" s="15" t="s">
        <v>37</v>
      </c>
      <c r="AX243" s="15" t="s">
        <v>77</v>
      </c>
      <c r="AY243" s="246" t="s">
        <v>176</v>
      </c>
    </row>
    <row r="244" spans="1:65" s="13" customFormat="1" ht="11.25">
      <c r="B244" s="200"/>
      <c r="C244" s="201"/>
      <c r="D244" s="193" t="s">
        <v>196</v>
      </c>
      <c r="E244" s="202" t="s">
        <v>19</v>
      </c>
      <c r="F244" s="203" t="s">
        <v>2177</v>
      </c>
      <c r="G244" s="201"/>
      <c r="H244" s="204">
        <v>32.200000000000003</v>
      </c>
      <c r="I244" s="205"/>
      <c r="J244" s="201"/>
      <c r="K244" s="201"/>
      <c r="L244" s="206"/>
      <c r="M244" s="207"/>
      <c r="N244" s="208"/>
      <c r="O244" s="208"/>
      <c r="P244" s="208"/>
      <c r="Q244" s="208"/>
      <c r="R244" s="208"/>
      <c r="S244" s="208"/>
      <c r="T244" s="209"/>
      <c r="AT244" s="210" t="s">
        <v>196</v>
      </c>
      <c r="AU244" s="210" t="s">
        <v>86</v>
      </c>
      <c r="AV244" s="13" t="s">
        <v>86</v>
      </c>
      <c r="AW244" s="13" t="s">
        <v>37</v>
      </c>
      <c r="AX244" s="13" t="s">
        <v>77</v>
      </c>
      <c r="AY244" s="210" t="s">
        <v>176</v>
      </c>
    </row>
    <row r="245" spans="1:65" s="15" customFormat="1" ht="11.25">
      <c r="B245" s="237"/>
      <c r="C245" s="238"/>
      <c r="D245" s="193" t="s">
        <v>196</v>
      </c>
      <c r="E245" s="239" t="s">
        <v>19</v>
      </c>
      <c r="F245" s="240" t="s">
        <v>2178</v>
      </c>
      <c r="G245" s="238"/>
      <c r="H245" s="239" t="s">
        <v>19</v>
      </c>
      <c r="I245" s="241"/>
      <c r="J245" s="238"/>
      <c r="K245" s="238"/>
      <c r="L245" s="242"/>
      <c r="M245" s="243"/>
      <c r="N245" s="244"/>
      <c r="O245" s="244"/>
      <c r="P245" s="244"/>
      <c r="Q245" s="244"/>
      <c r="R245" s="244"/>
      <c r="S245" s="244"/>
      <c r="T245" s="245"/>
      <c r="AT245" s="246" t="s">
        <v>196</v>
      </c>
      <c r="AU245" s="246" t="s">
        <v>86</v>
      </c>
      <c r="AV245" s="15" t="s">
        <v>84</v>
      </c>
      <c r="AW245" s="15" t="s">
        <v>37</v>
      </c>
      <c r="AX245" s="15" t="s">
        <v>77</v>
      </c>
      <c r="AY245" s="246" t="s">
        <v>176</v>
      </c>
    </row>
    <row r="246" spans="1:65" s="13" customFormat="1" ht="11.25">
      <c r="B246" s="200"/>
      <c r="C246" s="201"/>
      <c r="D246" s="193" t="s">
        <v>196</v>
      </c>
      <c r="E246" s="202" t="s">
        <v>19</v>
      </c>
      <c r="F246" s="203" t="s">
        <v>2179</v>
      </c>
      <c r="G246" s="201"/>
      <c r="H246" s="204">
        <v>7.82</v>
      </c>
      <c r="I246" s="205"/>
      <c r="J246" s="201"/>
      <c r="K246" s="201"/>
      <c r="L246" s="206"/>
      <c r="M246" s="207"/>
      <c r="N246" s="208"/>
      <c r="O246" s="208"/>
      <c r="P246" s="208"/>
      <c r="Q246" s="208"/>
      <c r="R246" s="208"/>
      <c r="S246" s="208"/>
      <c r="T246" s="209"/>
      <c r="AT246" s="210" t="s">
        <v>196</v>
      </c>
      <c r="AU246" s="210" t="s">
        <v>86</v>
      </c>
      <c r="AV246" s="13" t="s">
        <v>86</v>
      </c>
      <c r="AW246" s="13" t="s">
        <v>37</v>
      </c>
      <c r="AX246" s="13" t="s">
        <v>77</v>
      </c>
      <c r="AY246" s="210" t="s">
        <v>176</v>
      </c>
    </row>
    <row r="247" spans="1:65" s="15" customFormat="1" ht="11.25">
      <c r="B247" s="237"/>
      <c r="C247" s="238"/>
      <c r="D247" s="193" t="s">
        <v>196</v>
      </c>
      <c r="E247" s="239" t="s">
        <v>19</v>
      </c>
      <c r="F247" s="240" t="s">
        <v>2180</v>
      </c>
      <c r="G247" s="238"/>
      <c r="H247" s="239" t="s">
        <v>19</v>
      </c>
      <c r="I247" s="241"/>
      <c r="J247" s="238"/>
      <c r="K247" s="238"/>
      <c r="L247" s="242"/>
      <c r="M247" s="243"/>
      <c r="N247" s="244"/>
      <c r="O247" s="244"/>
      <c r="P247" s="244"/>
      <c r="Q247" s="244"/>
      <c r="R247" s="244"/>
      <c r="S247" s="244"/>
      <c r="T247" s="245"/>
      <c r="AT247" s="246" t="s">
        <v>196</v>
      </c>
      <c r="AU247" s="246" t="s">
        <v>86</v>
      </c>
      <c r="AV247" s="15" t="s">
        <v>84</v>
      </c>
      <c r="AW247" s="15" t="s">
        <v>37</v>
      </c>
      <c r="AX247" s="15" t="s">
        <v>77</v>
      </c>
      <c r="AY247" s="246" t="s">
        <v>176</v>
      </c>
    </row>
    <row r="248" spans="1:65" s="13" customFormat="1" ht="11.25">
      <c r="B248" s="200"/>
      <c r="C248" s="201"/>
      <c r="D248" s="193" t="s">
        <v>196</v>
      </c>
      <c r="E248" s="202" t="s">
        <v>19</v>
      </c>
      <c r="F248" s="203" t="s">
        <v>2181</v>
      </c>
      <c r="G248" s="201"/>
      <c r="H248" s="204">
        <v>9.65</v>
      </c>
      <c r="I248" s="205"/>
      <c r="J248" s="201"/>
      <c r="K248" s="201"/>
      <c r="L248" s="206"/>
      <c r="M248" s="207"/>
      <c r="N248" s="208"/>
      <c r="O248" s="208"/>
      <c r="P248" s="208"/>
      <c r="Q248" s="208"/>
      <c r="R248" s="208"/>
      <c r="S248" s="208"/>
      <c r="T248" s="209"/>
      <c r="AT248" s="210" t="s">
        <v>196</v>
      </c>
      <c r="AU248" s="210" t="s">
        <v>86</v>
      </c>
      <c r="AV248" s="13" t="s">
        <v>86</v>
      </c>
      <c r="AW248" s="13" t="s">
        <v>37</v>
      </c>
      <c r="AX248" s="13" t="s">
        <v>77</v>
      </c>
      <c r="AY248" s="210" t="s">
        <v>176</v>
      </c>
    </row>
    <row r="249" spans="1:65" s="15" customFormat="1" ht="11.25">
      <c r="B249" s="237"/>
      <c r="C249" s="238"/>
      <c r="D249" s="193" t="s">
        <v>196</v>
      </c>
      <c r="E249" s="239" t="s">
        <v>19</v>
      </c>
      <c r="F249" s="240" t="s">
        <v>2182</v>
      </c>
      <c r="G249" s="238"/>
      <c r="H249" s="239" t="s">
        <v>19</v>
      </c>
      <c r="I249" s="241"/>
      <c r="J249" s="238"/>
      <c r="K249" s="238"/>
      <c r="L249" s="242"/>
      <c r="M249" s="243"/>
      <c r="N249" s="244"/>
      <c r="O249" s="244"/>
      <c r="P249" s="244"/>
      <c r="Q249" s="244"/>
      <c r="R249" s="244"/>
      <c r="S249" s="244"/>
      <c r="T249" s="245"/>
      <c r="AT249" s="246" t="s">
        <v>196</v>
      </c>
      <c r="AU249" s="246" t="s">
        <v>86</v>
      </c>
      <c r="AV249" s="15" t="s">
        <v>84</v>
      </c>
      <c r="AW249" s="15" t="s">
        <v>37</v>
      </c>
      <c r="AX249" s="15" t="s">
        <v>77</v>
      </c>
      <c r="AY249" s="246" t="s">
        <v>176</v>
      </c>
    </row>
    <row r="250" spans="1:65" s="13" customFormat="1" ht="11.25">
      <c r="B250" s="200"/>
      <c r="C250" s="201"/>
      <c r="D250" s="193" t="s">
        <v>196</v>
      </c>
      <c r="E250" s="202" t="s">
        <v>19</v>
      </c>
      <c r="F250" s="203" t="s">
        <v>2183</v>
      </c>
      <c r="G250" s="201"/>
      <c r="H250" s="204">
        <v>8.2899999999999991</v>
      </c>
      <c r="I250" s="205"/>
      <c r="J250" s="201"/>
      <c r="K250" s="201"/>
      <c r="L250" s="206"/>
      <c r="M250" s="207"/>
      <c r="N250" s="208"/>
      <c r="O250" s="208"/>
      <c r="P250" s="208"/>
      <c r="Q250" s="208"/>
      <c r="R250" s="208"/>
      <c r="S250" s="208"/>
      <c r="T250" s="209"/>
      <c r="AT250" s="210" t="s">
        <v>196</v>
      </c>
      <c r="AU250" s="210" t="s">
        <v>86</v>
      </c>
      <c r="AV250" s="13" t="s">
        <v>86</v>
      </c>
      <c r="AW250" s="13" t="s">
        <v>37</v>
      </c>
      <c r="AX250" s="13" t="s">
        <v>77</v>
      </c>
      <c r="AY250" s="210" t="s">
        <v>176</v>
      </c>
    </row>
    <row r="251" spans="1:65" s="14" customFormat="1" ht="11.25">
      <c r="B251" s="211"/>
      <c r="C251" s="212"/>
      <c r="D251" s="193" t="s">
        <v>196</v>
      </c>
      <c r="E251" s="213" t="s">
        <v>19</v>
      </c>
      <c r="F251" s="214" t="s">
        <v>199</v>
      </c>
      <c r="G251" s="212"/>
      <c r="H251" s="215">
        <v>57.96</v>
      </c>
      <c r="I251" s="216"/>
      <c r="J251" s="212"/>
      <c r="K251" s="212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196</v>
      </c>
      <c r="AU251" s="221" t="s">
        <v>86</v>
      </c>
      <c r="AV251" s="14" t="s">
        <v>185</v>
      </c>
      <c r="AW251" s="14" t="s">
        <v>37</v>
      </c>
      <c r="AX251" s="14" t="s">
        <v>84</v>
      </c>
      <c r="AY251" s="221" t="s">
        <v>176</v>
      </c>
    </row>
    <row r="252" spans="1:65" s="2" customFormat="1" ht="16.5" customHeight="1">
      <c r="A252" s="36"/>
      <c r="B252" s="37"/>
      <c r="C252" s="227" t="s">
        <v>448</v>
      </c>
      <c r="D252" s="227" t="s">
        <v>398</v>
      </c>
      <c r="E252" s="228" t="s">
        <v>2228</v>
      </c>
      <c r="F252" s="229" t="s">
        <v>2229</v>
      </c>
      <c r="G252" s="230" t="s">
        <v>267</v>
      </c>
      <c r="H252" s="231">
        <v>60.857999999999997</v>
      </c>
      <c r="I252" s="232"/>
      <c r="J252" s="233">
        <f>ROUND(I252*H252,2)</f>
        <v>0</v>
      </c>
      <c r="K252" s="229" t="s">
        <v>184</v>
      </c>
      <c r="L252" s="234"/>
      <c r="M252" s="235" t="s">
        <v>19</v>
      </c>
      <c r="N252" s="236" t="s">
        <v>48</v>
      </c>
      <c r="O252" s="66"/>
      <c r="P252" s="189">
        <f>O252*H252</f>
        <v>0</v>
      </c>
      <c r="Q252" s="189">
        <v>1.0000000000000001E-5</v>
      </c>
      <c r="R252" s="189">
        <f>Q252*H252</f>
        <v>6.0858000000000006E-4</v>
      </c>
      <c r="S252" s="189">
        <v>0</v>
      </c>
      <c r="T252" s="190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91" t="s">
        <v>401</v>
      </c>
      <c r="AT252" s="191" t="s">
        <v>398</v>
      </c>
      <c r="AU252" s="191" t="s">
        <v>86</v>
      </c>
      <c r="AY252" s="19" t="s">
        <v>176</v>
      </c>
      <c r="BE252" s="192">
        <f>IF(N252="základní",J252,0)</f>
        <v>0</v>
      </c>
      <c r="BF252" s="192">
        <f>IF(N252="snížená",J252,0)</f>
        <v>0</v>
      </c>
      <c r="BG252" s="192">
        <f>IF(N252="zákl. přenesená",J252,0)</f>
        <v>0</v>
      </c>
      <c r="BH252" s="192">
        <f>IF(N252="sníž. přenesená",J252,0)</f>
        <v>0</v>
      </c>
      <c r="BI252" s="192">
        <f>IF(N252="nulová",J252,0)</f>
        <v>0</v>
      </c>
      <c r="BJ252" s="19" t="s">
        <v>84</v>
      </c>
      <c r="BK252" s="192">
        <f>ROUND(I252*H252,2)</f>
        <v>0</v>
      </c>
      <c r="BL252" s="19" t="s">
        <v>354</v>
      </c>
      <c r="BM252" s="191" t="s">
        <v>2230</v>
      </c>
    </row>
    <row r="253" spans="1:65" s="2" customFormat="1" ht="11.25">
      <c r="A253" s="36"/>
      <c r="B253" s="37"/>
      <c r="C253" s="38"/>
      <c r="D253" s="193" t="s">
        <v>187</v>
      </c>
      <c r="E253" s="38"/>
      <c r="F253" s="194" t="s">
        <v>2229</v>
      </c>
      <c r="G253" s="38"/>
      <c r="H253" s="38"/>
      <c r="I253" s="195"/>
      <c r="J253" s="38"/>
      <c r="K253" s="38"/>
      <c r="L253" s="41"/>
      <c r="M253" s="196"/>
      <c r="N253" s="197"/>
      <c r="O253" s="66"/>
      <c r="P253" s="66"/>
      <c r="Q253" s="66"/>
      <c r="R253" s="66"/>
      <c r="S253" s="66"/>
      <c r="T253" s="67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9" t="s">
        <v>187</v>
      </c>
      <c r="AU253" s="19" t="s">
        <v>86</v>
      </c>
    </row>
    <row r="254" spans="1:65" s="13" customFormat="1" ht="11.25">
      <c r="B254" s="200"/>
      <c r="C254" s="201"/>
      <c r="D254" s="193" t="s">
        <v>196</v>
      </c>
      <c r="E254" s="201"/>
      <c r="F254" s="203" t="s">
        <v>2231</v>
      </c>
      <c r="G254" s="201"/>
      <c r="H254" s="204">
        <v>60.857999999999997</v>
      </c>
      <c r="I254" s="205"/>
      <c r="J254" s="201"/>
      <c r="K254" s="201"/>
      <c r="L254" s="206"/>
      <c r="M254" s="207"/>
      <c r="N254" s="208"/>
      <c r="O254" s="208"/>
      <c r="P254" s="208"/>
      <c r="Q254" s="208"/>
      <c r="R254" s="208"/>
      <c r="S254" s="208"/>
      <c r="T254" s="209"/>
      <c r="AT254" s="210" t="s">
        <v>196</v>
      </c>
      <c r="AU254" s="210" t="s">
        <v>86</v>
      </c>
      <c r="AV254" s="13" t="s">
        <v>86</v>
      </c>
      <c r="AW254" s="13" t="s">
        <v>4</v>
      </c>
      <c r="AX254" s="13" t="s">
        <v>84</v>
      </c>
      <c r="AY254" s="210" t="s">
        <v>176</v>
      </c>
    </row>
    <row r="255" spans="1:65" s="2" customFormat="1" ht="16.5" customHeight="1">
      <c r="A255" s="36"/>
      <c r="B255" s="37"/>
      <c r="C255" s="180" t="s">
        <v>458</v>
      </c>
      <c r="D255" s="180" t="s">
        <v>180</v>
      </c>
      <c r="E255" s="181" t="s">
        <v>2232</v>
      </c>
      <c r="F255" s="182" t="s">
        <v>2233</v>
      </c>
      <c r="G255" s="183" t="s">
        <v>267</v>
      </c>
      <c r="H255" s="184">
        <v>7.0940000000000003</v>
      </c>
      <c r="I255" s="185"/>
      <c r="J255" s="186">
        <f>ROUND(I255*H255,2)</f>
        <v>0</v>
      </c>
      <c r="K255" s="182" t="s">
        <v>184</v>
      </c>
      <c r="L255" s="41"/>
      <c r="M255" s="187" t="s">
        <v>19</v>
      </c>
      <c r="N255" s="188" t="s">
        <v>48</v>
      </c>
      <c r="O255" s="66"/>
      <c r="P255" s="189">
        <f>O255*H255</f>
        <v>0</v>
      </c>
      <c r="Q255" s="189">
        <v>0</v>
      </c>
      <c r="R255" s="189">
        <f>Q255*H255</f>
        <v>0</v>
      </c>
      <c r="S255" s="189">
        <v>0</v>
      </c>
      <c r="T255" s="190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1" t="s">
        <v>185</v>
      </c>
      <c r="AT255" s="191" t="s">
        <v>180</v>
      </c>
      <c r="AU255" s="191" t="s">
        <v>86</v>
      </c>
      <c r="AY255" s="19" t="s">
        <v>176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9" t="s">
        <v>84</v>
      </c>
      <c r="BK255" s="192">
        <f>ROUND(I255*H255,2)</f>
        <v>0</v>
      </c>
      <c r="BL255" s="19" t="s">
        <v>185</v>
      </c>
      <c r="BM255" s="191" t="s">
        <v>2234</v>
      </c>
    </row>
    <row r="256" spans="1:65" s="2" customFormat="1" ht="19.5">
      <c r="A256" s="36"/>
      <c r="B256" s="37"/>
      <c r="C256" s="38"/>
      <c r="D256" s="193" t="s">
        <v>187</v>
      </c>
      <c r="E256" s="38"/>
      <c r="F256" s="194" t="s">
        <v>2235</v>
      </c>
      <c r="G256" s="38"/>
      <c r="H256" s="38"/>
      <c r="I256" s="195"/>
      <c r="J256" s="38"/>
      <c r="K256" s="38"/>
      <c r="L256" s="41"/>
      <c r="M256" s="196"/>
      <c r="N256" s="197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187</v>
      </c>
      <c r="AU256" s="19" t="s">
        <v>86</v>
      </c>
    </row>
    <row r="257" spans="1:65" s="2" customFormat="1" ht="11.25">
      <c r="A257" s="36"/>
      <c r="B257" s="37"/>
      <c r="C257" s="38"/>
      <c r="D257" s="198" t="s">
        <v>189</v>
      </c>
      <c r="E257" s="38"/>
      <c r="F257" s="199" t="s">
        <v>2236</v>
      </c>
      <c r="G257" s="38"/>
      <c r="H257" s="38"/>
      <c r="I257" s="195"/>
      <c r="J257" s="38"/>
      <c r="K257" s="38"/>
      <c r="L257" s="41"/>
      <c r="M257" s="196"/>
      <c r="N257" s="197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189</v>
      </c>
      <c r="AU257" s="19" t="s">
        <v>86</v>
      </c>
    </row>
    <row r="258" spans="1:65" s="15" customFormat="1" ht="11.25">
      <c r="B258" s="237"/>
      <c r="C258" s="238"/>
      <c r="D258" s="193" t="s">
        <v>196</v>
      </c>
      <c r="E258" s="239" t="s">
        <v>19</v>
      </c>
      <c r="F258" s="240" t="s">
        <v>2237</v>
      </c>
      <c r="G258" s="238"/>
      <c r="H258" s="239" t="s">
        <v>19</v>
      </c>
      <c r="I258" s="241"/>
      <c r="J258" s="238"/>
      <c r="K258" s="238"/>
      <c r="L258" s="242"/>
      <c r="M258" s="243"/>
      <c r="N258" s="244"/>
      <c r="O258" s="244"/>
      <c r="P258" s="244"/>
      <c r="Q258" s="244"/>
      <c r="R258" s="244"/>
      <c r="S258" s="244"/>
      <c r="T258" s="245"/>
      <c r="AT258" s="246" t="s">
        <v>196</v>
      </c>
      <c r="AU258" s="246" t="s">
        <v>86</v>
      </c>
      <c r="AV258" s="15" t="s">
        <v>84</v>
      </c>
      <c r="AW258" s="15" t="s">
        <v>37</v>
      </c>
      <c r="AX258" s="15" t="s">
        <v>77</v>
      </c>
      <c r="AY258" s="246" t="s">
        <v>176</v>
      </c>
    </row>
    <row r="259" spans="1:65" s="13" customFormat="1" ht="11.25">
      <c r="B259" s="200"/>
      <c r="C259" s="201"/>
      <c r="D259" s="193" t="s">
        <v>196</v>
      </c>
      <c r="E259" s="202" t="s">
        <v>19</v>
      </c>
      <c r="F259" s="203" t="s">
        <v>2238</v>
      </c>
      <c r="G259" s="201"/>
      <c r="H259" s="204">
        <v>2.4750000000000001</v>
      </c>
      <c r="I259" s="205"/>
      <c r="J259" s="201"/>
      <c r="K259" s="201"/>
      <c r="L259" s="206"/>
      <c r="M259" s="207"/>
      <c r="N259" s="208"/>
      <c r="O259" s="208"/>
      <c r="P259" s="208"/>
      <c r="Q259" s="208"/>
      <c r="R259" s="208"/>
      <c r="S259" s="208"/>
      <c r="T259" s="209"/>
      <c r="AT259" s="210" t="s">
        <v>196</v>
      </c>
      <c r="AU259" s="210" t="s">
        <v>86</v>
      </c>
      <c r="AV259" s="13" t="s">
        <v>86</v>
      </c>
      <c r="AW259" s="13" t="s">
        <v>37</v>
      </c>
      <c r="AX259" s="13" t="s">
        <v>77</v>
      </c>
      <c r="AY259" s="210" t="s">
        <v>176</v>
      </c>
    </row>
    <row r="260" spans="1:65" s="13" customFormat="1" ht="11.25">
      <c r="B260" s="200"/>
      <c r="C260" s="201"/>
      <c r="D260" s="193" t="s">
        <v>196</v>
      </c>
      <c r="E260" s="202" t="s">
        <v>19</v>
      </c>
      <c r="F260" s="203" t="s">
        <v>2239</v>
      </c>
      <c r="G260" s="201"/>
      <c r="H260" s="204">
        <v>2.31</v>
      </c>
      <c r="I260" s="205"/>
      <c r="J260" s="201"/>
      <c r="K260" s="201"/>
      <c r="L260" s="206"/>
      <c r="M260" s="207"/>
      <c r="N260" s="208"/>
      <c r="O260" s="208"/>
      <c r="P260" s="208"/>
      <c r="Q260" s="208"/>
      <c r="R260" s="208"/>
      <c r="S260" s="208"/>
      <c r="T260" s="209"/>
      <c r="AT260" s="210" t="s">
        <v>196</v>
      </c>
      <c r="AU260" s="210" t="s">
        <v>86</v>
      </c>
      <c r="AV260" s="13" t="s">
        <v>86</v>
      </c>
      <c r="AW260" s="13" t="s">
        <v>37</v>
      </c>
      <c r="AX260" s="13" t="s">
        <v>77</v>
      </c>
      <c r="AY260" s="210" t="s">
        <v>176</v>
      </c>
    </row>
    <row r="261" spans="1:65" s="13" customFormat="1" ht="11.25">
      <c r="B261" s="200"/>
      <c r="C261" s="201"/>
      <c r="D261" s="193" t="s">
        <v>196</v>
      </c>
      <c r="E261" s="202" t="s">
        <v>19</v>
      </c>
      <c r="F261" s="203" t="s">
        <v>2240</v>
      </c>
      <c r="G261" s="201"/>
      <c r="H261" s="204">
        <v>0.75600000000000001</v>
      </c>
      <c r="I261" s="205"/>
      <c r="J261" s="201"/>
      <c r="K261" s="201"/>
      <c r="L261" s="206"/>
      <c r="M261" s="207"/>
      <c r="N261" s="208"/>
      <c r="O261" s="208"/>
      <c r="P261" s="208"/>
      <c r="Q261" s="208"/>
      <c r="R261" s="208"/>
      <c r="S261" s="208"/>
      <c r="T261" s="209"/>
      <c r="AT261" s="210" t="s">
        <v>196</v>
      </c>
      <c r="AU261" s="210" t="s">
        <v>86</v>
      </c>
      <c r="AV261" s="13" t="s">
        <v>86</v>
      </c>
      <c r="AW261" s="13" t="s">
        <v>37</v>
      </c>
      <c r="AX261" s="13" t="s">
        <v>77</v>
      </c>
      <c r="AY261" s="210" t="s">
        <v>176</v>
      </c>
    </row>
    <row r="262" spans="1:65" s="13" customFormat="1" ht="11.25">
      <c r="B262" s="200"/>
      <c r="C262" s="201"/>
      <c r="D262" s="193" t="s">
        <v>196</v>
      </c>
      <c r="E262" s="202" t="s">
        <v>19</v>
      </c>
      <c r="F262" s="203" t="s">
        <v>2241</v>
      </c>
      <c r="G262" s="201"/>
      <c r="H262" s="204">
        <v>1.5529999999999999</v>
      </c>
      <c r="I262" s="205"/>
      <c r="J262" s="201"/>
      <c r="K262" s="201"/>
      <c r="L262" s="206"/>
      <c r="M262" s="207"/>
      <c r="N262" s="208"/>
      <c r="O262" s="208"/>
      <c r="P262" s="208"/>
      <c r="Q262" s="208"/>
      <c r="R262" s="208"/>
      <c r="S262" s="208"/>
      <c r="T262" s="209"/>
      <c r="AT262" s="210" t="s">
        <v>196</v>
      </c>
      <c r="AU262" s="210" t="s">
        <v>86</v>
      </c>
      <c r="AV262" s="13" t="s">
        <v>86</v>
      </c>
      <c r="AW262" s="13" t="s">
        <v>37</v>
      </c>
      <c r="AX262" s="13" t="s">
        <v>77</v>
      </c>
      <c r="AY262" s="210" t="s">
        <v>176</v>
      </c>
    </row>
    <row r="263" spans="1:65" s="14" customFormat="1" ht="11.25">
      <c r="B263" s="211"/>
      <c r="C263" s="212"/>
      <c r="D263" s="193" t="s">
        <v>196</v>
      </c>
      <c r="E263" s="213" t="s">
        <v>19</v>
      </c>
      <c r="F263" s="214" t="s">
        <v>199</v>
      </c>
      <c r="G263" s="212"/>
      <c r="H263" s="215">
        <v>7.0940000000000003</v>
      </c>
      <c r="I263" s="216"/>
      <c r="J263" s="212"/>
      <c r="K263" s="212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196</v>
      </c>
      <c r="AU263" s="221" t="s">
        <v>86</v>
      </c>
      <c r="AV263" s="14" t="s">
        <v>185</v>
      </c>
      <c r="AW263" s="14" t="s">
        <v>37</v>
      </c>
      <c r="AX263" s="14" t="s">
        <v>84</v>
      </c>
      <c r="AY263" s="221" t="s">
        <v>176</v>
      </c>
    </row>
    <row r="264" spans="1:65" s="2" customFormat="1" ht="16.5" customHeight="1">
      <c r="A264" s="36"/>
      <c r="B264" s="37"/>
      <c r="C264" s="227" t="s">
        <v>464</v>
      </c>
      <c r="D264" s="227" t="s">
        <v>398</v>
      </c>
      <c r="E264" s="228" t="s">
        <v>2242</v>
      </c>
      <c r="F264" s="229" t="s">
        <v>2243</v>
      </c>
      <c r="G264" s="230" t="s">
        <v>267</v>
      </c>
      <c r="H264" s="231">
        <v>7.4489999999999998</v>
      </c>
      <c r="I264" s="232"/>
      <c r="J264" s="233">
        <f>ROUND(I264*H264,2)</f>
        <v>0</v>
      </c>
      <c r="K264" s="229" t="s">
        <v>184</v>
      </c>
      <c r="L264" s="234"/>
      <c r="M264" s="235" t="s">
        <v>19</v>
      </c>
      <c r="N264" s="236" t="s">
        <v>48</v>
      </c>
      <c r="O264" s="66"/>
      <c r="P264" s="189">
        <f>O264*H264</f>
        <v>0</v>
      </c>
      <c r="Q264" s="189">
        <v>0</v>
      </c>
      <c r="R264" s="189">
        <f>Q264*H264</f>
        <v>0</v>
      </c>
      <c r="S264" s="189">
        <v>0</v>
      </c>
      <c r="T264" s="190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1" t="s">
        <v>179</v>
      </c>
      <c r="AT264" s="191" t="s">
        <v>398</v>
      </c>
      <c r="AU264" s="191" t="s">
        <v>86</v>
      </c>
      <c r="AY264" s="19" t="s">
        <v>176</v>
      </c>
      <c r="BE264" s="192">
        <f>IF(N264="základní",J264,0)</f>
        <v>0</v>
      </c>
      <c r="BF264" s="192">
        <f>IF(N264="snížená",J264,0)</f>
        <v>0</v>
      </c>
      <c r="BG264" s="192">
        <f>IF(N264="zákl. přenesená",J264,0)</f>
        <v>0</v>
      </c>
      <c r="BH264" s="192">
        <f>IF(N264="sníž. přenesená",J264,0)</f>
        <v>0</v>
      </c>
      <c r="BI264" s="192">
        <f>IF(N264="nulová",J264,0)</f>
        <v>0</v>
      </c>
      <c r="BJ264" s="19" t="s">
        <v>84</v>
      </c>
      <c r="BK264" s="192">
        <f>ROUND(I264*H264,2)</f>
        <v>0</v>
      </c>
      <c r="BL264" s="19" t="s">
        <v>185</v>
      </c>
      <c r="BM264" s="191" t="s">
        <v>2244</v>
      </c>
    </row>
    <row r="265" spans="1:65" s="2" customFormat="1" ht="11.25">
      <c r="A265" s="36"/>
      <c r="B265" s="37"/>
      <c r="C265" s="38"/>
      <c r="D265" s="193" t="s">
        <v>187</v>
      </c>
      <c r="E265" s="38"/>
      <c r="F265" s="194" t="s">
        <v>2243</v>
      </c>
      <c r="G265" s="38"/>
      <c r="H265" s="38"/>
      <c r="I265" s="195"/>
      <c r="J265" s="38"/>
      <c r="K265" s="38"/>
      <c r="L265" s="41"/>
      <c r="M265" s="196"/>
      <c r="N265" s="197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187</v>
      </c>
      <c r="AU265" s="19" t="s">
        <v>86</v>
      </c>
    </row>
    <row r="266" spans="1:65" s="13" customFormat="1" ht="11.25">
      <c r="B266" s="200"/>
      <c r="C266" s="201"/>
      <c r="D266" s="193" t="s">
        <v>196</v>
      </c>
      <c r="E266" s="201"/>
      <c r="F266" s="203" t="s">
        <v>2245</v>
      </c>
      <c r="G266" s="201"/>
      <c r="H266" s="204">
        <v>7.4489999999999998</v>
      </c>
      <c r="I266" s="205"/>
      <c r="J266" s="201"/>
      <c r="K266" s="201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196</v>
      </c>
      <c r="AU266" s="210" t="s">
        <v>86</v>
      </c>
      <c r="AV266" s="13" t="s">
        <v>86</v>
      </c>
      <c r="AW266" s="13" t="s">
        <v>4</v>
      </c>
      <c r="AX266" s="13" t="s">
        <v>84</v>
      </c>
      <c r="AY266" s="210" t="s">
        <v>176</v>
      </c>
    </row>
    <row r="267" spans="1:65" s="2" customFormat="1" ht="16.5" customHeight="1">
      <c r="A267" s="36"/>
      <c r="B267" s="37"/>
      <c r="C267" s="180" t="s">
        <v>470</v>
      </c>
      <c r="D267" s="180" t="s">
        <v>180</v>
      </c>
      <c r="E267" s="181" t="s">
        <v>546</v>
      </c>
      <c r="F267" s="182" t="s">
        <v>547</v>
      </c>
      <c r="G267" s="183" t="s">
        <v>267</v>
      </c>
      <c r="H267" s="184">
        <v>152.41200000000001</v>
      </c>
      <c r="I267" s="185"/>
      <c r="J267" s="186">
        <f>ROUND(I267*H267,2)</f>
        <v>0</v>
      </c>
      <c r="K267" s="182" t="s">
        <v>184</v>
      </c>
      <c r="L267" s="41"/>
      <c r="M267" s="187" t="s">
        <v>19</v>
      </c>
      <c r="N267" s="188" t="s">
        <v>48</v>
      </c>
      <c r="O267" s="66"/>
      <c r="P267" s="189">
        <f>O267*H267</f>
        <v>0</v>
      </c>
      <c r="Q267" s="189">
        <v>2.0000000000000001E-4</v>
      </c>
      <c r="R267" s="189">
        <f>Q267*H267</f>
        <v>3.0482400000000003E-2</v>
      </c>
      <c r="S267" s="189">
        <v>0</v>
      </c>
      <c r="T267" s="190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1" t="s">
        <v>354</v>
      </c>
      <c r="AT267" s="191" t="s">
        <v>180</v>
      </c>
      <c r="AU267" s="191" t="s">
        <v>86</v>
      </c>
      <c r="AY267" s="19" t="s">
        <v>176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9" t="s">
        <v>84</v>
      </c>
      <c r="BK267" s="192">
        <f>ROUND(I267*H267,2)</f>
        <v>0</v>
      </c>
      <c r="BL267" s="19" t="s">
        <v>354</v>
      </c>
      <c r="BM267" s="191" t="s">
        <v>2246</v>
      </c>
    </row>
    <row r="268" spans="1:65" s="2" customFormat="1" ht="11.25">
      <c r="A268" s="36"/>
      <c r="B268" s="37"/>
      <c r="C268" s="38"/>
      <c r="D268" s="193" t="s">
        <v>187</v>
      </c>
      <c r="E268" s="38"/>
      <c r="F268" s="194" t="s">
        <v>549</v>
      </c>
      <c r="G268" s="38"/>
      <c r="H268" s="38"/>
      <c r="I268" s="195"/>
      <c r="J268" s="38"/>
      <c r="K268" s="38"/>
      <c r="L268" s="41"/>
      <c r="M268" s="196"/>
      <c r="N268" s="197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187</v>
      </c>
      <c r="AU268" s="19" t="s">
        <v>86</v>
      </c>
    </row>
    <row r="269" spans="1:65" s="2" customFormat="1" ht="11.25">
      <c r="A269" s="36"/>
      <c r="B269" s="37"/>
      <c r="C269" s="38"/>
      <c r="D269" s="198" t="s">
        <v>189</v>
      </c>
      <c r="E269" s="38"/>
      <c r="F269" s="199" t="s">
        <v>550</v>
      </c>
      <c r="G269" s="38"/>
      <c r="H269" s="38"/>
      <c r="I269" s="195"/>
      <c r="J269" s="38"/>
      <c r="K269" s="38"/>
      <c r="L269" s="41"/>
      <c r="M269" s="196"/>
      <c r="N269" s="197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189</v>
      </c>
      <c r="AU269" s="19" t="s">
        <v>86</v>
      </c>
    </row>
    <row r="270" spans="1:65" s="2" customFormat="1" ht="16.5" customHeight="1">
      <c r="A270" s="36"/>
      <c r="B270" s="37"/>
      <c r="C270" s="180" t="s">
        <v>479</v>
      </c>
      <c r="D270" s="180" t="s">
        <v>180</v>
      </c>
      <c r="E270" s="181" t="s">
        <v>552</v>
      </c>
      <c r="F270" s="182" t="s">
        <v>553</v>
      </c>
      <c r="G270" s="183" t="s">
        <v>267</v>
      </c>
      <c r="H270" s="184">
        <v>152.41200000000001</v>
      </c>
      <c r="I270" s="185"/>
      <c r="J270" s="186">
        <f>ROUND(I270*H270,2)</f>
        <v>0</v>
      </c>
      <c r="K270" s="182" t="s">
        <v>184</v>
      </c>
      <c r="L270" s="41"/>
      <c r="M270" s="187" t="s">
        <v>19</v>
      </c>
      <c r="N270" s="188" t="s">
        <v>48</v>
      </c>
      <c r="O270" s="66"/>
      <c r="P270" s="189">
        <f>O270*H270</f>
        <v>0</v>
      </c>
      <c r="Q270" s="189">
        <v>2.5999999999999998E-4</v>
      </c>
      <c r="R270" s="189">
        <f>Q270*H270</f>
        <v>3.9627119999999995E-2</v>
      </c>
      <c r="S270" s="189">
        <v>0</v>
      </c>
      <c r="T270" s="190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1" t="s">
        <v>354</v>
      </c>
      <c r="AT270" s="191" t="s">
        <v>180</v>
      </c>
      <c r="AU270" s="191" t="s">
        <v>86</v>
      </c>
      <c r="AY270" s="19" t="s">
        <v>176</v>
      </c>
      <c r="BE270" s="192">
        <f>IF(N270="základní",J270,0)</f>
        <v>0</v>
      </c>
      <c r="BF270" s="192">
        <f>IF(N270="snížená",J270,0)</f>
        <v>0</v>
      </c>
      <c r="BG270" s="192">
        <f>IF(N270="zákl. přenesená",J270,0)</f>
        <v>0</v>
      </c>
      <c r="BH270" s="192">
        <f>IF(N270="sníž. přenesená",J270,0)</f>
        <v>0</v>
      </c>
      <c r="BI270" s="192">
        <f>IF(N270="nulová",J270,0)</f>
        <v>0</v>
      </c>
      <c r="BJ270" s="19" t="s">
        <v>84</v>
      </c>
      <c r="BK270" s="192">
        <f>ROUND(I270*H270,2)</f>
        <v>0</v>
      </c>
      <c r="BL270" s="19" t="s">
        <v>354</v>
      </c>
      <c r="BM270" s="191" t="s">
        <v>2247</v>
      </c>
    </row>
    <row r="271" spans="1:65" s="2" customFormat="1" ht="11.25">
      <c r="A271" s="36"/>
      <c r="B271" s="37"/>
      <c r="C271" s="38"/>
      <c r="D271" s="193" t="s">
        <v>187</v>
      </c>
      <c r="E271" s="38"/>
      <c r="F271" s="194" t="s">
        <v>555</v>
      </c>
      <c r="G271" s="38"/>
      <c r="H271" s="38"/>
      <c r="I271" s="195"/>
      <c r="J271" s="38"/>
      <c r="K271" s="38"/>
      <c r="L271" s="41"/>
      <c r="M271" s="196"/>
      <c r="N271" s="197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187</v>
      </c>
      <c r="AU271" s="19" t="s">
        <v>86</v>
      </c>
    </row>
    <row r="272" spans="1:65" s="2" customFormat="1" ht="11.25">
      <c r="A272" s="36"/>
      <c r="B272" s="37"/>
      <c r="C272" s="38"/>
      <c r="D272" s="198" t="s">
        <v>189</v>
      </c>
      <c r="E272" s="38"/>
      <c r="F272" s="199" t="s">
        <v>556</v>
      </c>
      <c r="G272" s="38"/>
      <c r="H272" s="38"/>
      <c r="I272" s="195"/>
      <c r="J272" s="38"/>
      <c r="K272" s="38"/>
      <c r="L272" s="41"/>
      <c r="M272" s="196"/>
      <c r="N272" s="197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189</v>
      </c>
      <c r="AU272" s="19" t="s">
        <v>86</v>
      </c>
    </row>
    <row r="273" spans="1:65" s="12" customFormat="1" ht="22.9" customHeight="1">
      <c r="B273" s="164"/>
      <c r="C273" s="165"/>
      <c r="D273" s="166" t="s">
        <v>76</v>
      </c>
      <c r="E273" s="178" t="s">
        <v>588</v>
      </c>
      <c r="F273" s="178" t="s">
        <v>2248</v>
      </c>
      <c r="G273" s="165"/>
      <c r="H273" s="165"/>
      <c r="I273" s="168"/>
      <c r="J273" s="179">
        <f>BK273</f>
        <v>0</v>
      </c>
      <c r="K273" s="165"/>
      <c r="L273" s="170"/>
      <c r="M273" s="171"/>
      <c r="N273" s="172"/>
      <c r="O273" s="172"/>
      <c r="P273" s="173">
        <f>SUM(P274:P275)</f>
        <v>0</v>
      </c>
      <c r="Q273" s="172"/>
      <c r="R273" s="173">
        <f>SUM(R274:R275)</f>
        <v>0</v>
      </c>
      <c r="S273" s="172"/>
      <c r="T273" s="174">
        <f>SUM(T274:T275)</f>
        <v>0</v>
      </c>
      <c r="AR273" s="175" t="s">
        <v>86</v>
      </c>
      <c r="AT273" s="176" t="s">
        <v>76</v>
      </c>
      <c r="AU273" s="176" t="s">
        <v>84</v>
      </c>
      <c r="AY273" s="175" t="s">
        <v>176</v>
      </c>
      <c r="BK273" s="177">
        <f>SUM(BK274:BK275)</f>
        <v>0</v>
      </c>
    </row>
    <row r="274" spans="1:65" s="2" customFormat="1" ht="16.5" customHeight="1">
      <c r="A274" s="36"/>
      <c r="B274" s="37"/>
      <c r="C274" s="180" t="s">
        <v>485</v>
      </c>
      <c r="D274" s="180" t="s">
        <v>180</v>
      </c>
      <c r="E274" s="181" t="s">
        <v>2249</v>
      </c>
      <c r="F274" s="182" t="s">
        <v>19</v>
      </c>
      <c r="G274" s="183" t="s">
        <v>299</v>
      </c>
      <c r="H274" s="184">
        <v>3</v>
      </c>
      <c r="I274" s="185"/>
      <c r="J274" s="186">
        <f>ROUND(I274*H274,2)</f>
        <v>0</v>
      </c>
      <c r="K274" s="182" t="s">
        <v>19</v>
      </c>
      <c r="L274" s="41"/>
      <c r="M274" s="187" t="s">
        <v>19</v>
      </c>
      <c r="N274" s="188" t="s">
        <v>48</v>
      </c>
      <c r="O274" s="66"/>
      <c r="P274" s="189">
        <f>O274*H274</f>
        <v>0</v>
      </c>
      <c r="Q274" s="189">
        <v>0</v>
      </c>
      <c r="R274" s="189">
        <f>Q274*H274</f>
        <v>0</v>
      </c>
      <c r="S274" s="189">
        <v>0</v>
      </c>
      <c r="T274" s="190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1" t="s">
        <v>354</v>
      </c>
      <c r="AT274" s="191" t="s">
        <v>180</v>
      </c>
      <c r="AU274" s="191" t="s">
        <v>86</v>
      </c>
      <c r="AY274" s="19" t="s">
        <v>176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9" t="s">
        <v>84</v>
      </c>
      <c r="BK274" s="192">
        <f>ROUND(I274*H274,2)</f>
        <v>0</v>
      </c>
      <c r="BL274" s="19" t="s">
        <v>354</v>
      </c>
      <c r="BM274" s="191" t="s">
        <v>2250</v>
      </c>
    </row>
    <row r="275" spans="1:65" s="2" customFormat="1" ht="11.25">
      <c r="A275" s="36"/>
      <c r="B275" s="37"/>
      <c r="C275" s="38"/>
      <c r="D275" s="193" t="s">
        <v>187</v>
      </c>
      <c r="E275" s="38"/>
      <c r="F275" s="194" t="s">
        <v>2251</v>
      </c>
      <c r="G275" s="38"/>
      <c r="H275" s="38"/>
      <c r="I275" s="195"/>
      <c r="J275" s="38"/>
      <c r="K275" s="38"/>
      <c r="L275" s="41"/>
      <c r="M275" s="196"/>
      <c r="N275" s="197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187</v>
      </c>
      <c r="AU275" s="19" t="s">
        <v>86</v>
      </c>
    </row>
    <row r="276" spans="1:65" s="12" customFormat="1" ht="25.9" customHeight="1">
      <c r="B276" s="164"/>
      <c r="C276" s="165"/>
      <c r="D276" s="166" t="s">
        <v>76</v>
      </c>
      <c r="E276" s="167" t="s">
        <v>1720</v>
      </c>
      <c r="F276" s="167" t="s">
        <v>1721</v>
      </c>
      <c r="G276" s="165"/>
      <c r="H276" s="165"/>
      <c r="I276" s="168"/>
      <c r="J276" s="169">
        <f>BK276</f>
        <v>0</v>
      </c>
      <c r="K276" s="165"/>
      <c r="L276" s="170"/>
      <c r="M276" s="171"/>
      <c r="N276" s="172"/>
      <c r="O276" s="172"/>
      <c r="P276" s="173">
        <f>SUM(P277:P280)</f>
        <v>0</v>
      </c>
      <c r="Q276" s="172"/>
      <c r="R276" s="173">
        <f>SUM(R277:R280)</f>
        <v>0</v>
      </c>
      <c r="S276" s="172"/>
      <c r="T276" s="174">
        <f>SUM(T277:T280)</f>
        <v>0</v>
      </c>
      <c r="AR276" s="175" t="s">
        <v>185</v>
      </c>
      <c r="AT276" s="176" t="s">
        <v>76</v>
      </c>
      <c r="AU276" s="176" t="s">
        <v>77</v>
      </c>
      <c r="AY276" s="175" t="s">
        <v>176</v>
      </c>
      <c r="BK276" s="177">
        <f>SUM(BK277:BK280)</f>
        <v>0</v>
      </c>
    </row>
    <row r="277" spans="1:65" s="2" customFormat="1" ht="16.5" customHeight="1">
      <c r="A277" s="36"/>
      <c r="B277" s="37"/>
      <c r="C277" s="180" t="s">
        <v>491</v>
      </c>
      <c r="D277" s="180" t="s">
        <v>180</v>
      </c>
      <c r="E277" s="181" t="s">
        <v>1722</v>
      </c>
      <c r="F277" s="182" t="s">
        <v>2252</v>
      </c>
      <c r="G277" s="183" t="s">
        <v>1724</v>
      </c>
      <c r="H277" s="184">
        <v>6</v>
      </c>
      <c r="I277" s="185"/>
      <c r="J277" s="186">
        <f>ROUND(I277*H277,2)</f>
        <v>0</v>
      </c>
      <c r="K277" s="182" t="s">
        <v>184</v>
      </c>
      <c r="L277" s="41"/>
      <c r="M277" s="187" t="s">
        <v>19</v>
      </c>
      <c r="N277" s="188" t="s">
        <v>48</v>
      </c>
      <c r="O277" s="66"/>
      <c r="P277" s="189">
        <f>O277*H277</f>
        <v>0</v>
      </c>
      <c r="Q277" s="189">
        <v>0</v>
      </c>
      <c r="R277" s="189">
        <f>Q277*H277</f>
        <v>0</v>
      </c>
      <c r="S277" s="189">
        <v>0</v>
      </c>
      <c r="T277" s="19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1" t="s">
        <v>1725</v>
      </c>
      <c r="AT277" s="191" t="s">
        <v>180</v>
      </c>
      <c r="AU277" s="191" t="s">
        <v>84</v>
      </c>
      <c r="AY277" s="19" t="s">
        <v>176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9" t="s">
        <v>84</v>
      </c>
      <c r="BK277" s="192">
        <f>ROUND(I277*H277,2)</f>
        <v>0</v>
      </c>
      <c r="BL277" s="19" t="s">
        <v>1725</v>
      </c>
      <c r="BM277" s="191" t="s">
        <v>2253</v>
      </c>
    </row>
    <row r="278" spans="1:65" s="2" customFormat="1" ht="11.25">
      <c r="A278" s="36"/>
      <c r="B278" s="37"/>
      <c r="C278" s="38"/>
      <c r="D278" s="193" t="s">
        <v>187</v>
      </c>
      <c r="E278" s="38"/>
      <c r="F278" s="194" t="s">
        <v>1727</v>
      </c>
      <c r="G278" s="38"/>
      <c r="H278" s="38"/>
      <c r="I278" s="195"/>
      <c r="J278" s="38"/>
      <c r="K278" s="38"/>
      <c r="L278" s="41"/>
      <c r="M278" s="196"/>
      <c r="N278" s="197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187</v>
      </c>
      <c r="AU278" s="19" t="s">
        <v>84</v>
      </c>
    </row>
    <row r="279" spans="1:65" s="2" customFormat="1" ht="11.25">
      <c r="A279" s="36"/>
      <c r="B279" s="37"/>
      <c r="C279" s="38"/>
      <c r="D279" s="198" t="s">
        <v>189</v>
      </c>
      <c r="E279" s="38"/>
      <c r="F279" s="199" t="s">
        <v>1728</v>
      </c>
      <c r="G279" s="38"/>
      <c r="H279" s="38"/>
      <c r="I279" s="195"/>
      <c r="J279" s="38"/>
      <c r="K279" s="38"/>
      <c r="L279" s="41"/>
      <c r="M279" s="196"/>
      <c r="N279" s="197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189</v>
      </c>
      <c r="AU279" s="19" t="s">
        <v>84</v>
      </c>
    </row>
    <row r="280" spans="1:65" s="13" customFormat="1" ht="11.25">
      <c r="B280" s="200"/>
      <c r="C280" s="201"/>
      <c r="D280" s="193" t="s">
        <v>196</v>
      </c>
      <c r="E280" s="202" t="s">
        <v>19</v>
      </c>
      <c r="F280" s="203" t="s">
        <v>2254</v>
      </c>
      <c r="G280" s="201"/>
      <c r="H280" s="204">
        <v>6</v>
      </c>
      <c r="I280" s="205"/>
      <c r="J280" s="201"/>
      <c r="K280" s="201"/>
      <c r="L280" s="206"/>
      <c r="M280" s="258"/>
      <c r="N280" s="259"/>
      <c r="O280" s="259"/>
      <c r="P280" s="259"/>
      <c r="Q280" s="259"/>
      <c r="R280" s="259"/>
      <c r="S280" s="259"/>
      <c r="T280" s="260"/>
      <c r="AT280" s="210" t="s">
        <v>196</v>
      </c>
      <c r="AU280" s="210" t="s">
        <v>84</v>
      </c>
      <c r="AV280" s="13" t="s">
        <v>86</v>
      </c>
      <c r="AW280" s="13" t="s">
        <v>37</v>
      </c>
      <c r="AX280" s="13" t="s">
        <v>84</v>
      </c>
      <c r="AY280" s="210" t="s">
        <v>176</v>
      </c>
    </row>
    <row r="281" spans="1:65" s="2" customFormat="1" ht="6.95" customHeight="1">
      <c r="A281" s="36"/>
      <c r="B281" s="49"/>
      <c r="C281" s="50"/>
      <c r="D281" s="50"/>
      <c r="E281" s="50"/>
      <c r="F281" s="50"/>
      <c r="G281" s="50"/>
      <c r="H281" s="50"/>
      <c r="I281" s="50"/>
      <c r="J281" s="50"/>
      <c r="K281" s="50"/>
      <c r="L281" s="41"/>
      <c r="M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</row>
  </sheetData>
  <sheetProtection algorithmName="SHA-512" hashValue="ihRs6iEL/bSkxrsaEFSEqTMhZzN1j72/cod9BGejjh9ovonpSGJBvP9WvZcdbP5tdMTLS1MRrcH1uzGpf7S25Q==" saltValue="HM/15tgPZxPMdmqRDXMhLw1D9gs/ctKM/9Ri24siMdkKRm9Y5NCgXSCshLrN61nXCuJ4cYZwMW2QdJGii5yqRQ==" spinCount="100000" sheet="1" objects="1" scenarios="1" formatColumns="0" formatRows="0" autoFilter="0"/>
  <autoFilter ref="C102:K280"/>
  <mergeCells count="15">
    <mergeCell ref="E89:H89"/>
    <mergeCell ref="E93:H93"/>
    <mergeCell ref="E91:H91"/>
    <mergeCell ref="E95:H9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8" r:id="rId1"/>
    <hyperlink ref="F111" r:id="rId2"/>
    <hyperlink ref="F115" r:id="rId3"/>
    <hyperlink ref="F118" r:id="rId4"/>
    <hyperlink ref="F121" r:id="rId5"/>
    <hyperlink ref="F125" r:id="rId6"/>
    <hyperlink ref="F129" r:id="rId7"/>
    <hyperlink ref="F134" r:id="rId8"/>
    <hyperlink ref="F147" r:id="rId9"/>
    <hyperlink ref="F159" r:id="rId10"/>
    <hyperlink ref="F174" r:id="rId11"/>
    <hyperlink ref="F178" r:id="rId12"/>
    <hyperlink ref="F183" r:id="rId13"/>
    <hyperlink ref="F186" r:id="rId14"/>
    <hyperlink ref="F191" r:id="rId15"/>
    <hyperlink ref="F194" r:id="rId16"/>
    <hyperlink ref="F197" r:id="rId17"/>
    <hyperlink ref="F202" r:id="rId18"/>
    <hyperlink ref="F205" r:id="rId19"/>
    <hyperlink ref="F208" r:id="rId20"/>
    <hyperlink ref="F211" r:id="rId21"/>
    <hyperlink ref="F214" r:id="rId22"/>
    <hyperlink ref="F218" r:id="rId23"/>
    <hyperlink ref="F242" r:id="rId24"/>
    <hyperlink ref="F257" r:id="rId25"/>
    <hyperlink ref="F269" r:id="rId26"/>
    <hyperlink ref="F272" r:id="rId27"/>
    <hyperlink ref="F279" r:id="rId2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2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19" t="s">
        <v>132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86</v>
      </c>
    </row>
    <row r="4" spans="1:46" s="1" customFormat="1" ht="24.95" customHeight="1">
      <c r="B4" s="22"/>
      <c r="D4" s="112" t="s">
        <v>150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1" t="str">
        <f>'Rekapitulace stavby'!K6</f>
        <v>Jablonné nad Orlicí - oprava</v>
      </c>
      <c r="F7" s="402"/>
      <c r="G7" s="402"/>
      <c r="H7" s="402"/>
      <c r="L7" s="22"/>
    </row>
    <row r="8" spans="1:46">
      <c r="B8" s="22"/>
      <c r="D8" s="114" t="s">
        <v>151</v>
      </c>
      <c r="L8" s="22"/>
    </row>
    <row r="9" spans="1:46" s="1" customFormat="1" ht="16.5" customHeight="1">
      <c r="B9" s="22"/>
      <c r="E9" s="401" t="s">
        <v>272</v>
      </c>
      <c r="F9" s="400"/>
      <c r="G9" s="400"/>
      <c r="H9" s="400"/>
      <c r="L9" s="22"/>
    </row>
    <row r="10" spans="1:46" s="1" customFormat="1" ht="12" customHeight="1">
      <c r="B10" s="22"/>
      <c r="D10" s="114" t="s">
        <v>153</v>
      </c>
      <c r="L10" s="22"/>
    </row>
    <row r="11" spans="1:46" s="2" customFormat="1" ht="16.5" customHeight="1">
      <c r="A11" s="36"/>
      <c r="B11" s="41"/>
      <c r="C11" s="36"/>
      <c r="D11" s="36"/>
      <c r="E11" s="411" t="s">
        <v>2130</v>
      </c>
      <c r="F11" s="403"/>
      <c r="G11" s="403"/>
      <c r="H11" s="40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274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04" t="s">
        <v>595</v>
      </c>
      <c r="F13" s="403"/>
      <c r="G13" s="403"/>
      <c r="H13" s="403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5" t="s">
        <v>19</v>
      </c>
      <c r="G15" s="36"/>
      <c r="H15" s="36"/>
      <c r="I15" s="114" t="s">
        <v>20</v>
      </c>
      <c r="J15" s="105" t="s">
        <v>19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5" t="s">
        <v>22</v>
      </c>
      <c r="G16" s="36"/>
      <c r="H16" s="36"/>
      <c r="I16" s="114" t="s">
        <v>23</v>
      </c>
      <c r="J16" s="116" t="str">
        <f>'Rekapitulace stavby'!AN8</f>
        <v>25. 7. 2022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5" t="s">
        <v>27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28</v>
      </c>
      <c r="F19" s="36"/>
      <c r="G19" s="36"/>
      <c r="H19" s="36"/>
      <c r="I19" s="114" t="s">
        <v>29</v>
      </c>
      <c r="J19" s="105" t="s">
        <v>30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31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05" t="str">
        <f>'Rekapitulace stavby'!E14</f>
        <v>Vyplň údaj</v>
      </c>
      <c r="F22" s="406"/>
      <c r="G22" s="406"/>
      <c r="H22" s="406"/>
      <c r="I22" s="114" t="s">
        <v>29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33</v>
      </c>
      <c r="E24" s="36"/>
      <c r="F24" s="36"/>
      <c r="G24" s="36"/>
      <c r="H24" s="36"/>
      <c r="I24" s="114" t="s">
        <v>26</v>
      </c>
      <c r="J24" s="105" t="s">
        <v>34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35</v>
      </c>
      <c r="F25" s="36"/>
      <c r="G25" s="36"/>
      <c r="H25" s="36"/>
      <c r="I25" s="114" t="s">
        <v>29</v>
      </c>
      <c r="J25" s="105" t="s">
        <v>36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38</v>
      </c>
      <c r="E27" s="36"/>
      <c r="F27" s="36"/>
      <c r="G27" s="36"/>
      <c r="H27" s="36"/>
      <c r="I27" s="114" t="s">
        <v>26</v>
      </c>
      <c r="J27" s="105" t="s">
        <v>39</v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">
        <v>40</v>
      </c>
      <c r="F28" s="36"/>
      <c r="G28" s="36"/>
      <c r="H28" s="36"/>
      <c r="I28" s="114" t="s">
        <v>29</v>
      </c>
      <c r="J28" s="105" t="s">
        <v>19</v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41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7"/>
      <c r="B31" s="118"/>
      <c r="C31" s="117"/>
      <c r="D31" s="117"/>
      <c r="E31" s="407" t="s">
        <v>19</v>
      </c>
      <c r="F31" s="407"/>
      <c r="G31" s="407"/>
      <c r="H31" s="407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43</v>
      </c>
      <c r="E34" s="36"/>
      <c r="F34" s="36"/>
      <c r="G34" s="36"/>
      <c r="H34" s="36"/>
      <c r="I34" s="36"/>
      <c r="J34" s="122">
        <f>ROUND(J106,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45</v>
      </c>
      <c r="G36" s="36"/>
      <c r="H36" s="36"/>
      <c r="I36" s="123" t="s">
        <v>44</v>
      </c>
      <c r="J36" s="123" t="s">
        <v>46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47</v>
      </c>
      <c r="E37" s="114" t="s">
        <v>48</v>
      </c>
      <c r="F37" s="125">
        <f>ROUND((SUM(BE106:BE351)),  2)</f>
        <v>0</v>
      </c>
      <c r="G37" s="36"/>
      <c r="H37" s="36"/>
      <c r="I37" s="126">
        <v>0.21</v>
      </c>
      <c r="J37" s="125">
        <f>ROUND(((SUM(BE106:BE351))*I37),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49</v>
      </c>
      <c r="F38" s="125">
        <f>ROUND((SUM(BF106:BF351)),  2)</f>
        <v>0</v>
      </c>
      <c r="G38" s="36"/>
      <c r="H38" s="36"/>
      <c r="I38" s="126">
        <v>0.15</v>
      </c>
      <c r="J38" s="125">
        <f>ROUND(((SUM(BF106:BF351))*I38),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50</v>
      </c>
      <c r="F39" s="125">
        <f>ROUND((SUM(BG106:BG351)),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51</v>
      </c>
      <c r="F40" s="125">
        <f>ROUND((SUM(BH106:BH351)),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52</v>
      </c>
      <c r="F41" s="125">
        <f>ROUND((SUM(BI106:BI351)),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53</v>
      </c>
      <c r="E43" s="129"/>
      <c r="F43" s="129"/>
      <c r="G43" s="130" t="s">
        <v>54</v>
      </c>
      <c r="H43" s="131" t="s">
        <v>55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155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08" t="str">
        <f>E7</f>
        <v>Jablonné nad Orlicí - oprava</v>
      </c>
      <c r="F52" s="409"/>
      <c r="G52" s="409"/>
      <c r="H52" s="409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151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08" t="s">
        <v>272</v>
      </c>
      <c r="F54" s="385"/>
      <c r="G54" s="385"/>
      <c r="H54" s="385"/>
      <c r="I54" s="24"/>
      <c r="J54" s="24"/>
      <c r="K54" s="24"/>
      <c r="L54" s="22"/>
    </row>
    <row r="55" spans="1:31" s="1" customFormat="1" ht="12" customHeight="1">
      <c r="B55" s="23"/>
      <c r="C55" s="31" t="s">
        <v>153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2" t="s">
        <v>2130</v>
      </c>
      <c r="F56" s="410"/>
      <c r="G56" s="410"/>
      <c r="H56" s="410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274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56" t="str">
        <f>E13</f>
        <v>02 - Fasáda</v>
      </c>
      <c r="F58" s="410"/>
      <c r="G58" s="410"/>
      <c r="H58" s="410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>Nádražní 128, Jablonné nad Orlicí</v>
      </c>
      <c r="G60" s="38"/>
      <c r="H60" s="38"/>
      <c r="I60" s="31" t="s">
        <v>23</v>
      </c>
      <c r="J60" s="61" t="str">
        <f>IF(J16="","",J16)</f>
        <v>25. 7. 2022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Správa železniční dopravní cesty</v>
      </c>
      <c r="G62" s="38"/>
      <c r="H62" s="38"/>
      <c r="I62" s="31" t="s">
        <v>33</v>
      </c>
      <c r="J62" s="34" t="str">
        <f>E25</f>
        <v>Aprea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31</v>
      </c>
      <c r="D63" s="38"/>
      <c r="E63" s="38"/>
      <c r="F63" s="29" t="str">
        <f>IF(E22="","",E22)</f>
        <v>Vyplň údaj</v>
      </c>
      <c r="G63" s="38"/>
      <c r="H63" s="38"/>
      <c r="I63" s="31" t="s">
        <v>38</v>
      </c>
      <c r="J63" s="34" t="str">
        <f>E28</f>
        <v>Kateřina Bačová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156</v>
      </c>
      <c r="D65" s="139"/>
      <c r="E65" s="139"/>
      <c r="F65" s="139"/>
      <c r="G65" s="139"/>
      <c r="H65" s="139"/>
      <c r="I65" s="139"/>
      <c r="J65" s="140" t="s">
        <v>157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75</v>
      </c>
      <c r="D67" s="38"/>
      <c r="E67" s="38"/>
      <c r="F67" s="38"/>
      <c r="G67" s="38"/>
      <c r="H67" s="38"/>
      <c r="I67" s="38"/>
      <c r="J67" s="79">
        <f>J106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158</v>
      </c>
    </row>
    <row r="68" spans="1:47" s="9" customFormat="1" ht="24.95" customHeight="1">
      <c r="B68" s="142"/>
      <c r="C68" s="143"/>
      <c r="D68" s="144" t="s">
        <v>159</v>
      </c>
      <c r="E68" s="145"/>
      <c r="F68" s="145"/>
      <c r="G68" s="145"/>
      <c r="H68" s="145"/>
      <c r="I68" s="145"/>
      <c r="J68" s="146">
        <f>J107</f>
        <v>0</v>
      </c>
      <c r="K68" s="143"/>
      <c r="L68" s="147"/>
    </row>
    <row r="69" spans="1:47" s="10" customFormat="1" ht="19.899999999999999" customHeight="1">
      <c r="B69" s="148"/>
      <c r="C69" s="99"/>
      <c r="D69" s="149" t="s">
        <v>2255</v>
      </c>
      <c r="E69" s="150"/>
      <c r="F69" s="150"/>
      <c r="G69" s="150"/>
      <c r="H69" s="150"/>
      <c r="I69" s="150"/>
      <c r="J69" s="151">
        <f>J108</f>
        <v>0</v>
      </c>
      <c r="K69" s="99"/>
      <c r="L69" s="152"/>
    </row>
    <row r="70" spans="1:47" s="10" customFormat="1" ht="19.899999999999999" customHeight="1">
      <c r="B70" s="148"/>
      <c r="C70" s="99"/>
      <c r="D70" s="149" t="s">
        <v>276</v>
      </c>
      <c r="E70" s="150"/>
      <c r="F70" s="150"/>
      <c r="G70" s="150"/>
      <c r="H70" s="150"/>
      <c r="I70" s="150"/>
      <c r="J70" s="151">
        <f>J117</f>
        <v>0</v>
      </c>
      <c r="K70" s="99"/>
      <c r="L70" s="152"/>
    </row>
    <row r="71" spans="1:47" s="10" customFormat="1" ht="19.899999999999999" customHeight="1">
      <c r="B71" s="148"/>
      <c r="C71" s="99"/>
      <c r="D71" s="149" t="s">
        <v>277</v>
      </c>
      <c r="E71" s="150"/>
      <c r="F71" s="150"/>
      <c r="G71" s="150"/>
      <c r="H71" s="150"/>
      <c r="I71" s="150"/>
      <c r="J71" s="151">
        <f>J125</f>
        <v>0</v>
      </c>
      <c r="K71" s="99"/>
      <c r="L71" s="152"/>
    </row>
    <row r="72" spans="1:47" s="10" customFormat="1" ht="19.899999999999999" customHeight="1">
      <c r="B72" s="148"/>
      <c r="C72" s="99"/>
      <c r="D72" s="149" t="s">
        <v>597</v>
      </c>
      <c r="E72" s="150"/>
      <c r="F72" s="150"/>
      <c r="G72" s="150"/>
      <c r="H72" s="150"/>
      <c r="I72" s="150"/>
      <c r="J72" s="151">
        <f>J136</f>
        <v>0</v>
      </c>
      <c r="K72" s="99"/>
      <c r="L72" s="152"/>
    </row>
    <row r="73" spans="1:47" s="10" customFormat="1" ht="19.899999999999999" customHeight="1">
      <c r="B73" s="148"/>
      <c r="C73" s="99"/>
      <c r="D73" s="149" t="s">
        <v>599</v>
      </c>
      <c r="E73" s="150"/>
      <c r="F73" s="150"/>
      <c r="G73" s="150"/>
      <c r="H73" s="150"/>
      <c r="I73" s="150"/>
      <c r="J73" s="151">
        <f>J143</f>
        <v>0</v>
      </c>
      <c r="K73" s="99"/>
      <c r="L73" s="152"/>
    </row>
    <row r="74" spans="1:47" s="10" customFormat="1" ht="19.899999999999999" customHeight="1">
      <c r="B74" s="148"/>
      <c r="C74" s="99"/>
      <c r="D74" s="149" t="s">
        <v>278</v>
      </c>
      <c r="E74" s="150"/>
      <c r="F74" s="150"/>
      <c r="G74" s="150"/>
      <c r="H74" s="150"/>
      <c r="I74" s="150"/>
      <c r="J74" s="151">
        <f>J150</f>
        <v>0</v>
      </c>
      <c r="K74" s="99"/>
      <c r="L74" s="152"/>
    </row>
    <row r="75" spans="1:47" s="10" customFormat="1" ht="19.899999999999999" customHeight="1">
      <c r="B75" s="148"/>
      <c r="C75" s="99"/>
      <c r="D75" s="149" t="s">
        <v>160</v>
      </c>
      <c r="E75" s="150"/>
      <c r="F75" s="150"/>
      <c r="G75" s="150"/>
      <c r="H75" s="150"/>
      <c r="I75" s="150"/>
      <c r="J75" s="151">
        <f>J207</f>
        <v>0</v>
      </c>
      <c r="K75" s="99"/>
      <c r="L75" s="152"/>
    </row>
    <row r="76" spans="1:47" s="10" customFormat="1" ht="19.899999999999999" customHeight="1">
      <c r="B76" s="148"/>
      <c r="C76" s="99"/>
      <c r="D76" s="149" t="s">
        <v>279</v>
      </c>
      <c r="E76" s="150"/>
      <c r="F76" s="150"/>
      <c r="G76" s="150"/>
      <c r="H76" s="150"/>
      <c r="I76" s="150"/>
      <c r="J76" s="151">
        <f>J211</f>
        <v>0</v>
      </c>
      <c r="K76" s="99"/>
      <c r="L76" s="152"/>
    </row>
    <row r="77" spans="1:47" s="9" customFormat="1" ht="24.95" customHeight="1">
      <c r="B77" s="142"/>
      <c r="C77" s="143"/>
      <c r="D77" s="144" t="s">
        <v>280</v>
      </c>
      <c r="E77" s="145"/>
      <c r="F77" s="145"/>
      <c r="G77" s="145"/>
      <c r="H77" s="145"/>
      <c r="I77" s="145"/>
      <c r="J77" s="146">
        <f>J215</f>
        <v>0</v>
      </c>
      <c r="K77" s="143"/>
      <c r="L77" s="147"/>
    </row>
    <row r="78" spans="1:47" s="10" customFormat="1" ht="19.899999999999999" customHeight="1">
      <c r="B78" s="148"/>
      <c r="C78" s="99"/>
      <c r="D78" s="149" t="s">
        <v>601</v>
      </c>
      <c r="E78" s="150"/>
      <c r="F78" s="150"/>
      <c r="G78" s="150"/>
      <c r="H78" s="150"/>
      <c r="I78" s="150"/>
      <c r="J78" s="151">
        <f>J216</f>
        <v>0</v>
      </c>
      <c r="K78" s="99"/>
      <c r="L78" s="152"/>
    </row>
    <row r="79" spans="1:47" s="10" customFormat="1" ht="19.899999999999999" customHeight="1">
      <c r="B79" s="148"/>
      <c r="C79" s="99"/>
      <c r="D79" s="149" t="s">
        <v>281</v>
      </c>
      <c r="E79" s="150"/>
      <c r="F79" s="150"/>
      <c r="G79" s="150"/>
      <c r="H79" s="150"/>
      <c r="I79" s="150"/>
      <c r="J79" s="151">
        <f>J248</f>
        <v>0</v>
      </c>
      <c r="K79" s="99"/>
      <c r="L79" s="152"/>
    </row>
    <row r="80" spans="1:47" s="10" customFormat="1" ht="19.899999999999999" customHeight="1">
      <c r="B80" s="148"/>
      <c r="C80" s="99"/>
      <c r="D80" s="149" t="s">
        <v>602</v>
      </c>
      <c r="E80" s="150"/>
      <c r="F80" s="150"/>
      <c r="G80" s="150"/>
      <c r="H80" s="150"/>
      <c r="I80" s="150"/>
      <c r="J80" s="151">
        <f>J292</f>
        <v>0</v>
      </c>
      <c r="K80" s="99"/>
      <c r="L80" s="152"/>
    </row>
    <row r="81" spans="1:31" s="10" customFormat="1" ht="19.899999999999999" customHeight="1">
      <c r="B81" s="148"/>
      <c r="C81" s="99"/>
      <c r="D81" s="149" t="s">
        <v>2256</v>
      </c>
      <c r="E81" s="150"/>
      <c r="F81" s="150"/>
      <c r="G81" s="150"/>
      <c r="H81" s="150"/>
      <c r="I81" s="150"/>
      <c r="J81" s="151">
        <f>J309</f>
        <v>0</v>
      </c>
      <c r="K81" s="99"/>
      <c r="L81" s="152"/>
    </row>
    <row r="82" spans="1:31" s="10" customFormat="1" ht="19.899999999999999" customHeight="1">
      <c r="B82" s="148"/>
      <c r="C82" s="99"/>
      <c r="D82" s="149" t="s">
        <v>283</v>
      </c>
      <c r="E82" s="150"/>
      <c r="F82" s="150"/>
      <c r="G82" s="150"/>
      <c r="H82" s="150"/>
      <c r="I82" s="150"/>
      <c r="J82" s="151">
        <f>J320</f>
        <v>0</v>
      </c>
      <c r="K82" s="99"/>
      <c r="L82" s="152"/>
    </row>
    <row r="83" spans="1:31" s="2" customFormat="1" ht="21.7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6.95" customHeight="1">
      <c r="A84" s="36"/>
      <c r="B84" s="49"/>
      <c r="C84" s="50"/>
      <c r="D84" s="50"/>
      <c r="E84" s="50"/>
      <c r="F84" s="50"/>
      <c r="G84" s="50"/>
      <c r="H84" s="50"/>
      <c r="I84" s="50"/>
      <c r="J84" s="50"/>
      <c r="K84" s="50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8" spans="1:31" s="2" customFormat="1" ht="6.95" customHeight="1">
      <c r="A88" s="36"/>
      <c r="B88" s="51"/>
      <c r="C88" s="52"/>
      <c r="D88" s="52"/>
      <c r="E88" s="52"/>
      <c r="F88" s="52"/>
      <c r="G88" s="52"/>
      <c r="H88" s="52"/>
      <c r="I88" s="52"/>
      <c r="J88" s="52"/>
      <c r="K88" s="52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24.95" customHeight="1">
      <c r="A89" s="36"/>
      <c r="B89" s="37"/>
      <c r="C89" s="25" t="s">
        <v>161</v>
      </c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16</v>
      </c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6.5" customHeight="1">
      <c r="A92" s="36"/>
      <c r="B92" s="37"/>
      <c r="C92" s="38"/>
      <c r="D92" s="38"/>
      <c r="E92" s="408" t="str">
        <f>E7</f>
        <v>Jablonné nad Orlicí - oprava</v>
      </c>
      <c r="F92" s="409"/>
      <c r="G92" s="409"/>
      <c r="H92" s="409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1" customFormat="1" ht="12" customHeight="1">
      <c r="B93" s="23"/>
      <c r="C93" s="31" t="s">
        <v>151</v>
      </c>
      <c r="D93" s="24"/>
      <c r="E93" s="24"/>
      <c r="F93" s="24"/>
      <c r="G93" s="24"/>
      <c r="H93" s="24"/>
      <c r="I93" s="24"/>
      <c r="J93" s="24"/>
      <c r="K93" s="24"/>
      <c r="L93" s="22"/>
    </row>
    <row r="94" spans="1:31" s="1" customFormat="1" ht="16.5" customHeight="1">
      <c r="B94" s="23"/>
      <c r="C94" s="24"/>
      <c r="D94" s="24"/>
      <c r="E94" s="408" t="s">
        <v>272</v>
      </c>
      <c r="F94" s="385"/>
      <c r="G94" s="385"/>
      <c r="H94" s="385"/>
      <c r="I94" s="24"/>
      <c r="J94" s="24"/>
      <c r="K94" s="24"/>
      <c r="L94" s="22"/>
    </row>
    <row r="95" spans="1:31" s="1" customFormat="1" ht="12" customHeight="1">
      <c r="B95" s="23"/>
      <c r="C95" s="31" t="s">
        <v>153</v>
      </c>
      <c r="D95" s="24"/>
      <c r="E95" s="24"/>
      <c r="F95" s="24"/>
      <c r="G95" s="24"/>
      <c r="H95" s="24"/>
      <c r="I95" s="24"/>
      <c r="J95" s="24"/>
      <c r="K95" s="24"/>
      <c r="L95" s="22"/>
    </row>
    <row r="96" spans="1:31" s="2" customFormat="1" ht="16.5" customHeight="1">
      <c r="A96" s="36"/>
      <c r="B96" s="37"/>
      <c r="C96" s="38"/>
      <c r="D96" s="38"/>
      <c r="E96" s="412" t="s">
        <v>2130</v>
      </c>
      <c r="F96" s="410"/>
      <c r="G96" s="410"/>
      <c r="H96" s="410"/>
      <c r="I96" s="38"/>
      <c r="J96" s="38"/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2" customHeight="1">
      <c r="A97" s="36"/>
      <c r="B97" s="37"/>
      <c r="C97" s="31" t="s">
        <v>274</v>
      </c>
      <c r="D97" s="38"/>
      <c r="E97" s="38"/>
      <c r="F97" s="38"/>
      <c r="G97" s="38"/>
      <c r="H97" s="3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6.5" customHeight="1">
      <c r="A98" s="36"/>
      <c r="B98" s="37"/>
      <c r="C98" s="38"/>
      <c r="D98" s="38"/>
      <c r="E98" s="356" t="str">
        <f>E13</f>
        <v>02 - Fasáda</v>
      </c>
      <c r="F98" s="410"/>
      <c r="G98" s="410"/>
      <c r="H98" s="410"/>
      <c r="I98" s="38"/>
      <c r="J98" s="38"/>
      <c r="K98" s="38"/>
      <c r="L98" s="11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6.9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15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2" customHeight="1">
      <c r="A100" s="36"/>
      <c r="B100" s="37"/>
      <c r="C100" s="31" t="s">
        <v>21</v>
      </c>
      <c r="D100" s="38"/>
      <c r="E100" s="38"/>
      <c r="F100" s="29" t="str">
        <f>F16</f>
        <v>Nádražní 128, Jablonné nad Orlicí</v>
      </c>
      <c r="G100" s="38"/>
      <c r="H100" s="38"/>
      <c r="I100" s="31" t="s">
        <v>23</v>
      </c>
      <c r="J100" s="61" t="str">
        <f>IF(J16="","",J16)</f>
        <v>25. 7. 2022</v>
      </c>
      <c r="K100" s="38"/>
      <c r="L100" s="115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6.95" customHeight="1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115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15.2" customHeight="1">
      <c r="A102" s="36"/>
      <c r="B102" s="37"/>
      <c r="C102" s="31" t="s">
        <v>25</v>
      </c>
      <c r="D102" s="38"/>
      <c r="E102" s="38"/>
      <c r="F102" s="29" t="str">
        <f>E19</f>
        <v>Správa železniční dopravní cesty</v>
      </c>
      <c r="G102" s="38"/>
      <c r="H102" s="38"/>
      <c r="I102" s="31" t="s">
        <v>33</v>
      </c>
      <c r="J102" s="34" t="str">
        <f>E25</f>
        <v>Aprea s.r.o.</v>
      </c>
      <c r="K102" s="38"/>
      <c r="L102" s="115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2" customFormat="1" ht="15.2" customHeight="1">
      <c r="A103" s="36"/>
      <c r="B103" s="37"/>
      <c r="C103" s="31" t="s">
        <v>31</v>
      </c>
      <c r="D103" s="38"/>
      <c r="E103" s="38"/>
      <c r="F103" s="29" t="str">
        <f>IF(E22="","",E22)</f>
        <v>Vyplň údaj</v>
      </c>
      <c r="G103" s="38"/>
      <c r="H103" s="38"/>
      <c r="I103" s="31" t="s">
        <v>38</v>
      </c>
      <c r="J103" s="34" t="str">
        <f>E28</f>
        <v>Kateřina Bačová</v>
      </c>
      <c r="K103" s="38"/>
      <c r="L103" s="115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5" s="2" customFormat="1" ht="10.35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115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65" s="11" customFormat="1" ht="29.25" customHeight="1">
      <c r="A105" s="153"/>
      <c r="B105" s="154"/>
      <c r="C105" s="155" t="s">
        <v>162</v>
      </c>
      <c r="D105" s="156" t="s">
        <v>62</v>
      </c>
      <c r="E105" s="156" t="s">
        <v>58</v>
      </c>
      <c r="F105" s="156" t="s">
        <v>59</v>
      </c>
      <c r="G105" s="156" t="s">
        <v>163</v>
      </c>
      <c r="H105" s="156" t="s">
        <v>164</v>
      </c>
      <c r="I105" s="156" t="s">
        <v>165</v>
      </c>
      <c r="J105" s="156" t="s">
        <v>157</v>
      </c>
      <c r="K105" s="157" t="s">
        <v>166</v>
      </c>
      <c r="L105" s="158"/>
      <c r="M105" s="70" t="s">
        <v>19</v>
      </c>
      <c r="N105" s="71" t="s">
        <v>47</v>
      </c>
      <c r="O105" s="71" t="s">
        <v>167</v>
      </c>
      <c r="P105" s="71" t="s">
        <v>168</v>
      </c>
      <c r="Q105" s="71" t="s">
        <v>169</v>
      </c>
      <c r="R105" s="71" t="s">
        <v>170</v>
      </c>
      <c r="S105" s="71" t="s">
        <v>171</v>
      </c>
      <c r="T105" s="72" t="s">
        <v>172</v>
      </c>
      <c r="U105" s="15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/>
    </row>
    <row r="106" spans="1:65" s="2" customFormat="1" ht="22.9" customHeight="1">
      <c r="A106" s="36"/>
      <c r="B106" s="37"/>
      <c r="C106" s="77" t="s">
        <v>173</v>
      </c>
      <c r="D106" s="38"/>
      <c r="E106" s="38"/>
      <c r="F106" s="38"/>
      <c r="G106" s="38"/>
      <c r="H106" s="38"/>
      <c r="I106" s="38"/>
      <c r="J106" s="159">
        <f>BK106</f>
        <v>0</v>
      </c>
      <c r="K106" s="38"/>
      <c r="L106" s="41"/>
      <c r="M106" s="73"/>
      <c r="N106" s="160"/>
      <c r="O106" s="74"/>
      <c r="P106" s="161">
        <f>P107+P215</f>
        <v>0</v>
      </c>
      <c r="Q106" s="74"/>
      <c r="R106" s="161">
        <f>R107+R215</f>
        <v>3.5204642600000002</v>
      </c>
      <c r="S106" s="74"/>
      <c r="T106" s="162">
        <f>T107+T215</f>
        <v>5.3896400000000009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76</v>
      </c>
      <c r="AU106" s="19" t="s">
        <v>158</v>
      </c>
      <c r="BK106" s="163">
        <f>BK107+BK215</f>
        <v>0</v>
      </c>
    </row>
    <row r="107" spans="1:65" s="12" customFormat="1" ht="25.9" customHeight="1">
      <c r="B107" s="164"/>
      <c r="C107" s="165"/>
      <c r="D107" s="166" t="s">
        <v>76</v>
      </c>
      <c r="E107" s="167" t="s">
        <v>174</v>
      </c>
      <c r="F107" s="167" t="s">
        <v>175</v>
      </c>
      <c r="G107" s="165"/>
      <c r="H107" s="165"/>
      <c r="I107" s="168"/>
      <c r="J107" s="169">
        <f>BK107</f>
        <v>0</v>
      </c>
      <c r="K107" s="165"/>
      <c r="L107" s="170"/>
      <c r="M107" s="171"/>
      <c r="N107" s="172"/>
      <c r="O107" s="172"/>
      <c r="P107" s="173">
        <f>P108+P117+P125+P136+P143+P150+P207+P211</f>
        <v>0</v>
      </c>
      <c r="Q107" s="172"/>
      <c r="R107" s="173">
        <f>R108+R117+R125+R136+R143+R150+R207+R211</f>
        <v>2.4989652600000003</v>
      </c>
      <c r="S107" s="172"/>
      <c r="T107" s="174">
        <f>T108+T117+T125+T136+T143+T150+T207+T211</f>
        <v>5.3424900000000006</v>
      </c>
      <c r="AR107" s="175" t="s">
        <v>84</v>
      </c>
      <c r="AT107" s="176" t="s">
        <v>76</v>
      </c>
      <c r="AU107" s="176" t="s">
        <v>77</v>
      </c>
      <c r="AY107" s="175" t="s">
        <v>176</v>
      </c>
      <c r="BK107" s="177">
        <f>BK108+BK117+BK125+BK136+BK143+BK150+BK207+BK211</f>
        <v>0</v>
      </c>
    </row>
    <row r="108" spans="1:65" s="12" customFormat="1" ht="22.9" customHeight="1">
      <c r="B108" s="164"/>
      <c r="C108" s="165"/>
      <c r="D108" s="166" t="s">
        <v>76</v>
      </c>
      <c r="E108" s="178" t="s">
        <v>84</v>
      </c>
      <c r="F108" s="178" t="s">
        <v>2257</v>
      </c>
      <c r="G108" s="165"/>
      <c r="H108" s="165"/>
      <c r="I108" s="168"/>
      <c r="J108" s="179">
        <f>BK108</f>
        <v>0</v>
      </c>
      <c r="K108" s="165"/>
      <c r="L108" s="170"/>
      <c r="M108" s="171"/>
      <c r="N108" s="172"/>
      <c r="O108" s="172"/>
      <c r="P108" s="173">
        <f>SUM(P109:P116)</f>
        <v>0</v>
      </c>
      <c r="Q108" s="172"/>
      <c r="R108" s="173">
        <f>SUM(R109:R116)</f>
        <v>0</v>
      </c>
      <c r="S108" s="172"/>
      <c r="T108" s="174">
        <f>SUM(T109:T116)</f>
        <v>0</v>
      </c>
      <c r="AR108" s="175" t="s">
        <v>84</v>
      </c>
      <c r="AT108" s="176" t="s">
        <v>76</v>
      </c>
      <c r="AU108" s="176" t="s">
        <v>84</v>
      </c>
      <c r="AY108" s="175" t="s">
        <v>176</v>
      </c>
      <c r="BK108" s="177">
        <f>SUM(BK109:BK116)</f>
        <v>0</v>
      </c>
    </row>
    <row r="109" spans="1:65" s="2" customFormat="1" ht="16.5" customHeight="1">
      <c r="A109" s="36"/>
      <c r="B109" s="37"/>
      <c r="C109" s="180" t="s">
        <v>84</v>
      </c>
      <c r="D109" s="180" t="s">
        <v>180</v>
      </c>
      <c r="E109" s="181" t="s">
        <v>2258</v>
      </c>
      <c r="F109" s="182" t="s">
        <v>2259</v>
      </c>
      <c r="G109" s="183" t="s">
        <v>407</v>
      </c>
      <c r="H109" s="184">
        <v>3.3</v>
      </c>
      <c r="I109" s="185"/>
      <c r="J109" s="186">
        <f>ROUND(I109*H109,2)</f>
        <v>0</v>
      </c>
      <c r="K109" s="182" t="s">
        <v>184</v>
      </c>
      <c r="L109" s="41"/>
      <c r="M109" s="187" t="s">
        <v>19</v>
      </c>
      <c r="N109" s="188" t="s">
        <v>48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185</v>
      </c>
      <c r="AT109" s="191" t="s">
        <v>180</v>
      </c>
      <c r="AU109" s="191" t="s">
        <v>86</v>
      </c>
      <c r="AY109" s="19" t="s">
        <v>176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84</v>
      </c>
      <c r="BK109" s="192">
        <f>ROUND(I109*H109,2)</f>
        <v>0</v>
      </c>
      <c r="BL109" s="19" t="s">
        <v>185</v>
      </c>
      <c r="BM109" s="191" t="s">
        <v>2260</v>
      </c>
    </row>
    <row r="110" spans="1:65" s="2" customFormat="1" ht="11.25">
      <c r="A110" s="36"/>
      <c r="B110" s="37"/>
      <c r="C110" s="38"/>
      <c r="D110" s="193" t="s">
        <v>187</v>
      </c>
      <c r="E110" s="38"/>
      <c r="F110" s="194" t="s">
        <v>2261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187</v>
      </c>
      <c r="AU110" s="19" t="s">
        <v>86</v>
      </c>
    </row>
    <row r="111" spans="1:65" s="2" customFormat="1" ht="11.25">
      <c r="A111" s="36"/>
      <c r="B111" s="37"/>
      <c r="C111" s="38"/>
      <c r="D111" s="198" t="s">
        <v>189</v>
      </c>
      <c r="E111" s="38"/>
      <c r="F111" s="199" t="s">
        <v>2262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189</v>
      </c>
      <c r="AU111" s="19" t="s">
        <v>86</v>
      </c>
    </row>
    <row r="112" spans="1:65" s="13" customFormat="1" ht="11.25">
      <c r="B112" s="200"/>
      <c r="C112" s="201"/>
      <c r="D112" s="193" t="s">
        <v>196</v>
      </c>
      <c r="E112" s="202" t="s">
        <v>19</v>
      </c>
      <c r="F112" s="203" t="s">
        <v>2263</v>
      </c>
      <c r="G112" s="201"/>
      <c r="H112" s="204">
        <v>3.3</v>
      </c>
      <c r="I112" s="205"/>
      <c r="J112" s="201"/>
      <c r="K112" s="201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196</v>
      </c>
      <c r="AU112" s="210" t="s">
        <v>86</v>
      </c>
      <c r="AV112" s="13" t="s">
        <v>86</v>
      </c>
      <c r="AW112" s="13" t="s">
        <v>37</v>
      </c>
      <c r="AX112" s="13" t="s">
        <v>84</v>
      </c>
      <c r="AY112" s="210" t="s">
        <v>176</v>
      </c>
    </row>
    <row r="113" spans="1:65" s="2" customFormat="1" ht="16.5" customHeight="1">
      <c r="A113" s="36"/>
      <c r="B113" s="37"/>
      <c r="C113" s="180" t="s">
        <v>86</v>
      </c>
      <c r="D113" s="180" t="s">
        <v>180</v>
      </c>
      <c r="E113" s="181" t="s">
        <v>2264</v>
      </c>
      <c r="F113" s="182" t="s">
        <v>2265</v>
      </c>
      <c r="G113" s="183" t="s">
        <v>290</v>
      </c>
      <c r="H113" s="184">
        <v>0.23300000000000001</v>
      </c>
      <c r="I113" s="185"/>
      <c r="J113" s="186">
        <f>ROUND(I113*H113,2)</f>
        <v>0</v>
      </c>
      <c r="K113" s="182" t="s">
        <v>184</v>
      </c>
      <c r="L113" s="41"/>
      <c r="M113" s="187" t="s">
        <v>19</v>
      </c>
      <c r="N113" s="188" t="s">
        <v>48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185</v>
      </c>
      <c r="AT113" s="191" t="s">
        <v>180</v>
      </c>
      <c r="AU113" s="191" t="s">
        <v>86</v>
      </c>
      <c r="AY113" s="19" t="s">
        <v>176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84</v>
      </c>
      <c r="BK113" s="192">
        <f>ROUND(I113*H113,2)</f>
        <v>0</v>
      </c>
      <c r="BL113" s="19" t="s">
        <v>185</v>
      </c>
      <c r="BM113" s="191" t="s">
        <v>2266</v>
      </c>
    </row>
    <row r="114" spans="1:65" s="2" customFormat="1" ht="19.5">
      <c r="A114" s="36"/>
      <c r="B114" s="37"/>
      <c r="C114" s="38"/>
      <c r="D114" s="193" t="s">
        <v>187</v>
      </c>
      <c r="E114" s="38"/>
      <c r="F114" s="194" t="s">
        <v>2267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187</v>
      </c>
      <c r="AU114" s="19" t="s">
        <v>86</v>
      </c>
    </row>
    <row r="115" spans="1:65" s="2" customFormat="1" ht="11.25">
      <c r="A115" s="36"/>
      <c r="B115" s="37"/>
      <c r="C115" s="38"/>
      <c r="D115" s="198" t="s">
        <v>189</v>
      </c>
      <c r="E115" s="38"/>
      <c r="F115" s="199" t="s">
        <v>2268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189</v>
      </c>
      <c r="AU115" s="19" t="s">
        <v>86</v>
      </c>
    </row>
    <row r="116" spans="1:65" s="13" customFormat="1" ht="11.25">
      <c r="B116" s="200"/>
      <c r="C116" s="201"/>
      <c r="D116" s="193" t="s">
        <v>196</v>
      </c>
      <c r="E116" s="202" t="s">
        <v>19</v>
      </c>
      <c r="F116" s="203" t="s">
        <v>2269</v>
      </c>
      <c r="G116" s="201"/>
      <c r="H116" s="204">
        <v>0.23300000000000001</v>
      </c>
      <c r="I116" s="205"/>
      <c r="J116" s="201"/>
      <c r="K116" s="201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196</v>
      </c>
      <c r="AU116" s="210" t="s">
        <v>86</v>
      </c>
      <c r="AV116" s="13" t="s">
        <v>86</v>
      </c>
      <c r="AW116" s="13" t="s">
        <v>37</v>
      </c>
      <c r="AX116" s="13" t="s">
        <v>84</v>
      </c>
      <c r="AY116" s="210" t="s">
        <v>176</v>
      </c>
    </row>
    <row r="117" spans="1:65" s="12" customFormat="1" ht="22.9" customHeight="1">
      <c r="B117" s="164"/>
      <c r="C117" s="165"/>
      <c r="D117" s="166" t="s">
        <v>76</v>
      </c>
      <c r="E117" s="178" t="s">
        <v>103</v>
      </c>
      <c r="F117" s="178" t="s">
        <v>287</v>
      </c>
      <c r="G117" s="165"/>
      <c r="H117" s="165"/>
      <c r="I117" s="168"/>
      <c r="J117" s="179">
        <f>BK117</f>
        <v>0</v>
      </c>
      <c r="K117" s="165"/>
      <c r="L117" s="170"/>
      <c r="M117" s="171"/>
      <c r="N117" s="172"/>
      <c r="O117" s="172"/>
      <c r="P117" s="173">
        <f>SUM(P118:P124)</f>
        <v>0</v>
      </c>
      <c r="Q117" s="172"/>
      <c r="R117" s="173">
        <f>SUM(R118:R124)</f>
        <v>0.13650000000000001</v>
      </c>
      <c r="S117" s="172"/>
      <c r="T117" s="174">
        <f>SUM(T118:T124)</f>
        <v>0</v>
      </c>
      <c r="AR117" s="175" t="s">
        <v>84</v>
      </c>
      <c r="AT117" s="176" t="s">
        <v>76</v>
      </c>
      <c r="AU117" s="176" t="s">
        <v>84</v>
      </c>
      <c r="AY117" s="175" t="s">
        <v>176</v>
      </c>
      <c r="BK117" s="177">
        <f>SUM(BK118:BK124)</f>
        <v>0</v>
      </c>
    </row>
    <row r="118" spans="1:65" s="2" customFormat="1" ht="16.5" customHeight="1">
      <c r="A118" s="36"/>
      <c r="B118" s="37"/>
      <c r="C118" s="180" t="s">
        <v>103</v>
      </c>
      <c r="D118" s="180" t="s">
        <v>180</v>
      </c>
      <c r="E118" s="181" t="s">
        <v>2270</v>
      </c>
      <c r="F118" s="182" t="s">
        <v>2271</v>
      </c>
      <c r="G118" s="183" t="s">
        <v>299</v>
      </c>
      <c r="H118" s="184">
        <v>3</v>
      </c>
      <c r="I118" s="185"/>
      <c r="J118" s="186">
        <f>ROUND(I118*H118,2)</f>
        <v>0</v>
      </c>
      <c r="K118" s="182" t="s">
        <v>184</v>
      </c>
      <c r="L118" s="41"/>
      <c r="M118" s="187" t="s">
        <v>19</v>
      </c>
      <c r="N118" s="188" t="s">
        <v>48</v>
      </c>
      <c r="O118" s="66"/>
      <c r="P118" s="189">
        <f>O118*H118</f>
        <v>0</v>
      </c>
      <c r="Q118" s="189">
        <v>7.0200000000000002E-3</v>
      </c>
      <c r="R118" s="189">
        <f>Q118*H118</f>
        <v>2.1060000000000002E-2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185</v>
      </c>
      <c r="AT118" s="191" t="s">
        <v>180</v>
      </c>
      <c r="AU118" s="191" t="s">
        <v>86</v>
      </c>
      <c r="AY118" s="19" t="s">
        <v>176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84</v>
      </c>
      <c r="BK118" s="192">
        <f>ROUND(I118*H118,2)</f>
        <v>0</v>
      </c>
      <c r="BL118" s="19" t="s">
        <v>185</v>
      </c>
      <c r="BM118" s="191" t="s">
        <v>2272</v>
      </c>
    </row>
    <row r="119" spans="1:65" s="2" customFormat="1" ht="19.5">
      <c r="A119" s="36"/>
      <c r="B119" s="37"/>
      <c r="C119" s="38"/>
      <c r="D119" s="193" t="s">
        <v>187</v>
      </c>
      <c r="E119" s="38"/>
      <c r="F119" s="194" t="s">
        <v>2273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187</v>
      </c>
      <c r="AU119" s="19" t="s">
        <v>86</v>
      </c>
    </row>
    <row r="120" spans="1:65" s="2" customFormat="1" ht="11.25">
      <c r="A120" s="36"/>
      <c r="B120" s="37"/>
      <c r="C120" s="38"/>
      <c r="D120" s="198" t="s">
        <v>189</v>
      </c>
      <c r="E120" s="38"/>
      <c r="F120" s="199" t="s">
        <v>2274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189</v>
      </c>
      <c r="AU120" s="19" t="s">
        <v>86</v>
      </c>
    </row>
    <row r="121" spans="1:65" s="13" customFormat="1" ht="11.25">
      <c r="B121" s="200"/>
      <c r="C121" s="201"/>
      <c r="D121" s="193" t="s">
        <v>196</v>
      </c>
      <c r="E121" s="202" t="s">
        <v>19</v>
      </c>
      <c r="F121" s="203" t="s">
        <v>2275</v>
      </c>
      <c r="G121" s="201"/>
      <c r="H121" s="204">
        <v>3</v>
      </c>
      <c r="I121" s="205"/>
      <c r="J121" s="201"/>
      <c r="K121" s="201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196</v>
      </c>
      <c r="AU121" s="210" t="s">
        <v>86</v>
      </c>
      <c r="AV121" s="13" t="s">
        <v>86</v>
      </c>
      <c r="AW121" s="13" t="s">
        <v>37</v>
      </c>
      <c r="AX121" s="13" t="s">
        <v>84</v>
      </c>
      <c r="AY121" s="210" t="s">
        <v>176</v>
      </c>
    </row>
    <row r="122" spans="1:65" s="2" customFormat="1" ht="16.5" customHeight="1">
      <c r="A122" s="36"/>
      <c r="B122" s="37"/>
      <c r="C122" s="227" t="s">
        <v>185</v>
      </c>
      <c r="D122" s="227" t="s">
        <v>398</v>
      </c>
      <c r="E122" s="228" t="s">
        <v>2276</v>
      </c>
      <c r="F122" s="229" t="s">
        <v>2277</v>
      </c>
      <c r="G122" s="230" t="s">
        <v>407</v>
      </c>
      <c r="H122" s="231">
        <v>7.8</v>
      </c>
      <c r="I122" s="232"/>
      <c r="J122" s="233">
        <f>ROUND(I122*H122,2)</f>
        <v>0</v>
      </c>
      <c r="K122" s="229" t="s">
        <v>184</v>
      </c>
      <c r="L122" s="234"/>
      <c r="M122" s="235" t="s">
        <v>19</v>
      </c>
      <c r="N122" s="236" t="s">
        <v>48</v>
      </c>
      <c r="O122" s="66"/>
      <c r="P122" s="189">
        <f>O122*H122</f>
        <v>0</v>
      </c>
      <c r="Q122" s="189">
        <v>1.4800000000000001E-2</v>
      </c>
      <c r="R122" s="189">
        <f>Q122*H122</f>
        <v>0.11544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179</v>
      </c>
      <c r="AT122" s="191" t="s">
        <v>398</v>
      </c>
      <c r="AU122" s="191" t="s">
        <v>86</v>
      </c>
      <c r="AY122" s="19" t="s">
        <v>176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84</v>
      </c>
      <c r="BK122" s="192">
        <f>ROUND(I122*H122,2)</f>
        <v>0</v>
      </c>
      <c r="BL122" s="19" t="s">
        <v>185</v>
      </c>
      <c r="BM122" s="191" t="s">
        <v>2278</v>
      </c>
    </row>
    <row r="123" spans="1:65" s="2" customFormat="1" ht="11.25">
      <c r="A123" s="36"/>
      <c r="B123" s="37"/>
      <c r="C123" s="38"/>
      <c r="D123" s="193" t="s">
        <v>187</v>
      </c>
      <c r="E123" s="38"/>
      <c r="F123" s="194" t="s">
        <v>2277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187</v>
      </c>
      <c r="AU123" s="19" t="s">
        <v>86</v>
      </c>
    </row>
    <row r="124" spans="1:65" s="13" customFormat="1" ht="11.25">
      <c r="B124" s="200"/>
      <c r="C124" s="201"/>
      <c r="D124" s="193" t="s">
        <v>196</v>
      </c>
      <c r="E124" s="201"/>
      <c r="F124" s="203" t="s">
        <v>2279</v>
      </c>
      <c r="G124" s="201"/>
      <c r="H124" s="204">
        <v>7.8</v>
      </c>
      <c r="I124" s="205"/>
      <c r="J124" s="201"/>
      <c r="K124" s="201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196</v>
      </c>
      <c r="AU124" s="210" t="s">
        <v>86</v>
      </c>
      <c r="AV124" s="13" t="s">
        <v>86</v>
      </c>
      <c r="AW124" s="13" t="s">
        <v>4</v>
      </c>
      <c r="AX124" s="13" t="s">
        <v>84</v>
      </c>
      <c r="AY124" s="210" t="s">
        <v>176</v>
      </c>
    </row>
    <row r="125" spans="1:65" s="12" customFormat="1" ht="22.9" customHeight="1">
      <c r="B125" s="164"/>
      <c r="C125" s="165"/>
      <c r="D125" s="166" t="s">
        <v>76</v>
      </c>
      <c r="E125" s="178" t="s">
        <v>295</v>
      </c>
      <c r="F125" s="178" t="s">
        <v>296</v>
      </c>
      <c r="G125" s="165"/>
      <c r="H125" s="165"/>
      <c r="I125" s="168"/>
      <c r="J125" s="179">
        <f>BK125</f>
        <v>0</v>
      </c>
      <c r="K125" s="165"/>
      <c r="L125" s="170"/>
      <c r="M125" s="171"/>
      <c r="N125" s="172"/>
      <c r="O125" s="172"/>
      <c r="P125" s="173">
        <f>SUM(P126:P135)</f>
        <v>0</v>
      </c>
      <c r="Q125" s="172"/>
      <c r="R125" s="173">
        <f>SUM(R126:R135)</f>
        <v>7.1017499999999997E-2</v>
      </c>
      <c r="S125" s="172"/>
      <c r="T125" s="174">
        <f>SUM(T126:T135)</f>
        <v>0</v>
      </c>
      <c r="AR125" s="175" t="s">
        <v>84</v>
      </c>
      <c r="AT125" s="176" t="s">
        <v>76</v>
      </c>
      <c r="AU125" s="176" t="s">
        <v>84</v>
      </c>
      <c r="AY125" s="175" t="s">
        <v>176</v>
      </c>
      <c r="BK125" s="177">
        <f>SUM(BK126:BK135)</f>
        <v>0</v>
      </c>
    </row>
    <row r="126" spans="1:65" s="2" customFormat="1" ht="16.5" customHeight="1">
      <c r="A126" s="36"/>
      <c r="B126" s="37"/>
      <c r="C126" s="180" t="s">
        <v>216</v>
      </c>
      <c r="D126" s="180" t="s">
        <v>180</v>
      </c>
      <c r="E126" s="181" t="s">
        <v>618</v>
      </c>
      <c r="F126" s="182" t="s">
        <v>619</v>
      </c>
      <c r="G126" s="183" t="s">
        <v>407</v>
      </c>
      <c r="H126" s="184">
        <v>47.344999999999999</v>
      </c>
      <c r="I126" s="185"/>
      <c r="J126" s="186">
        <f>ROUND(I126*H126,2)</f>
        <v>0</v>
      </c>
      <c r="K126" s="182" t="s">
        <v>184</v>
      </c>
      <c r="L126" s="41"/>
      <c r="M126" s="187" t="s">
        <v>19</v>
      </c>
      <c r="N126" s="188" t="s">
        <v>48</v>
      </c>
      <c r="O126" s="66"/>
      <c r="P126" s="189">
        <f>O126*H126</f>
        <v>0</v>
      </c>
      <c r="Q126" s="189">
        <v>1.5E-3</v>
      </c>
      <c r="R126" s="189">
        <f>Q126*H126</f>
        <v>7.1017499999999997E-2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185</v>
      </c>
      <c r="AT126" s="191" t="s">
        <v>180</v>
      </c>
      <c r="AU126" s="191" t="s">
        <v>86</v>
      </c>
      <c r="AY126" s="19" t="s">
        <v>176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84</v>
      </c>
      <c r="BK126" s="192">
        <f>ROUND(I126*H126,2)</f>
        <v>0</v>
      </c>
      <c r="BL126" s="19" t="s">
        <v>185</v>
      </c>
      <c r="BM126" s="191" t="s">
        <v>2280</v>
      </c>
    </row>
    <row r="127" spans="1:65" s="2" customFormat="1" ht="11.25">
      <c r="A127" s="36"/>
      <c r="B127" s="37"/>
      <c r="C127" s="38"/>
      <c r="D127" s="193" t="s">
        <v>187</v>
      </c>
      <c r="E127" s="38"/>
      <c r="F127" s="194" t="s">
        <v>621</v>
      </c>
      <c r="G127" s="38"/>
      <c r="H127" s="38"/>
      <c r="I127" s="195"/>
      <c r="J127" s="38"/>
      <c r="K127" s="38"/>
      <c r="L127" s="41"/>
      <c r="M127" s="196"/>
      <c r="N127" s="197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187</v>
      </c>
      <c r="AU127" s="19" t="s">
        <v>86</v>
      </c>
    </row>
    <row r="128" spans="1:65" s="2" customFormat="1" ht="11.25">
      <c r="A128" s="36"/>
      <c r="B128" s="37"/>
      <c r="C128" s="38"/>
      <c r="D128" s="198" t="s">
        <v>189</v>
      </c>
      <c r="E128" s="38"/>
      <c r="F128" s="199" t="s">
        <v>622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189</v>
      </c>
      <c r="AU128" s="19" t="s">
        <v>86</v>
      </c>
    </row>
    <row r="129" spans="1:65" s="13" customFormat="1" ht="11.25">
      <c r="B129" s="200"/>
      <c r="C129" s="201"/>
      <c r="D129" s="193" t="s">
        <v>196</v>
      </c>
      <c r="E129" s="202" t="s">
        <v>19</v>
      </c>
      <c r="F129" s="203" t="s">
        <v>2281</v>
      </c>
      <c r="G129" s="201"/>
      <c r="H129" s="204">
        <v>11.1</v>
      </c>
      <c r="I129" s="205"/>
      <c r="J129" s="201"/>
      <c r="K129" s="201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196</v>
      </c>
      <c r="AU129" s="210" t="s">
        <v>86</v>
      </c>
      <c r="AV129" s="13" t="s">
        <v>86</v>
      </c>
      <c r="AW129" s="13" t="s">
        <v>37</v>
      </c>
      <c r="AX129" s="13" t="s">
        <v>77</v>
      </c>
      <c r="AY129" s="210" t="s">
        <v>176</v>
      </c>
    </row>
    <row r="130" spans="1:65" s="13" customFormat="1" ht="11.25">
      <c r="B130" s="200"/>
      <c r="C130" s="201"/>
      <c r="D130" s="193" t="s">
        <v>196</v>
      </c>
      <c r="E130" s="202" t="s">
        <v>19</v>
      </c>
      <c r="F130" s="203" t="s">
        <v>2282</v>
      </c>
      <c r="G130" s="201"/>
      <c r="H130" s="204">
        <v>10.8</v>
      </c>
      <c r="I130" s="205"/>
      <c r="J130" s="201"/>
      <c r="K130" s="201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196</v>
      </c>
      <c r="AU130" s="210" t="s">
        <v>86</v>
      </c>
      <c r="AV130" s="13" t="s">
        <v>86</v>
      </c>
      <c r="AW130" s="13" t="s">
        <v>37</v>
      </c>
      <c r="AX130" s="13" t="s">
        <v>77</v>
      </c>
      <c r="AY130" s="210" t="s">
        <v>176</v>
      </c>
    </row>
    <row r="131" spans="1:65" s="13" customFormat="1" ht="11.25">
      <c r="B131" s="200"/>
      <c r="C131" s="201"/>
      <c r="D131" s="193" t="s">
        <v>196</v>
      </c>
      <c r="E131" s="202" t="s">
        <v>19</v>
      </c>
      <c r="F131" s="203" t="s">
        <v>2283</v>
      </c>
      <c r="G131" s="201"/>
      <c r="H131" s="204">
        <v>4.92</v>
      </c>
      <c r="I131" s="205"/>
      <c r="J131" s="201"/>
      <c r="K131" s="201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196</v>
      </c>
      <c r="AU131" s="210" t="s">
        <v>86</v>
      </c>
      <c r="AV131" s="13" t="s">
        <v>86</v>
      </c>
      <c r="AW131" s="13" t="s">
        <v>37</v>
      </c>
      <c r="AX131" s="13" t="s">
        <v>77</v>
      </c>
      <c r="AY131" s="210" t="s">
        <v>176</v>
      </c>
    </row>
    <row r="132" spans="1:65" s="13" customFormat="1" ht="11.25">
      <c r="B132" s="200"/>
      <c r="C132" s="201"/>
      <c r="D132" s="193" t="s">
        <v>196</v>
      </c>
      <c r="E132" s="202" t="s">
        <v>19</v>
      </c>
      <c r="F132" s="203" t="s">
        <v>2284</v>
      </c>
      <c r="G132" s="201"/>
      <c r="H132" s="204">
        <v>5</v>
      </c>
      <c r="I132" s="205"/>
      <c r="J132" s="201"/>
      <c r="K132" s="201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196</v>
      </c>
      <c r="AU132" s="210" t="s">
        <v>86</v>
      </c>
      <c r="AV132" s="13" t="s">
        <v>86</v>
      </c>
      <c r="AW132" s="13" t="s">
        <v>37</v>
      </c>
      <c r="AX132" s="13" t="s">
        <v>77</v>
      </c>
      <c r="AY132" s="210" t="s">
        <v>176</v>
      </c>
    </row>
    <row r="133" spans="1:65" s="13" customFormat="1" ht="11.25">
      <c r="B133" s="200"/>
      <c r="C133" s="201"/>
      <c r="D133" s="193" t="s">
        <v>196</v>
      </c>
      <c r="E133" s="202" t="s">
        <v>19</v>
      </c>
      <c r="F133" s="203" t="s">
        <v>2285</v>
      </c>
      <c r="G133" s="201"/>
      <c r="H133" s="204">
        <v>9.2249999999999996</v>
      </c>
      <c r="I133" s="205"/>
      <c r="J133" s="201"/>
      <c r="K133" s="201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196</v>
      </c>
      <c r="AU133" s="210" t="s">
        <v>86</v>
      </c>
      <c r="AV133" s="13" t="s">
        <v>86</v>
      </c>
      <c r="AW133" s="13" t="s">
        <v>37</v>
      </c>
      <c r="AX133" s="13" t="s">
        <v>77</v>
      </c>
      <c r="AY133" s="210" t="s">
        <v>176</v>
      </c>
    </row>
    <row r="134" spans="1:65" s="13" customFormat="1" ht="11.25">
      <c r="B134" s="200"/>
      <c r="C134" s="201"/>
      <c r="D134" s="193" t="s">
        <v>196</v>
      </c>
      <c r="E134" s="202" t="s">
        <v>19</v>
      </c>
      <c r="F134" s="203" t="s">
        <v>2286</v>
      </c>
      <c r="G134" s="201"/>
      <c r="H134" s="204">
        <v>6.3</v>
      </c>
      <c r="I134" s="205"/>
      <c r="J134" s="201"/>
      <c r="K134" s="201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196</v>
      </c>
      <c r="AU134" s="210" t="s">
        <v>86</v>
      </c>
      <c r="AV134" s="13" t="s">
        <v>86</v>
      </c>
      <c r="AW134" s="13" t="s">
        <v>37</v>
      </c>
      <c r="AX134" s="13" t="s">
        <v>77</v>
      </c>
      <c r="AY134" s="210" t="s">
        <v>176</v>
      </c>
    </row>
    <row r="135" spans="1:65" s="14" customFormat="1" ht="11.25">
      <c r="B135" s="211"/>
      <c r="C135" s="212"/>
      <c r="D135" s="193" t="s">
        <v>196</v>
      </c>
      <c r="E135" s="213" t="s">
        <v>19</v>
      </c>
      <c r="F135" s="214" t="s">
        <v>199</v>
      </c>
      <c r="G135" s="212"/>
      <c r="H135" s="215">
        <v>47.344999999999999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196</v>
      </c>
      <c r="AU135" s="221" t="s">
        <v>86</v>
      </c>
      <c r="AV135" s="14" t="s">
        <v>185</v>
      </c>
      <c r="AW135" s="14" t="s">
        <v>37</v>
      </c>
      <c r="AX135" s="14" t="s">
        <v>84</v>
      </c>
      <c r="AY135" s="221" t="s">
        <v>176</v>
      </c>
    </row>
    <row r="136" spans="1:65" s="12" customFormat="1" ht="22.9" customHeight="1">
      <c r="B136" s="164"/>
      <c r="C136" s="165"/>
      <c r="D136" s="166" t="s">
        <v>76</v>
      </c>
      <c r="E136" s="178" t="s">
        <v>636</v>
      </c>
      <c r="F136" s="178" t="s">
        <v>637</v>
      </c>
      <c r="G136" s="165"/>
      <c r="H136" s="165"/>
      <c r="I136" s="168"/>
      <c r="J136" s="179">
        <f>BK136</f>
        <v>0</v>
      </c>
      <c r="K136" s="165"/>
      <c r="L136" s="170"/>
      <c r="M136" s="171"/>
      <c r="N136" s="172"/>
      <c r="O136" s="172"/>
      <c r="P136" s="173">
        <f>SUM(P137:P142)</f>
        <v>0</v>
      </c>
      <c r="Q136" s="172"/>
      <c r="R136" s="173">
        <f>SUM(R137:R142)</f>
        <v>2.2786713600000001</v>
      </c>
      <c r="S136" s="172"/>
      <c r="T136" s="174">
        <f>SUM(T137:T142)</f>
        <v>0</v>
      </c>
      <c r="AR136" s="175" t="s">
        <v>84</v>
      </c>
      <c r="AT136" s="176" t="s">
        <v>76</v>
      </c>
      <c r="AU136" s="176" t="s">
        <v>84</v>
      </c>
      <c r="AY136" s="175" t="s">
        <v>176</v>
      </c>
      <c r="BK136" s="177">
        <f>SUM(BK137:BK142)</f>
        <v>0</v>
      </c>
    </row>
    <row r="137" spans="1:65" s="2" customFormat="1" ht="16.5" customHeight="1">
      <c r="A137" s="36"/>
      <c r="B137" s="37"/>
      <c r="C137" s="180" t="s">
        <v>223</v>
      </c>
      <c r="D137" s="180" t="s">
        <v>180</v>
      </c>
      <c r="E137" s="181" t="s">
        <v>638</v>
      </c>
      <c r="F137" s="182" t="s">
        <v>639</v>
      </c>
      <c r="G137" s="183" t="s">
        <v>267</v>
      </c>
      <c r="H137" s="184">
        <v>169.54400000000001</v>
      </c>
      <c r="I137" s="185"/>
      <c r="J137" s="186">
        <f>ROUND(I137*H137,2)</f>
        <v>0</v>
      </c>
      <c r="K137" s="182" t="s">
        <v>184</v>
      </c>
      <c r="L137" s="41"/>
      <c r="M137" s="187" t="s">
        <v>19</v>
      </c>
      <c r="N137" s="188" t="s">
        <v>48</v>
      </c>
      <c r="O137" s="66"/>
      <c r="P137" s="189">
        <f>O137*H137</f>
        <v>0</v>
      </c>
      <c r="Q137" s="189">
        <v>1.3440000000000001E-2</v>
      </c>
      <c r="R137" s="189">
        <f>Q137*H137</f>
        <v>2.2786713600000001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185</v>
      </c>
      <c r="AT137" s="191" t="s">
        <v>180</v>
      </c>
      <c r="AU137" s="191" t="s">
        <v>86</v>
      </c>
      <c r="AY137" s="19" t="s">
        <v>176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84</v>
      </c>
      <c r="BK137" s="192">
        <f>ROUND(I137*H137,2)</f>
        <v>0</v>
      </c>
      <c r="BL137" s="19" t="s">
        <v>185</v>
      </c>
      <c r="BM137" s="191" t="s">
        <v>2287</v>
      </c>
    </row>
    <row r="138" spans="1:65" s="2" customFormat="1" ht="11.25">
      <c r="A138" s="36"/>
      <c r="B138" s="37"/>
      <c r="C138" s="38"/>
      <c r="D138" s="193" t="s">
        <v>187</v>
      </c>
      <c r="E138" s="38"/>
      <c r="F138" s="194" t="s">
        <v>641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187</v>
      </c>
      <c r="AU138" s="19" t="s">
        <v>86</v>
      </c>
    </row>
    <row r="139" spans="1:65" s="2" customFormat="1" ht="11.25">
      <c r="A139" s="36"/>
      <c r="B139" s="37"/>
      <c r="C139" s="38"/>
      <c r="D139" s="198" t="s">
        <v>189</v>
      </c>
      <c r="E139" s="38"/>
      <c r="F139" s="199" t="s">
        <v>642</v>
      </c>
      <c r="G139" s="38"/>
      <c r="H139" s="38"/>
      <c r="I139" s="195"/>
      <c r="J139" s="38"/>
      <c r="K139" s="38"/>
      <c r="L139" s="41"/>
      <c r="M139" s="196"/>
      <c r="N139" s="197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189</v>
      </c>
      <c r="AU139" s="19" t="s">
        <v>86</v>
      </c>
    </row>
    <row r="140" spans="1:65" s="2" customFormat="1" ht="16.5" customHeight="1">
      <c r="A140" s="36"/>
      <c r="B140" s="37"/>
      <c r="C140" s="180" t="s">
        <v>328</v>
      </c>
      <c r="D140" s="180" t="s">
        <v>180</v>
      </c>
      <c r="E140" s="181" t="s">
        <v>660</v>
      </c>
      <c r="F140" s="182" t="s">
        <v>661</v>
      </c>
      <c r="G140" s="183" t="s">
        <v>267</v>
      </c>
      <c r="H140" s="184">
        <v>169.54400000000001</v>
      </c>
      <c r="I140" s="185"/>
      <c r="J140" s="186">
        <f>ROUND(I140*H140,2)</f>
        <v>0</v>
      </c>
      <c r="K140" s="182" t="s">
        <v>184</v>
      </c>
      <c r="L140" s="41"/>
      <c r="M140" s="187" t="s">
        <v>19</v>
      </c>
      <c r="N140" s="188" t="s">
        <v>48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185</v>
      </c>
      <c r="AT140" s="191" t="s">
        <v>180</v>
      </c>
      <c r="AU140" s="191" t="s">
        <v>86</v>
      </c>
      <c r="AY140" s="19" t="s">
        <v>176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84</v>
      </c>
      <c r="BK140" s="192">
        <f>ROUND(I140*H140,2)</f>
        <v>0</v>
      </c>
      <c r="BL140" s="19" t="s">
        <v>185</v>
      </c>
      <c r="BM140" s="191" t="s">
        <v>2288</v>
      </c>
    </row>
    <row r="141" spans="1:65" s="2" customFormat="1" ht="11.25">
      <c r="A141" s="36"/>
      <c r="B141" s="37"/>
      <c r="C141" s="38"/>
      <c r="D141" s="193" t="s">
        <v>187</v>
      </c>
      <c r="E141" s="38"/>
      <c r="F141" s="194" t="s">
        <v>663</v>
      </c>
      <c r="G141" s="38"/>
      <c r="H141" s="38"/>
      <c r="I141" s="195"/>
      <c r="J141" s="38"/>
      <c r="K141" s="38"/>
      <c r="L141" s="41"/>
      <c r="M141" s="196"/>
      <c r="N141" s="19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187</v>
      </c>
      <c r="AU141" s="19" t="s">
        <v>86</v>
      </c>
    </row>
    <row r="142" spans="1:65" s="2" customFormat="1" ht="11.25">
      <c r="A142" s="36"/>
      <c r="B142" s="37"/>
      <c r="C142" s="38"/>
      <c r="D142" s="198" t="s">
        <v>189</v>
      </c>
      <c r="E142" s="38"/>
      <c r="F142" s="199" t="s">
        <v>664</v>
      </c>
      <c r="G142" s="38"/>
      <c r="H142" s="38"/>
      <c r="I142" s="195"/>
      <c r="J142" s="38"/>
      <c r="K142" s="38"/>
      <c r="L142" s="41"/>
      <c r="M142" s="196"/>
      <c r="N142" s="197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189</v>
      </c>
      <c r="AU142" s="19" t="s">
        <v>86</v>
      </c>
    </row>
    <row r="143" spans="1:65" s="12" customFormat="1" ht="22.9" customHeight="1">
      <c r="B143" s="164"/>
      <c r="C143" s="165"/>
      <c r="D143" s="166" t="s">
        <v>76</v>
      </c>
      <c r="E143" s="178" t="s">
        <v>732</v>
      </c>
      <c r="F143" s="178" t="s">
        <v>733</v>
      </c>
      <c r="G143" s="165"/>
      <c r="H143" s="165"/>
      <c r="I143" s="168"/>
      <c r="J143" s="179">
        <f>BK143</f>
        <v>0</v>
      </c>
      <c r="K143" s="165"/>
      <c r="L143" s="170"/>
      <c r="M143" s="171"/>
      <c r="N143" s="172"/>
      <c r="O143" s="172"/>
      <c r="P143" s="173">
        <f>SUM(P144:P149)</f>
        <v>0</v>
      </c>
      <c r="Q143" s="172"/>
      <c r="R143" s="173">
        <f>SUM(R144:R149)</f>
        <v>1.2776399999999999E-2</v>
      </c>
      <c r="S143" s="172"/>
      <c r="T143" s="174">
        <f>SUM(T144:T149)</f>
        <v>0</v>
      </c>
      <c r="AR143" s="175" t="s">
        <v>84</v>
      </c>
      <c r="AT143" s="176" t="s">
        <v>76</v>
      </c>
      <c r="AU143" s="176" t="s">
        <v>84</v>
      </c>
      <c r="AY143" s="175" t="s">
        <v>176</v>
      </c>
      <c r="BK143" s="177">
        <f>SUM(BK144:BK149)</f>
        <v>0</v>
      </c>
    </row>
    <row r="144" spans="1:65" s="2" customFormat="1" ht="21.75" customHeight="1">
      <c r="A144" s="36"/>
      <c r="B144" s="37"/>
      <c r="C144" s="180" t="s">
        <v>179</v>
      </c>
      <c r="D144" s="180" t="s">
        <v>180</v>
      </c>
      <c r="E144" s="181" t="s">
        <v>2165</v>
      </c>
      <c r="F144" s="182" t="s">
        <v>2166</v>
      </c>
      <c r="G144" s="183" t="s">
        <v>267</v>
      </c>
      <c r="H144" s="184">
        <v>98.28</v>
      </c>
      <c r="I144" s="185"/>
      <c r="J144" s="186">
        <f>ROUND(I144*H144,2)</f>
        <v>0</v>
      </c>
      <c r="K144" s="182" t="s">
        <v>184</v>
      </c>
      <c r="L144" s="41"/>
      <c r="M144" s="187" t="s">
        <v>19</v>
      </c>
      <c r="N144" s="188" t="s">
        <v>48</v>
      </c>
      <c r="O144" s="66"/>
      <c r="P144" s="189">
        <f>O144*H144</f>
        <v>0</v>
      </c>
      <c r="Q144" s="189">
        <v>1.2999999999999999E-4</v>
      </c>
      <c r="R144" s="189">
        <f>Q144*H144</f>
        <v>1.2776399999999999E-2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185</v>
      </c>
      <c r="AT144" s="191" t="s">
        <v>180</v>
      </c>
      <c r="AU144" s="191" t="s">
        <v>86</v>
      </c>
      <c r="AY144" s="19" t="s">
        <v>176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84</v>
      </c>
      <c r="BK144" s="192">
        <f>ROUND(I144*H144,2)</f>
        <v>0</v>
      </c>
      <c r="BL144" s="19" t="s">
        <v>185</v>
      </c>
      <c r="BM144" s="191" t="s">
        <v>2289</v>
      </c>
    </row>
    <row r="145" spans="1:65" s="2" customFormat="1" ht="11.25">
      <c r="A145" s="36"/>
      <c r="B145" s="37"/>
      <c r="C145" s="38"/>
      <c r="D145" s="193" t="s">
        <v>187</v>
      </c>
      <c r="E145" s="38"/>
      <c r="F145" s="194" t="s">
        <v>2168</v>
      </c>
      <c r="G145" s="38"/>
      <c r="H145" s="38"/>
      <c r="I145" s="195"/>
      <c r="J145" s="38"/>
      <c r="K145" s="38"/>
      <c r="L145" s="41"/>
      <c r="M145" s="196"/>
      <c r="N145" s="197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187</v>
      </c>
      <c r="AU145" s="19" t="s">
        <v>86</v>
      </c>
    </row>
    <row r="146" spans="1:65" s="2" customFormat="1" ht="11.25">
      <c r="A146" s="36"/>
      <c r="B146" s="37"/>
      <c r="C146" s="38"/>
      <c r="D146" s="198" t="s">
        <v>189</v>
      </c>
      <c r="E146" s="38"/>
      <c r="F146" s="199" t="s">
        <v>2169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189</v>
      </c>
      <c r="AU146" s="19" t="s">
        <v>86</v>
      </c>
    </row>
    <row r="147" spans="1:65" s="13" customFormat="1" ht="11.25">
      <c r="B147" s="200"/>
      <c r="C147" s="201"/>
      <c r="D147" s="193" t="s">
        <v>196</v>
      </c>
      <c r="E147" s="202" t="s">
        <v>19</v>
      </c>
      <c r="F147" s="203" t="s">
        <v>2170</v>
      </c>
      <c r="G147" s="201"/>
      <c r="H147" s="204">
        <v>57.96</v>
      </c>
      <c r="I147" s="205"/>
      <c r="J147" s="201"/>
      <c r="K147" s="201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196</v>
      </c>
      <c r="AU147" s="210" t="s">
        <v>86</v>
      </c>
      <c r="AV147" s="13" t="s">
        <v>86</v>
      </c>
      <c r="AW147" s="13" t="s">
        <v>37</v>
      </c>
      <c r="AX147" s="13" t="s">
        <v>77</v>
      </c>
      <c r="AY147" s="210" t="s">
        <v>176</v>
      </c>
    </row>
    <row r="148" spans="1:65" s="13" customFormat="1" ht="11.25">
      <c r="B148" s="200"/>
      <c r="C148" s="201"/>
      <c r="D148" s="193" t="s">
        <v>196</v>
      </c>
      <c r="E148" s="202" t="s">
        <v>19</v>
      </c>
      <c r="F148" s="203" t="s">
        <v>2290</v>
      </c>
      <c r="G148" s="201"/>
      <c r="H148" s="204">
        <v>40.32</v>
      </c>
      <c r="I148" s="205"/>
      <c r="J148" s="201"/>
      <c r="K148" s="201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196</v>
      </c>
      <c r="AU148" s="210" t="s">
        <v>86</v>
      </c>
      <c r="AV148" s="13" t="s">
        <v>86</v>
      </c>
      <c r="AW148" s="13" t="s">
        <v>37</v>
      </c>
      <c r="AX148" s="13" t="s">
        <v>77</v>
      </c>
      <c r="AY148" s="210" t="s">
        <v>176</v>
      </c>
    </row>
    <row r="149" spans="1:65" s="14" customFormat="1" ht="11.25">
      <c r="B149" s="211"/>
      <c r="C149" s="212"/>
      <c r="D149" s="193" t="s">
        <v>196</v>
      </c>
      <c r="E149" s="213" t="s">
        <v>19</v>
      </c>
      <c r="F149" s="214" t="s">
        <v>199</v>
      </c>
      <c r="G149" s="212"/>
      <c r="H149" s="215">
        <v>98.28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196</v>
      </c>
      <c r="AU149" s="221" t="s">
        <v>86</v>
      </c>
      <c r="AV149" s="14" t="s">
        <v>185</v>
      </c>
      <c r="AW149" s="14" t="s">
        <v>37</v>
      </c>
      <c r="AX149" s="14" t="s">
        <v>84</v>
      </c>
      <c r="AY149" s="221" t="s">
        <v>176</v>
      </c>
    </row>
    <row r="150" spans="1:65" s="12" customFormat="1" ht="22.9" customHeight="1">
      <c r="B150" s="164"/>
      <c r="C150" s="165"/>
      <c r="D150" s="166" t="s">
        <v>76</v>
      </c>
      <c r="E150" s="178" t="s">
        <v>315</v>
      </c>
      <c r="F150" s="178" t="s">
        <v>316</v>
      </c>
      <c r="G150" s="165"/>
      <c r="H150" s="165"/>
      <c r="I150" s="168"/>
      <c r="J150" s="179">
        <f>BK150</f>
        <v>0</v>
      </c>
      <c r="K150" s="165"/>
      <c r="L150" s="170"/>
      <c r="M150" s="171"/>
      <c r="N150" s="172"/>
      <c r="O150" s="172"/>
      <c r="P150" s="173">
        <f>SUM(P151:P206)</f>
        <v>0</v>
      </c>
      <c r="Q150" s="172"/>
      <c r="R150" s="173">
        <f>SUM(R151:R206)</f>
        <v>0</v>
      </c>
      <c r="S150" s="172"/>
      <c r="T150" s="174">
        <f>SUM(T151:T206)</f>
        <v>5.3424900000000006</v>
      </c>
      <c r="AR150" s="175" t="s">
        <v>84</v>
      </c>
      <c r="AT150" s="176" t="s">
        <v>76</v>
      </c>
      <c r="AU150" s="176" t="s">
        <v>84</v>
      </c>
      <c r="AY150" s="175" t="s">
        <v>176</v>
      </c>
      <c r="BK150" s="177">
        <f>SUM(BK151:BK206)</f>
        <v>0</v>
      </c>
    </row>
    <row r="151" spans="1:65" s="2" customFormat="1" ht="16.5" customHeight="1">
      <c r="A151" s="36"/>
      <c r="B151" s="37"/>
      <c r="C151" s="180" t="s">
        <v>341</v>
      </c>
      <c r="D151" s="180" t="s">
        <v>180</v>
      </c>
      <c r="E151" s="181" t="s">
        <v>2291</v>
      </c>
      <c r="F151" s="182" t="s">
        <v>2292</v>
      </c>
      <c r="G151" s="183" t="s">
        <v>267</v>
      </c>
      <c r="H151" s="184">
        <v>5.3159999999999998</v>
      </c>
      <c r="I151" s="185"/>
      <c r="J151" s="186">
        <f>ROUND(I151*H151,2)</f>
        <v>0</v>
      </c>
      <c r="K151" s="182" t="s">
        <v>184</v>
      </c>
      <c r="L151" s="41"/>
      <c r="M151" s="187" t="s">
        <v>19</v>
      </c>
      <c r="N151" s="188" t="s">
        <v>48</v>
      </c>
      <c r="O151" s="66"/>
      <c r="P151" s="189">
        <f>O151*H151</f>
        <v>0</v>
      </c>
      <c r="Q151" s="189">
        <v>0</v>
      </c>
      <c r="R151" s="189">
        <f>Q151*H151</f>
        <v>0</v>
      </c>
      <c r="S151" s="189">
        <v>7.4999999999999997E-2</v>
      </c>
      <c r="T151" s="190">
        <f>S151*H151</f>
        <v>0.3987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185</v>
      </c>
      <c r="AT151" s="191" t="s">
        <v>180</v>
      </c>
      <c r="AU151" s="191" t="s">
        <v>86</v>
      </c>
      <c r="AY151" s="19" t="s">
        <v>176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84</v>
      </c>
      <c r="BK151" s="192">
        <f>ROUND(I151*H151,2)</f>
        <v>0</v>
      </c>
      <c r="BL151" s="19" t="s">
        <v>185</v>
      </c>
      <c r="BM151" s="191" t="s">
        <v>2293</v>
      </c>
    </row>
    <row r="152" spans="1:65" s="2" customFormat="1" ht="19.5">
      <c r="A152" s="36"/>
      <c r="B152" s="37"/>
      <c r="C152" s="38"/>
      <c r="D152" s="193" t="s">
        <v>187</v>
      </c>
      <c r="E152" s="38"/>
      <c r="F152" s="194" t="s">
        <v>2294</v>
      </c>
      <c r="G152" s="38"/>
      <c r="H152" s="38"/>
      <c r="I152" s="195"/>
      <c r="J152" s="38"/>
      <c r="K152" s="38"/>
      <c r="L152" s="41"/>
      <c r="M152" s="196"/>
      <c r="N152" s="197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187</v>
      </c>
      <c r="AU152" s="19" t="s">
        <v>86</v>
      </c>
    </row>
    <row r="153" spans="1:65" s="2" customFormat="1" ht="11.25">
      <c r="A153" s="36"/>
      <c r="B153" s="37"/>
      <c r="C153" s="38"/>
      <c r="D153" s="198" t="s">
        <v>189</v>
      </c>
      <c r="E153" s="38"/>
      <c r="F153" s="199" t="s">
        <v>2295</v>
      </c>
      <c r="G153" s="38"/>
      <c r="H153" s="38"/>
      <c r="I153" s="195"/>
      <c r="J153" s="38"/>
      <c r="K153" s="38"/>
      <c r="L153" s="41"/>
      <c r="M153" s="196"/>
      <c r="N153" s="197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189</v>
      </c>
      <c r="AU153" s="19" t="s">
        <v>86</v>
      </c>
    </row>
    <row r="154" spans="1:65" s="13" customFormat="1" ht="11.25">
      <c r="B154" s="200"/>
      <c r="C154" s="201"/>
      <c r="D154" s="193" t="s">
        <v>196</v>
      </c>
      <c r="E154" s="202" t="s">
        <v>19</v>
      </c>
      <c r="F154" s="203" t="s">
        <v>2296</v>
      </c>
      <c r="G154" s="201"/>
      <c r="H154" s="204">
        <v>2.25</v>
      </c>
      <c r="I154" s="205"/>
      <c r="J154" s="201"/>
      <c r="K154" s="201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196</v>
      </c>
      <c r="AU154" s="210" t="s">
        <v>86</v>
      </c>
      <c r="AV154" s="13" t="s">
        <v>86</v>
      </c>
      <c r="AW154" s="13" t="s">
        <v>37</v>
      </c>
      <c r="AX154" s="13" t="s">
        <v>77</v>
      </c>
      <c r="AY154" s="210" t="s">
        <v>176</v>
      </c>
    </row>
    <row r="155" spans="1:65" s="13" customFormat="1" ht="11.25">
      <c r="B155" s="200"/>
      <c r="C155" s="201"/>
      <c r="D155" s="193" t="s">
        <v>196</v>
      </c>
      <c r="E155" s="202" t="s">
        <v>19</v>
      </c>
      <c r="F155" s="203" t="s">
        <v>2297</v>
      </c>
      <c r="G155" s="201"/>
      <c r="H155" s="204">
        <v>2.31</v>
      </c>
      <c r="I155" s="205"/>
      <c r="J155" s="201"/>
      <c r="K155" s="201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196</v>
      </c>
      <c r="AU155" s="210" t="s">
        <v>86</v>
      </c>
      <c r="AV155" s="13" t="s">
        <v>86</v>
      </c>
      <c r="AW155" s="13" t="s">
        <v>37</v>
      </c>
      <c r="AX155" s="13" t="s">
        <v>77</v>
      </c>
      <c r="AY155" s="210" t="s">
        <v>176</v>
      </c>
    </row>
    <row r="156" spans="1:65" s="13" customFormat="1" ht="11.25">
      <c r="B156" s="200"/>
      <c r="C156" s="201"/>
      <c r="D156" s="193" t="s">
        <v>196</v>
      </c>
      <c r="E156" s="202" t="s">
        <v>19</v>
      </c>
      <c r="F156" s="203" t="s">
        <v>2298</v>
      </c>
      <c r="G156" s="201"/>
      <c r="H156" s="204">
        <v>0.75600000000000001</v>
      </c>
      <c r="I156" s="205"/>
      <c r="J156" s="201"/>
      <c r="K156" s="201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196</v>
      </c>
      <c r="AU156" s="210" t="s">
        <v>86</v>
      </c>
      <c r="AV156" s="13" t="s">
        <v>86</v>
      </c>
      <c r="AW156" s="13" t="s">
        <v>37</v>
      </c>
      <c r="AX156" s="13" t="s">
        <v>77</v>
      </c>
      <c r="AY156" s="210" t="s">
        <v>176</v>
      </c>
    </row>
    <row r="157" spans="1:65" s="14" customFormat="1" ht="11.25">
      <c r="B157" s="211"/>
      <c r="C157" s="212"/>
      <c r="D157" s="193" t="s">
        <v>196</v>
      </c>
      <c r="E157" s="213" t="s">
        <v>19</v>
      </c>
      <c r="F157" s="214" t="s">
        <v>199</v>
      </c>
      <c r="G157" s="212"/>
      <c r="H157" s="215">
        <v>5.3159999999999998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196</v>
      </c>
      <c r="AU157" s="221" t="s">
        <v>86</v>
      </c>
      <c r="AV157" s="14" t="s">
        <v>185</v>
      </c>
      <c r="AW157" s="14" t="s">
        <v>37</v>
      </c>
      <c r="AX157" s="14" t="s">
        <v>84</v>
      </c>
      <c r="AY157" s="221" t="s">
        <v>176</v>
      </c>
    </row>
    <row r="158" spans="1:65" s="2" customFormat="1" ht="16.5" customHeight="1">
      <c r="A158" s="36"/>
      <c r="B158" s="37"/>
      <c r="C158" s="180" t="s">
        <v>351</v>
      </c>
      <c r="D158" s="180" t="s">
        <v>180</v>
      </c>
      <c r="E158" s="181" t="s">
        <v>2299</v>
      </c>
      <c r="F158" s="182" t="s">
        <v>2300</v>
      </c>
      <c r="G158" s="183" t="s">
        <v>290</v>
      </c>
      <c r="H158" s="184">
        <v>0.27</v>
      </c>
      <c r="I158" s="185"/>
      <c r="J158" s="186">
        <f>ROUND(I158*H158,2)</f>
        <v>0</v>
      </c>
      <c r="K158" s="182" t="s">
        <v>184</v>
      </c>
      <c r="L158" s="41"/>
      <c r="M158" s="187" t="s">
        <v>19</v>
      </c>
      <c r="N158" s="188" t="s">
        <v>48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2</v>
      </c>
      <c r="T158" s="190">
        <f>S158*H158</f>
        <v>0.54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185</v>
      </c>
      <c r="AT158" s="191" t="s">
        <v>180</v>
      </c>
      <c r="AU158" s="191" t="s">
        <v>86</v>
      </c>
      <c r="AY158" s="19" t="s">
        <v>176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84</v>
      </c>
      <c r="BK158" s="192">
        <f>ROUND(I158*H158,2)</f>
        <v>0</v>
      </c>
      <c r="BL158" s="19" t="s">
        <v>185</v>
      </c>
      <c r="BM158" s="191" t="s">
        <v>2301</v>
      </c>
    </row>
    <row r="159" spans="1:65" s="2" customFormat="1" ht="11.25">
      <c r="A159" s="36"/>
      <c r="B159" s="37"/>
      <c r="C159" s="38"/>
      <c r="D159" s="193" t="s">
        <v>187</v>
      </c>
      <c r="E159" s="38"/>
      <c r="F159" s="194" t="s">
        <v>2302</v>
      </c>
      <c r="G159" s="38"/>
      <c r="H159" s="38"/>
      <c r="I159" s="195"/>
      <c r="J159" s="38"/>
      <c r="K159" s="38"/>
      <c r="L159" s="41"/>
      <c r="M159" s="196"/>
      <c r="N159" s="197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187</v>
      </c>
      <c r="AU159" s="19" t="s">
        <v>86</v>
      </c>
    </row>
    <row r="160" spans="1:65" s="2" customFormat="1" ht="11.25">
      <c r="A160" s="36"/>
      <c r="B160" s="37"/>
      <c r="C160" s="38"/>
      <c r="D160" s="198" t="s">
        <v>189</v>
      </c>
      <c r="E160" s="38"/>
      <c r="F160" s="199" t="s">
        <v>2303</v>
      </c>
      <c r="G160" s="38"/>
      <c r="H160" s="38"/>
      <c r="I160" s="195"/>
      <c r="J160" s="38"/>
      <c r="K160" s="38"/>
      <c r="L160" s="41"/>
      <c r="M160" s="196"/>
      <c r="N160" s="197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189</v>
      </c>
      <c r="AU160" s="19" t="s">
        <v>86</v>
      </c>
    </row>
    <row r="161" spans="1:65" s="13" customFormat="1" ht="11.25">
      <c r="B161" s="200"/>
      <c r="C161" s="201"/>
      <c r="D161" s="193" t="s">
        <v>196</v>
      </c>
      <c r="E161" s="202" t="s">
        <v>19</v>
      </c>
      <c r="F161" s="203" t="s">
        <v>2304</v>
      </c>
      <c r="G161" s="201"/>
      <c r="H161" s="204">
        <v>0.27</v>
      </c>
      <c r="I161" s="205"/>
      <c r="J161" s="201"/>
      <c r="K161" s="201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196</v>
      </c>
      <c r="AU161" s="210" t="s">
        <v>86</v>
      </c>
      <c r="AV161" s="13" t="s">
        <v>86</v>
      </c>
      <c r="AW161" s="13" t="s">
        <v>37</v>
      </c>
      <c r="AX161" s="13" t="s">
        <v>84</v>
      </c>
      <c r="AY161" s="210" t="s">
        <v>176</v>
      </c>
    </row>
    <row r="162" spans="1:65" s="2" customFormat="1" ht="16.5" customHeight="1">
      <c r="A162" s="36"/>
      <c r="B162" s="37"/>
      <c r="C162" s="180" t="s">
        <v>361</v>
      </c>
      <c r="D162" s="180" t="s">
        <v>180</v>
      </c>
      <c r="E162" s="181" t="s">
        <v>2305</v>
      </c>
      <c r="F162" s="182" t="s">
        <v>2306</v>
      </c>
      <c r="G162" s="183" t="s">
        <v>290</v>
      </c>
      <c r="H162" s="184">
        <v>0.13500000000000001</v>
      </c>
      <c r="I162" s="185"/>
      <c r="J162" s="186">
        <f>ROUND(I162*H162,2)</f>
        <v>0</v>
      </c>
      <c r="K162" s="182" t="s">
        <v>184</v>
      </c>
      <c r="L162" s="41"/>
      <c r="M162" s="187" t="s">
        <v>19</v>
      </c>
      <c r="N162" s="188" t="s">
        <v>48</v>
      </c>
      <c r="O162" s="66"/>
      <c r="P162" s="189">
        <f>O162*H162</f>
        <v>0</v>
      </c>
      <c r="Q162" s="189">
        <v>0</v>
      </c>
      <c r="R162" s="189">
        <f>Q162*H162</f>
        <v>0</v>
      </c>
      <c r="S162" s="189">
        <v>2.2000000000000002</v>
      </c>
      <c r="T162" s="190">
        <f>S162*H162</f>
        <v>0.29700000000000004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185</v>
      </c>
      <c r="AT162" s="191" t="s">
        <v>180</v>
      </c>
      <c r="AU162" s="191" t="s">
        <v>86</v>
      </c>
      <c r="AY162" s="19" t="s">
        <v>176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84</v>
      </c>
      <c r="BK162" s="192">
        <f>ROUND(I162*H162,2)</f>
        <v>0</v>
      </c>
      <c r="BL162" s="19" t="s">
        <v>185</v>
      </c>
      <c r="BM162" s="191" t="s">
        <v>2307</v>
      </c>
    </row>
    <row r="163" spans="1:65" s="2" customFormat="1" ht="11.25">
      <c r="A163" s="36"/>
      <c r="B163" s="37"/>
      <c r="C163" s="38"/>
      <c r="D163" s="193" t="s">
        <v>187</v>
      </c>
      <c r="E163" s="38"/>
      <c r="F163" s="194" t="s">
        <v>2308</v>
      </c>
      <c r="G163" s="38"/>
      <c r="H163" s="38"/>
      <c r="I163" s="195"/>
      <c r="J163" s="38"/>
      <c r="K163" s="38"/>
      <c r="L163" s="41"/>
      <c r="M163" s="196"/>
      <c r="N163" s="197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187</v>
      </c>
      <c r="AU163" s="19" t="s">
        <v>86</v>
      </c>
    </row>
    <row r="164" spans="1:65" s="2" customFormat="1" ht="11.25">
      <c r="A164" s="36"/>
      <c r="B164" s="37"/>
      <c r="C164" s="38"/>
      <c r="D164" s="198" t="s">
        <v>189</v>
      </c>
      <c r="E164" s="38"/>
      <c r="F164" s="199" t="s">
        <v>2309</v>
      </c>
      <c r="G164" s="38"/>
      <c r="H164" s="38"/>
      <c r="I164" s="195"/>
      <c r="J164" s="38"/>
      <c r="K164" s="38"/>
      <c r="L164" s="41"/>
      <c r="M164" s="196"/>
      <c r="N164" s="197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189</v>
      </c>
      <c r="AU164" s="19" t="s">
        <v>86</v>
      </c>
    </row>
    <row r="165" spans="1:65" s="13" customFormat="1" ht="11.25">
      <c r="B165" s="200"/>
      <c r="C165" s="201"/>
      <c r="D165" s="193" t="s">
        <v>196</v>
      </c>
      <c r="E165" s="202" t="s">
        <v>19</v>
      </c>
      <c r="F165" s="203" t="s">
        <v>2310</v>
      </c>
      <c r="G165" s="201"/>
      <c r="H165" s="204">
        <v>0.13500000000000001</v>
      </c>
      <c r="I165" s="205"/>
      <c r="J165" s="201"/>
      <c r="K165" s="201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196</v>
      </c>
      <c r="AU165" s="210" t="s">
        <v>86</v>
      </c>
      <c r="AV165" s="13" t="s">
        <v>86</v>
      </c>
      <c r="AW165" s="13" t="s">
        <v>37</v>
      </c>
      <c r="AX165" s="13" t="s">
        <v>84</v>
      </c>
      <c r="AY165" s="210" t="s">
        <v>176</v>
      </c>
    </row>
    <row r="166" spans="1:65" s="2" customFormat="1" ht="16.5" customHeight="1">
      <c r="A166" s="36"/>
      <c r="B166" s="37"/>
      <c r="C166" s="180" t="s">
        <v>368</v>
      </c>
      <c r="D166" s="180" t="s">
        <v>180</v>
      </c>
      <c r="E166" s="181" t="s">
        <v>2311</v>
      </c>
      <c r="F166" s="182" t="s">
        <v>2312</v>
      </c>
      <c r="G166" s="183" t="s">
        <v>267</v>
      </c>
      <c r="H166" s="184">
        <v>1.5529999999999999</v>
      </c>
      <c r="I166" s="185"/>
      <c r="J166" s="186">
        <f>ROUND(I166*H166,2)</f>
        <v>0</v>
      </c>
      <c r="K166" s="182" t="s">
        <v>184</v>
      </c>
      <c r="L166" s="41"/>
      <c r="M166" s="187" t="s">
        <v>19</v>
      </c>
      <c r="N166" s="188" t="s">
        <v>48</v>
      </c>
      <c r="O166" s="66"/>
      <c r="P166" s="189">
        <f>O166*H166</f>
        <v>0</v>
      </c>
      <c r="Q166" s="189">
        <v>0</v>
      </c>
      <c r="R166" s="189">
        <f>Q166*H166</f>
        <v>0</v>
      </c>
      <c r="S166" s="189">
        <v>6.2E-2</v>
      </c>
      <c r="T166" s="190">
        <f>S166*H166</f>
        <v>9.6285999999999997E-2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185</v>
      </c>
      <c r="AT166" s="191" t="s">
        <v>180</v>
      </c>
      <c r="AU166" s="191" t="s">
        <v>86</v>
      </c>
      <c r="AY166" s="19" t="s">
        <v>176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84</v>
      </c>
      <c r="BK166" s="192">
        <f>ROUND(I166*H166,2)</f>
        <v>0</v>
      </c>
      <c r="BL166" s="19" t="s">
        <v>185</v>
      </c>
      <c r="BM166" s="191" t="s">
        <v>2313</v>
      </c>
    </row>
    <row r="167" spans="1:65" s="2" customFormat="1" ht="19.5">
      <c r="A167" s="36"/>
      <c r="B167" s="37"/>
      <c r="C167" s="38"/>
      <c r="D167" s="193" t="s">
        <v>187</v>
      </c>
      <c r="E167" s="38"/>
      <c r="F167" s="194" t="s">
        <v>2314</v>
      </c>
      <c r="G167" s="38"/>
      <c r="H167" s="38"/>
      <c r="I167" s="195"/>
      <c r="J167" s="38"/>
      <c r="K167" s="38"/>
      <c r="L167" s="41"/>
      <c r="M167" s="196"/>
      <c r="N167" s="197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187</v>
      </c>
      <c r="AU167" s="19" t="s">
        <v>86</v>
      </c>
    </row>
    <row r="168" spans="1:65" s="2" customFormat="1" ht="11.25">
      <c r="A168" s="36"/>
      <c r="B168" s="37"/>
      <c r="C168" s="38"/>
      <c r="D168" s="198" t="s">
        <v>189</v>
      </c>
      <c r="E168" s="38"/>
      <c r="F168" s="199" t="s">
        <v>2315</v>
      </c>
      <c r="G168" s="38"/>
      <c r="H168" s="38"/>
      <c r="I168" s="195"/>
      <c r="J168" s="38"/>
      <c r="K168" s="38"/>
      <c r="L168" s="41"/>
      <c r="M168" s="196"/>
      <c r="N168" s="197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189</v>
      </c>
      <c r="AU168" s="19" t="s">
        <v>86</v>
      </c>
    </row>
    <row r="169" spans="1:65" s="13" customFormat="1" ht="11.25">
      <c r="B169" s="200"/>
      <c r="C169" s="201"/>
      <c r="D169" s="193" t="s">
        <v>196</v>
      </c>
      <c r="E169" s="202" t="s">
        <v>19</v>
      </c>
      <c r="F169" s="203" t="s">
        <v>2241</v>
      </c>
      <c r="G169" s="201"/>
      <c r="H169" s="204">
        <v>1.5529999999999999</v>
      </c>
      <c r="I169" s="205"/>
      <c r="J169" s="201"/>
      <c r="K169" s="201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196</v>
      </c>
      <c r="AU169" s="210" t="s">
        <v>86</v>
      </c>
      <c r="AV169" s="13" t="s">
        <v>86</v>
      </c>
      <c r="AW169" s="13" t="s">
        <v>37</v>
      </c>
      <c r="AX169" s="13" t="s">
        <v>84</v>
      </c>
      <c r="AY169" s="210" t="s">
        <v>176</v>
      </c>
    </row>
    <row r="170" spans="1:65" s="2" customFormat="1" ht="16.5" customHeight="1">
      <c r="A170" s="36"/>
      <c r="B170" s="37"/>
      <c r="C170" s="180" t="s">
        <v>374</v>
      </c>
      <c r="D170" s="180" t="s">
        <v>180</v>
      </c>
      <c r="E170" s="181" t="s">
        <v>2316</v>
      </c>
      <c r="F170" s="182" t="s">
        <v>2317</v>
      </c>
      <c r="G170" s="183" t="s">
        <v>267</v>
      </c>
      <c r="H170" s="184">
        <v>1.8</v>
      </c>
      <c r="I170" s="185"/>
      <c r="J170" s="186">
        <f>ROUND(I170*H170,2)</f>
        <v>0</v>
      </c>
      <c r="K170" s="182" t="s">
        <v>184</v>
      </c>
      <c r="L170" s="41"/>
      <c r="M170" s="187" t="s">
        <v>19</v>
      </c>
      <c r="N170" s="188" t="s">
        <v>48</v>
      </c>
      <c r="O170" s="66"/>
      <c r="P170" s="189">
        <f>O170*H170</f>
        <v>0</v>
      </c>
      <c r="Q170" s="189">
        <v>0</v>
      </c>
      <c r="R170" s="189">
        <f>Q170*H170</f>
        <v>0</v>
      </c>
      <c r="S170" s="189">
        <v>8.7999999999999995E-2</v>
      </c>
      <c r="T170" s="190">
        <f>S170*H170</f>
        <v>0.15839999999999999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185</v>
      </c>
      <c r="AT170" s="191" t="s">
        <v>180</v>
      </c>
      <c r="AU170" s="191" t="s">
        <v>86</v>
      </c>
      <c r="AY170" s="19" t="s">
        <v>176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84</v>
      </c>
      <c r="BK170" s="192">
        <f>ROUND(I170*H170,2)</f>
        <v>0</v>
      </c>
      <c r="BL170" s="19" t="s">
        <v>185</v>
      </c>
      <c r="BM170" s="191" t="s">
        <v>2318</v>
      </c>
    </row>
    <row r="171" spans="1:65" s="2" customFormat="1" ht="11.25">
      <c r="A171" s="36"/>
      <c r="B171" s="37"/>
      <c r="C171" s="38"/>
      <c r="D171" s="193" t="s">
        <v>187</v>
      </c>
      <c r="E171" s="38"/>
      <c r="F171" s="194" t="s">
        <v>2319</v>
      </c>
      <c r="G171" s="38"/>
      <c r="H171" s="38"/>
      <c r="I171" s="195"/>
      <c r="J171" s="38"/>
      <c r="K171" s="38"/>
      <c r="L171" s="41"/>
      <c r="M171" s="196"/>
      <c r="N171" s="197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187</v>
      </c>
      <c r="AU171" s="19" t="s">
        <v>86</v>
      </c>
    </row>
    <row r="172" spans="1:65" s="2" customFormat="1" ht="11.25">
      <c r="A172" s="36"/>
      <c r="B172" s="37"/>
      <c r="C172" s="38"/>
      <c r="D172" s="198" t="s">
        <v>189</v>
      </c>
      <c r="E172" s="38"/>
      <c r="F172" s="199" t="s">
        <v>2320</v>
      </c>
      <c r="G172" s="38"/>
      <c r="H172" s="38"/>
      <c r="I172" s="195"/>
      <c r="J172" s="38"/>
      <c r="K172" s="38"/>
      <c r="L172" s="41"/>
      <c r="M172" s="196"/>
      <c r="N172" s="197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189</v>
      </c>
      <c r="AU172" s="19" t="s">
        <v>86</v>
      </c>
    </row>
    <row r="173" spans="1:65" s="13" customFormat="1" ht="11.25">
      <c r="B173" s="200"/>
      <c r="C173" s="201"/>
      <c r="D173" s="193" t="s">
        <v>196</v>
      </c>
      <c r="E173" s="202" t="s">
        <v>19</v>
      </c>
      <c r="F173" s="203" t="s">
        <v>2321</v>
      </c>
      <c r="G173" s="201"/>
      <c r="H173" s="204">
        <v>1.8</v>
      </c>
      <c r="I173" s="205"/>
      <c r="J173" s="201"/>
      <c r="K173" s="201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196</v>
      </c>
      <c r="AU173" s="210" t="s">
        <v>86</v>
      </c>
      <c r="AV173" s="13" t="s">
        <v>86</v>
      </c>
      <c r="AW173" s="13" t="s">
        <v>37</v>
      </c>
      <c r="AX173" s="13" t="s">
        <v>84</v>
      </c>
      <c r="AY173" s="210" t="s">
        <v>176</v>
      </c>
    </row>
    <row r="174" spans="1:65" s="2" customFormat="1" ht="16.5" customHeight="1">
      <c r="A174" s="36"/>
      <c r="B174" s="37"/>
      <c r="C174" s="180" t="s">
        <v>380</v>
      </c>
      <c r="D174" s="180" t="s">
        <v>180</v>
      </c>
      <c r="E174" s="181" t="s">
        <v>2322</v>
      </c>
      <c r="F174" s="182" t="s">
        <v>2323</v>
      </c>
      <c r="G174" s="183" t="s">
        <v>267</v>
      </c>
      <c r="H174" s="184">
        <v>4.41</v>
      </c>
      <c r="I174" s="185"/>
      <c r="J174" s="186">
        <f>ROUND(I174*H174,2)</f>
        <v>0</v>
      </c>
      <c r="K174" s="182" t="s">
        <v>184</v>
      </c>
      <c r="L174" s="41"/>
      <c r="M174" s="187" t="s">
        <v>19</v>
      </c>
      <c r="N174" s="188" t="s">
        <v>48</v>
      </c>
      <c r="O174" s="66"/>
      <c r="P174" s="189">
        <f>O174*H174</f>
        <v>0</v>
      </c>
      <c r="Q174" s="189">
        <v>0</v>
      </c>
      <c r="R174" s="189">
        <f>Q174*H174</f>
        <v>0</v>
      </c>
      <c r="S174" s="189">
        <v>0.06</v>
      </c>
      <c r="T174" s="190">
        <f>S174*H174</f>
        <v>0.2646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185</v>
      </c>
      <c r="AT174" s="191" t="s">
        <v>180</v>
      </c>
      <c r="AU174" s="191" t="s">
        <v>86</v>
      </c>
      <c r="AY174" s="19" t="s">
        <v>176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84</v>
      </c>
      <c r="BK174" s="192">
        <f>ROUND(I174*H174,2)</f>
        <v>0</v>
      </c>
      <c r="BL174" s="19" t="s">
        <v>185</v>
      </c>
      <c r="BM174" s="191" t="s">
        <v>2324</v>
      </c>
    </row>
    <row r="175" spans="1:65" s="2" customFormat="1" ht="11.25">
      <c r="A175" s="36"/>
      <c r="B175" s="37"/>
      <c r="C175" s="38"/>
      <c r="D175" s="193" t="s">
        <v>187</v>
      </c>
      <c r="E175" s="38"/>
      <c r="F175" s="194" t="s">
        <v>2325</v>
      </c>
      <c r="G175" s="38"/>
      <c r="H175" s="38"/>
      <c r="I175" s="195"/>
      <c r="J175" s="38"/>
      <c r="K175" s="38"/>
      <c r="L175" s="41"/>
      <c r="M175" s="196"/>
      <c r="N175" s="197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187</v>
      </c>
      <c r="AU175" s="19" t="s">
        <v>86</v>
      </c>
    </row>
    <row r="176" spans="1:65" s="2" customFormat="1" ht="11.25">
      <c r="A176" s="36"/>
      <c r="B176" s="37"/>
      <c r="C176" s="38"/>
      <c r="D176" s="198" t="s">
        <v>189</v>
      </c>
      <c r="E176" s="38"/>
      <c r="F176" s="199" t="s">
        <v>2326</v>
      </c>
      <c r="G176" s="38"/>
      <c r="H176" s="38"/>
      <c r="I176" s="195"/>
      <c r="J176" s="38"/>
      <c r="K176" s="38"/>
      <c r="L176" s="41"/>
      <c r="M176" s="196"/>
      <c r="N176" s="197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189</v>
      </c>
      <c r="AU176" s="19" t="s">
        <v>86</v>
      </c>
    </row>
    <row r="177" spans="1:65" s="13" customFormat="1" ht="11.25">
      <c r="B177" s="200"/>
      <c r="C177" s="201"/>
      <c r="D177" s="193" t="s">
        <v>196</v>
      </c>
      <c r="E177" s="202" t="s">
        <v>19</v>
      </c>
      <c r="F177" s="203" t="s">
        <v>2327</v>
      </c>
      <c r="G177" s="201"/>
      <c r="H177" s="204">
        <v>4.41</v>
      </c>
      <c r="I177" s="205"/>
      <c r="J177" s="201"/>
      <c r="K177" s="201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196</v>
      </c>
      <c r="AU177" s="210" t="s">
        <v>86</v>
      </c>
      <c r="AV177" s="13" t="s">
        <v>86</v>
      </c>
      <c r="AW177" s="13" t="s">
        <v>37</v>
      </c>
      <c r="AX177" s="13" t="s">
        <v>84</v>
      </c>
      <c r="AY177" s="210" t="s">
        <v>176</v>
      </c>
    </row>
    <row r="178" spans="1:65" s="2" customFormat="1" ht="16.5" customHeight="1">
      <c r="A178" s="36"/>
      <c r="B178" s="37"/>
      <c r="C178" s="180" t="s">
        <v>8</v>
      </c>
      <c r="D178" s="180" t="s">
        <v>180</v>
      </c>
      <c r="E178" s="181" t="s">
        <v>2328</v>
      </c>
      <c r="F178" s="182" t="s">
        <v>2329</v>
      </c>
      <c r="G178" s="183" t="s">
        <v>267</v>
      </c>
      <c r="H178" s="184">
        <v>6.3</v>
      </c>
      <c r="I178" s="185"/>
      <c r="J178" s="186">
        <f>ROUND(I178*H178,2)</f>
        <v>0</v>
      </c>
      <c r="K178" s="182" t="s">
        <v>184</v>
      </c>
      <c r="L178" s="41"/>
      <c r="M178" s="187" t="s">
        <v>19</v>
      </c>
      <c r="N178" s="188" t="s">
        <v>48</v>
      </c>
      <c r="O178" s="66"/>
      <c r="P178" s="189">
        <f>O178*H178</f>
        <v>0</v>
      </c>
      <c r="Q178" s="189">
        <v>0</v>
      </c>
      <c r="R178" s="189">
        <f>Q178*H178</f>
        <v>0</v>
      </c>
      <c r="S178" s="189">
        <v>5.1999999999999998E-2</v>
      </c>
      <c r="T178" s="190">
        <f>S178*H178</f>
        <v>0.3276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185</v>
      </c>
      <c r="AT178" s="191" t="s">
        <v>180</v>
      </c>
      <c r="AU178" s="191" t="s">
        <v>86</v>
      </c>
      <c r="AY178" s="19" t="s">
        <v>176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84</v>
      </c>
      <c r="BK178" s="192">
        <f>ROUND(I178*H178,2)</f>
        <v>0</v>
      </c>
      <c r="BL178" s="19" t="s">
        <v>185</v>
      </c>
      <c r="BM178" s="191" t="s">
        <v>2330</v>
      </c>
    </row>
    <row r="179" spans="1:65" s="2" customFormat="1" ht="11.25">
      <c r="A179" s="36"/>
      <c r="B179" s="37"/>
      <c r="C179" s="38"/>
      <c r="D179" s="193" t="s">
        <v>187</v>
      </c>
      <c r="E179" s="38"/>
      <c r="F179" s="194" t="s">
        <v>2331</v>
      </c>
      <c r="G179" s="38"/>
      <c r="H179" s="38"/>
      <c r="I179" s="195"/>
      <c r="J179" s="38"/>
      <c r="K179" s="38"/>
      <c r="L179" s="41"/>
      <c r="M179" s="196"/>
      <c r="N179" s="197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187</v>
      </c>
      <c r="AU179" s="19" t="s">
        <v>86</v>
      </c>
    </row>
    <row r="180" spans="1:65" s="2" customFormat="1" ht="11.25">
      <c r="A180" s="36"/>
      <c r="B180" s="37"/>
      <c r="C180" s="38"/>
      <c r="D180" s="198" t="s">
        <v>189</v>
      </c>
      <c r="E180" s="38"/>
      <c r="F180" s="199" t="s">
        <v>2332</v>
      </c>
      <c r="G180" s="38"/>
      <c r="H180" s="38"/>
      <c r="I180" s="195"/>
      <c r="J180" s="38"/>
      <c r="K180" s="38"/>
      <c r="L180" s="41"/>
      <c r="M180" s="196"/>
      <c r="N180" s="197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189</v>
      </c>
      <c r="AU180" s="19" t="s">
        <v>86</v>
      </c>
    </row>
    <row r="181" spans="1:65" s="13" customFormat="1" ht="11.25">
      <c r="B181" s="200"/>
      <c r="C181" s="201"/>
      <c r="D181" s="193" t="s">
        <v>196</v>
      </c>
      <c r="E181" s="202" t="s">
        <v>19</v>
      </c>
      <c r="F181" s="203" t="s">
        <v>2333</v>
      </c>
      <c r="G181" s="201"/>
      <c r="H181" s="204">
        <v>6.3</v>
      </c>
      <c r="I181" s="205"/>
      <c r="J181" s="201"/>
      <c r="K181" s="201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196</v>
      </c>
      <c r="AU181" s="210" t="s">
        <v>86</v>
      </c>
      <c r="AV181" s="13" t="s">
        <v>86</v>
      </c>
      <c r="AW181" s="13" t="s">
        <v>37</v>
      </c>
      <c r="AX181" s="13" t="s">
        <v>84</v>
      </c>
      <c r="AY181" s="210" t="s">
        <v>176</v>
      </c>
    </row>
    <row r="182" spans="1:65" s="2" customFormat="1" ht="16.5" customHeight="1">
      <c r="A182" s="36"/>
      <c r="B182" s="37"/>
      <c r="C182" s="180" t="s">
        <v>354</v>
      </c>
      <c r="D182" s="180" t="s">
        <v>180</v>
      </c>
      <c r="E182" s="181" t="s">
        <v>2334</v>
      </c>
      <c r="F182" s="182" t="s">
        <v>2335</v>
      </c>
      <c r="G182" s="183" t="s">
        <v>267</v>
      </c>
      <c r="H182" s="184">
        <v>7.2</v>
      </c>
      <c r="I182" s="185"/>
      <c r="J182" s="186">
        <f>ROUND(I182*H182,2)</f>
        <v>0</v>
      </c>
      <c r="K182" s="182" t="s">
        <v>184</v>
      </c>
      <c r="L182" s="41"/>
      <c r="M182" s="187" t="s">
        <v>19</v>
      </c>
      <c r="N182" s="188" t="s">
        <v>48</v>
      </c>
      <c r="O182" s="66"/>
      <c r="P182" s="189">
        <f>O182*H182</f>
        <v>0</v>
      </c>
      <c r="Q182" s="189">
        <v>0</v>
      </c>
      <c r="R182" s="189">
        <f>Q182*H182</f>
        <v>0</v>
      </c>
      <c r="S182" s="189">
        <v>7.5999999999999998E-2</v>
      </c>
      <c r="T182" s="190">
        <f>S182*H182</f>
        <v>0.54720000000000002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185</v>
      </c>
      <c r="AT182" s="191" t="s">
        <v>180</v>
      </c>
      <c r="AU182" s="191" t="s">
        <v>86</v>
      </c>
      <c r="AY182" s="19" t="s">
        <v>176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84</v>
      </c>
      <c r="BK182" s="192">
        <f>ROUND(I182*H182,2)</f>
        <v>0</v>
      </c>
      <c r="BL182" s="19" t="s">
        <v>185</v>
      </c>
      <c r="BM182" s="191" t="s">
        <v>2336</v>
      </c>
    </row>
    <row r="183" spans="1:65" s="2" customFormat="1" ht="11.25">
      <c r="A183" s="36"/>
      <c r="B183" s="37"/>
      <c r="C183" s="38"/>
      <c r="D183" s="193" t="s">
        <v>187</v>
      </c>
      <c r="E183" s="38"/>
      <c r="F183" s="194" t="s">
        <v>2337</v>
      </c>
      <c r="G183" s="38"/>
      <c r="H183" s="38"/>
      <c r="I183" s="195"/>
      <c r="J183" s="38"/>
      <c r="K183" s="38"/>
      <c r="L183" s="41"/>
      <c r="M183" s="196"/>
      <c r="N183" s="197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187</v>
      </c>
      <c r="AU183" s="19" t="s">
        <v>86</v>
      </c>
    </row>
    <row r="184" spans="1:65" s="2" customFormat="1" ht="11.25">
      <c r="A184" s="36"/>
      <c r="B184" s="37"/>
      <c r="C184" s="38"/>
      <c r="D184" s="198" t="s">
        <v>189</v>
      </c>
      <c r="E184" s="38"/>
      <c r="F184" s="199" t="s">
        <v>2338</v>
      </c>
      <c r="G184" s="38"/>
      <c r="H184" s="38"/>
      <c r="I184" s="195"/>
      <c r="J184" s="38"/>
      <c r="K184" s="38"/>
      <c r="L184" s="41"/>
      <c r="M184" s="196"/>
      <c r="N184" s="197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189</v>
      </c>
      <c r="AU184" s="19" t="s">
        <v>86</v>
      </c>
    </row>
    <row r="185" spans="1:65" s="13" customFormat="1" ht="11.25">
      <c r="B185" s="200"/>
      <c r="C185" s="201"/>
      <c r="D185" s="193" t="s">
        <v>196</v>
      </c>
      <c r="E185" s="202" t="s">
        <v>19</v>
      </c>
      <c r="F185" s="203" t="s">
        <v>2339</v>
      </c>
      <c r="G185" s="201"/>
      <c r="H185" s="204">
        <v>7.2</v>
      </c>
      <c r="I185" s="205"/>
      <c r="J185" s="201"/>
      <c r="K185" s="201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196</v>
      </c>
      <c r="AU185" s="210" t="s">
        <v>86</v>
      </c>
      <c r="AV185" s="13" t="s">
        <v>86</v>
      </c>
      <c r="AW185" s="13" t="s">
        <v>37</v>
      </c>
      <c r="AX185" s="13" t="s">
        <v>84</v>
      </c>
      <c r="AY185" s="210" t="s">
        <v>176</v>
      </c>
    </row>
    <row r="186" spans="1:65" s="2" customFormat="1" ht="24.2" customHeight="1">
      <c r="A186" s="36"/>
      <c r="B186" s="37"/>
      <c r="C186" s="180" t="s">
        <v>397</v>
      </c>
      <c r="D186" s="180" t="s">
        <v>180</v>
      </c>
      <c r="E186" s="181" t="s">
        <v>834</v>
      </c>
      <c r="F186" s="182" t="s">
        <v>835</v>
      </c>
      <c r="G186" s="183" t="s">
        <v>267</v>
      </c>
      <c r="H186" s="184">
        <v>169.54400000000001</v>
      </c>
      <c r="I186" s="185"/>
      <c r="J186" s="186">
        <f>ROUND(I186*H186,2)</f>
        <v>0</v>
      </c>
      <c r="K186" s="182" t="s">
        <v>184</v>
      </c>
      <c r="L186" s="41"/>
      <c r="M186" s="187" t="s">
        <v>19</v>
      </c>
      <c r="N186" s="188" t="s">
        <v>48</v>
      </c>
      <c r="O186" s="66"/>
      <c r="P186" s="189">
        <f>O186*H186</f>
        <v>0</v>
      </c>
      <c r="Q186" s="189">
        <v>0</v>
      </c>
      <c r="R186" s="189">
        <f>Q186*H186</f>
        <v>0</v>
      </c>
      <c r="S186" s="189">
        <v>1.6E-2</v>
      </c>
      <c r="T186" s="190">
        <f>S186*H186</f>
        <v>2.7127040000000004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185</v>
      </c>
      <c r="AT186" s="191" t="s">
        <v>180</v>
      </c>
      <c r="AU186" s="191" t="s">
        <v>86</v>
      </c>
      <c r="AY186" s="19" t="s">
        <v>176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84</v>
      </c>
      <c r="BK186" s="192">
        <f>ROUND(I186*H186,2)</f>
        <v>0</v>
      </c>
      <c r="BL186" s="19" t="s">
        <v>185</v>
      </c>
      <c r="BM186" s="191" t="s">
        <v>2340</v>
      </c>
    </row>
    <row r="187" spans="1:65" s="2" customFormat="1" ht="19.5">
      <c r="A187" s="36"/>
      <c r="B187" s="37"/>
      <c r="C187" s="38"/>
      <c r="D187" s="193" t="s">
        <v>187</v>
      </c>
      <c r="E187" s="38"/>
      <c r="F187" s="194" t="s">
        <v>837</v>
      </c>
      <c r="G187" s="38"/>
      <c r="H187" s="38"/>
      <c r="I187" s="195"/>
      <c r="J187" s="38"/>
      <c r="K187" s="38"/>
      <c r="L187" s="41"/>
      <c r="M187" s="196"/>
      <c r="N187" s="197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187</v>
      </c>
      <c r="AU187" s="19" t="s">
        <v>86</v>
      </c>
    </row>
    <row r="188" spans="1:65" s="2" customFormat="1" ht="11.25">
      <c r="A188" s="36"/>
      <c r="B188" s="37"/>
      <c r="C188" s="38"/>
      <c r="D188" s="198" t="s">
        <v>189</v>
      </c>
      <c r="E188" s="38"/>
      <c r="F188" s="199" t="s">
        <v>838</v>
      </c>
      <c r="G188" s="38"/>
      <c r="H188" s="38"/>
      <c r="I188" s="195"/>
      <c r="J188" s="38"/>
      <c r="K188" s="38"/>
      <c r="L188" s="41"/>
      <c r="M188" s="196"/>
      <c r="N188" s="197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189</v>
      </c>
      <c r="AU188" s="19" t="s">
        <v>86</v>
      </c>
    </row>
    <row r="189" spans="1:65" s="13" customFormat="1" ht="11.25">
      <c r="B189" s="200"/>
      <c r="C189" s="201"/>
      <c r="D189" s="193" t="s">
        <v>196</v>
      </c>
      <c r="E189" s="202" t="s">
        <v>19</v>
      </c>
      <c r="F189" s="203" t="s">
        <v>2341</v>
      </c>
      <c r="G189" s="201"/>
      <c r="H189" s="204">
        <v>149.785</v>
      </c>
      <c r="I189" s="205"/>
      <c r="J189" s="201"/>
      <c r="K189" s="201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196</v>
      </c>
      <c r="AU189" s="210" t="s">
        <v>86</v>
      </c>
      <c r="AV189" s="13" t="s">
        <v>86</v>
      </c>
      <c r="AW189" s="13" t="s">
        <v>37</v>
      </c>
      <c r="AX189" s="13" t="s">
        <v>77</v>
      </c>
      <c r="AY189" s="210" t="s">
        <v>176</v>
      </c>
    </row>
    <row r="190" spans="1:65" s="13" customFormat="1" ht="11.25">
      <c r="B190" s="200"/>
      <c r="C190" s="201"/>
      <c r="D190" s="193" t="s">
        <v>196</v>
      </c>
      <c r="E190" s="202" t="s">
        <v>19</v>
      </c>
      <c r="F190" s="203" t="s">
        <v>2342</v>
      </c>
      <c r="G190" s="201"/>
      <c r="H190" s="204">
        <v>6.8949999999999996</v>
      </c>
      <c r="I190" s="205"/>
      <c r="J190" s="201"/>
      <c r="K190" s="201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196</v>
      </c>
      <c r="AU190" s="210" t="s">
        <v>86</v>
      </c>
      <c r="AV190" s="13" t="s">
        <v>86</v>
      </c>
      <c r="AW190" s="13" t="s">
        <v>37</v>
      </c>
      <c r="AX190" s="13" t="s">
        <v>77</v>
      </c>
      <c r="AY190" s="210" t="s">
        <v>176</v>
      </c>
    </row>
    <row r="191" spans="1:65" s="13" customFormat="1" ht="11.25">
      <c r="B191" s="200"/>
      <c r="C191" s="201"/>
      <c r="D191" s="193" t="s">
        <v>196</v>
      </c>
      <c r="E191" s="202" t="s">
        <v>19</v>
      </c>
      <c r="F191" s="203" t="s">
        <v>2343</v>
      </c>
      <c r="G191" s="201"/>
      <c r="H191" s="204">
        <v>23.375</v>
      </c>
      <c r="I191" s="205"/>
      <c r="J191" s="201"/>
      <c r="K191" s="201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196</v>
      </c>
      <c r="AU191" s="210" t="s">
        <v>86</v>
      </c>
      <c r="AV191" s="13" t="s">
        <v>86</v>
      </c>
      <c r="AW191" s="13" t="s">
        <v>37</v>
      </c>
      <c r="AX191" s="13" t="s">
        <v>77</v>
      </c>
      <c r="AY191" s="210" t="s">
        <v>176</v>
      </c>
    </row>
    <row r="192" spans="1:65" s="15" customFormat="1" ht="11.25">
      <c r="B192" s="237"/>
      <c r="C192" s="238"/>
      <c r="D192" s="193" t="s">
        <v>196</v>
      </c>
      <c r="E192" s="239" t="s">
        <v>19</v>
      </c>
      <c r="F192" s="240" t="s">
        <v>2344</v>
      </c>
      <c r="G192" s="238"/>
      <c r="H192" s="239" t="s">
        <v>19</v>
      </c>
      <c r="I192" s="241"/>
      <c r="J192" s="238"/>
      <c r="K192" s="238"/>
      <c r="L192" s="242"/>
      <c r="M192" s="243"/>
      <c r="N192" s="244"/>
      <c r="O192" s="244"/>
      <c r="P192" s="244"/>
      <c r="Q192" s="244"/>
      <c r="R192" s="244"/>
      <c r="S192" s="244"/>
      <c r="T192" s="245"/>
      <c r="AT192" s="246" t="s">
        <v>196</v>
      </c>
      <c r="AU192" s="246" t="s">
        <v>86</v>
      </c>
      <c r="AV192" s="15" t="s">
        <v>84</v>
      </c>
      <c r="AW192" s="15" t="s">
        <v>37</v>
      </c>
      <c r="AX192" s="15" t="s">
        <v>77</v>
      </c>
      <c r="AY192" s="246" t="s">
        <v>176</v>
      </c>
    </row>
    <row r="193" spans="1:65" s="13" customFormat="1" ht="11.25">
      <c r="B193" s="200"/>
      <c r="C193" s="201"/>
      <c r="D193" s="193" t="s">
        <v>196</v>
      </c>
      <c r="E193" s="202" t="s">
        <v>19</v>
      </c>
      <c r="F193" s="203" t="s">
        <v>2345</v>
      </c>
      <c r="G193" s="201"/>
      <c r="H193" s="204">
        <v>-9</v>
      </c>
      <c r="I193" s="205"/>
      <c r="J193" s="201"/>
      <c r="K193" s="201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196</v>
      </c>
      <c r="AU193" s="210" t="s">
        <v>86</v>
      </c>
      <c r="AV193" s="13" t="s">
        <v>86</v>
      </c>
      <c r="AW193" s="13" t="s">
        <v>37</v>
      </c>
      <c r="AX193" s="13" t="s">
        <v>77</v>
      </c>
      <c r="AY193" s="210" t="s">
        <v>176</v>
      </c>
    </row>
    <row r="194" spans="1:65" s="13" customFormat="1" ht="11.25">
      <c r="B194" s="200"/>
      <c r="C194" s="201"/>
      <c r="D194" s="193" t="s">
        <v>196</v>
      </c>
      <c r="E194" s="202" t="s">
        <v>19</v>
      </c>
      <c r="F194" s="203" t="s">
        <v>2346</v>
      </c>
      <c r="G194" s="201"/>
      <c r="H194" s="204">
        <v>-4.41</v>
      </c>
      <c r="I194" s="205"/>
      <c r="J194" s="201"/>
      <c r="K194" s="201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196</v>
      </c>
      <c r="AU194" s="210" t="s">
        <v>86</v>
      </c>
      <c r="AV194" s="13" t="s">
        <v>86</v>
      </c>
      <c r="AW194" s="13" t="s">
        <v>37</v>
      </c>
      <c r="AX194" s="13" t="s">
        <v>77</v>
      </c>
      <c r="AY194" s="210" t="s">
        <v>176</v>
      </c>
    </row>
    <row r="195" spans="1:65" s="13" customFormat="1" ht="11.25">
      <c r="B195" s="200"/>
      <c r="C195" s="201"/>
      <c r="D195" s="193" t="s">
        <v>196</v>
      </c>
      <c r="E195" s="202" t="s">
        <v>19</v>
      </c>
      <c r="F195" s="203" t="s">
        <v>2347</v>
      </c>
      <c r="G195" s="201"/>
      <c r="H195" s="204">
        <v>-2.4750000000000001</v>
      </c>
      <c r="I195" s="205"/>
      <c r="J195" s="201"/>
      <c r="K195" s="201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196</v>
      </c>
      <c r="AU195" s="210" t="s">
        <v>86</v>
      </c>
      <c r="AV195" s="13" t="s">
        <v>86</v>
      </c>
      <c r="AW195" s="13" t="s">
        <v>37</v>
      </c>
      <c r="AX195" s="13" t="s">
        <v>77</v>
      </c>
      <c r="AY195" s="210" t="s">
        <v>176</v>
      </c>
    </row>
    <row r="196" spans="1:65" s="13" customFormat="1" ht="11.25">
      <c r="B196" s="200"/>
      <c r="C196" s="201"/>
      <c r="D196" s="193" t="s">
        <v>196</v>
      </c>
      <c r="E196" s="202" t="s">
        <v>19</v>
      </c>
      <c r="F196" s="203" t="s">
        <v>2348</v>
      </c>
      <c r="G196" s="201"/>
      <c r="H196" s="204">
        <v>-2.31</v>
      </c>
      <c r="I196" s="205"/>
      <c r="J196" s="201"/>
      <c r="K196" s="201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196</v>
      </c>
      <c r="AU196" s="210" t="s">
        <v>86</v>
      </c>
      <c r="AV196" s="13" t="s">
        <v>86</v>
      </c>
      <c r="AW196" s="13" t="s">
        <v>37</v>
      </c>
      <c r="AX196" s="13" t="s">
        <v>77</v>
      </c>
      <c r="AY196" s="210" t="s">
        <v>176</v>
      </c>
    </row>
    <row r="197" spans="1:65" s="13" customFormat="1" ht="11.25">
      <c r="B197" s="200"/>
      <c r="C197" s="201"/>
      <c r="D197" s="193" t="s">
        <v>196</v>
      </c>
      <c r="E197" s="202" t="s">
        <v>19</v>
      </c>
      <c r="F197" s="203" t="s">
        <v>2349</v>
      </c>
      <c r="G197" s="201"/>
      <c r="H197" s="204">
        <v>-1.5529999999999999</v>
      </c>
      <c r="I197" s="205"/>
      <c r="J197" s="201"/>
      <c r="K197" s="201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196</v>
      </c>
      <c r="AU197" s="210" t="s">
        <v>86</v>
      </c>
      <c r="AV197" s="13" t="s">
        <v>86</v>
      </c>
      <c r="AW197" s="13" t="s">
        <v>37</v>
      </c>
      <c r="AX197" s="13" t="s">
        <v>77</v>
      </c>
      <c r="AY197" s="210" t="s">
        <v>176</v>
      </c>
    </row>
    <row r="198" spans="1:65" s="13" customFormat="1" ht="11.25">
      <c r="B198" s="200"/>
      <c r="C198" s="201"/>
      <c r="D198" s="193" t="s">
        <v>196</v>
      </c>
      <c r="E198" s="202" t="s">
        <v>19</v>
      </c>
      <c r="F198" s="203" t="s">
        <v>2350</v>
      </c>
      <c r="G198" s="201"/>
      <c r="H198" s="204">
        <v>-0.75600000000000001</v>
      </c>
      <c r="I198" s="205"/>
      <c r="J198" s="201"/>
      <c r="K198" s="201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196</v>
      </c>
      <c r="AU198" s="210" t="s">
        <v>86</v>
      </c>
      <c r="AV198" s="13" t="s">
        <v>86</v>
      </c>
      <c r="AW198" s="13" t="s">
        <v>37</v>
      </c>
      <c r="AX198" s="13" t="s">
        <v>77</v>
      </c>
      <c r="AY198" s="210" t="s">
        <v>176</v>
      </c>
    </row>
    <row r="199" spans="1:65" s="15" customFormat="1" ht="11.25">
      <c r="B199" s="237"/>
      <c r="C199" s="238"/>
      <c r="D199" s="193" t="s">
        <v>196</v>
      </c>
      <c r="E199" s="239" t="s">
        <v>19</v>
      </c>
      <c r="F199" s="240" t="s">
        <v>684</v>
      </c>
      <c r="G199" s="238"/>
      <c r="H199" s="239" t="s">
        <v>19</v>
      </c>
      <c r="I199" s="241"/>
      <c r="J199" s="238"/>
      <c r="K199" s="238"/>
      <c r="L199" s="242"/>
      <c r="M199" s="243"/>
      <c r="N199" s="244"/>
      <c r="O199" s="244"/>
      <c r="P199" s="244"/>
      <c r="Q199" s="244"/>
      <c r="R199" s="244"/>
      <c r="S199" s="244"/>
      <c r="T199" s="245"/>
      <c r="AT199" s="246" t="s">
        <v>196</v>
      </c>
      <c r="AU199" s="246" t="s">
        <v>86</v>
      </c>
      <c r="AV199" s="15" t="s">
        <v>84</v>
      </c>
      <c r="AW199" s="15" t="s">
        <v>37</v>
      </c>
      <c r="AX199" s="15" t="s">
        <v>77</v>
      </c>
      <c r="AY199" s="246" t="s">
        <v>176</v>
      </c>
    </row>
    <row r="200" spans="1:65" s="13" customFormat="1" ht="11.25">
      <c r="B200" s="200"/>
      <c r="C200" s="201"/>
      <c r="D200" s="193" t="s">
        <v>196</v>
      </c>
      <c r="E200" s="202" t="s">
        <v>19</v>
      </c>
      <c r="F200" s="203" t="s">
        <v>2351</v>
      </c>
      <c r="G200" s="201"/>
      <c r="H200" s="204">
        <v>1.56</v>
      </c>
      <c r="I200" s="205"/>
      <c r="J200" s="201"/>
      <c r="K200" s="201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196</v>
      </c>
      <c r="AU200" s="210" t="s">
        <v>86</v>
      </c>
      <c r="AV200" s="13" t="s">
        <v>86</v>
      </c>
      <c r="AW200" s="13" t="s">
        <v>37</v>
      </c>
      <c r="AX200" s="13" t="s">
        <v>77</v>
      </c>
      <c r="AY200" s="210" t="s">
        <v>176</v>
      </c>
    </row>
    <row r="201" spans="1:65" s="13" customFormat="1" ht="11.25">
      <c r="B201" s="200"/>
      <c r="C201" s="201"/>
      <c r="D201" s="193" t="s">
        <v>196</v>
      </c>
      <c r="E201" s="202" t="s">
        <v>19</v>
      </c>
      <c r="F201" s="203" t="s">
        <v>2352</v>
      </c>
      <c r="G201" s="201"/>
      <c r="H201" s="204">
        <v>1.74</v>
      </c>
      <c r="I201" s="205"/>
      <c r="J201" s="201"/>
      <c r="K201" s="201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196</v>
      </c>
      <c r="AU201" s="210" t="s">
        <v>86</v>
      </c>
      <c r="AV201" s="13" t="s">
        <v>86</v>
      </c>
      <c r="AW201" s="13" t="s">
        <v>37</v>
      </c>
      <c r="AX201" s="13" t="s">
        <v>77</v>
      </c>
      <c r="AY201" s="210" t="s">
        <v>176</v>
      </c>
    </row>
    <row r="202" spans="1:65" s="13" customFormat="1" ht="11.25">
      <c r="B202" s="200"/>
      <c r="C202" s="201"/>
      <c r="D202" s="193" t="s">
        <v>196</v>
      </c>
      <c r="E202" s="202" t="s">
        <v>19</v>
      </c>
      <c r="F202" s="203" t="s">
        <v>2353</v>
      </c>
      <c r="G202" s="201"/>
      <c r="H202" s="204">
        <v>0.77</v>
      </c>
      <c r="I202" s="205"/>
      <c r="J202" s="201"/>
      <c r="K202" s="201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196</v>
      </c>
      <c r="AU202" s="210" t="s">
        <v>86</v>
      </c>
      <c r="AV202" s="13" t="s">
        <v>86</v>
      </c>
      <c r="AW202" s="13" t="s">
        <v>37</v>
      </c>
      <c r="AX202" s="13" t="s">
        <v>77</v>
      </c>
      <c r="AY202" s="210" t="s">
        <v>176</v>
      </c>
    </row>
    <row r="203" spans="1:65" s="13" customFormat="1" ht="11.25">
      <c r="B203" s="200"/>
      <c r="C203" s="201"/>
      <c r="D203" s="193" t="s">
        <v>196</v>
      </c>
      <c r="E203" s="202" t="s">
        <v>19</v>
      </c>
      <c r="F203" s="203" t="s">
        <v>2354</v>
      </c>
      <c r="G203" s="201"/>
      <c r="H203" s="204">
        <v>0.73799999999999999</v>
      </c>
      <c r="I203" s="205"/>
      <c r="J203" s="201"/>
      <c r="K203" s="201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196</v>
      </c>
      <c r="AU203" s="210" t="s">
        <v>86</v>
      </c>
      <c r="AV203" s="13" t="s">
        <v>86</v>
      </c>
      <c r="AW203" s="13" t="s">
        <v>37</v>
      </c>
      <c r="AX203" s="13" t="s">
        <v>77</v>
      </c>
      <c r="AY203" s="210" t="s">
        <v>176</v>
      </c>
    </row>
    <row r="204" spans="1:65" s="13" customFormat="1" ht="11.25">
      <c r="B204" s="200"/>
      <c r="C204" s="201"/>
      <c r="D204" s="193" t="s">
        <v>196</v>
      </c>
      <c r="E204" s="202" t="s">
        <v>19</v>
      </c>
      <c r="F204" s="203" t="s">
        <v>2355</v>
      </c>
      <c r="G204" s="201"/>
      <c r="H204" s="204">
        <v>0.94499999999999995</v>
      </c>
      <c r="I204" s="205"/>
      <c r="J204" s="201"/>
      <c r="K204" s="201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196</v>
      </c>
      <c r="AU204" s="210" t="s">
        <v>86</v>
      </c>
      <c r="AV204" s="13" t="s">
        <v>86</v>
      </c>
      <c r="AW204" s="13" t="s">
        <v>37</v>
      </c>
      <c r="AX204" s="13" t="s">
        <v>77</v>
      </c>
      <c r="AY204" s="210" t="s">
        <v>176</v>
      </c>
    </row>
    <row r="205" spans="1:65" s="13" customFormat="1" ht="11.25">
      <c r="B205" s="200"/>
      <c r="C205" s="201"/>
      <c r="D205" s="193" t="s">
        <v>196</v>
      </c>
      <c r="E205" s="202" t="s">
        <v>19</v>
      </c>
      <c r="F205" s="203" t="s">
        <v>2356</v>
      </c>
      <c r="G205" s="201"/>
      <c r="H205" s="204">
        <v>4.24</v>
      </c>
      <c r="I205" s="205"/>
      <c r="J205" s="201"/>
      <c r="K205" s="201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196</v>
      </c>
      <c r="AU205" s="210" t="s">
        <v>86</v>
      </c>
      <c r="AV205" s="13" t="s">
        <v>86</v>
      </c>
      <c r="AW205" s="13" t="s">
        <v>37</v>
      </c>
      <c r="AX205" s="13" t="s">
        <v>77</v>
      </c>
      <c r="AY205" s="210" t="s">
        <v>176</v>
      </c>
    </row>
    <row r="206" spans="1:65" s="14" customFormat="1" ht="11.25">
      <c r="B206" s="211"/>
      <c r="C206" s="212"/>
      <c r="D206" s="193" t="s">
        <v>196</v>
      </c>
      <c r="E206" s="213" t="s">
        <v>19</v>
      </c>
      <c r="F206" s="214" t="s">
        <v>199</v>
      </c>
      <c r="G206" s="212"/>
      <c r="H206" s="215">
        <v>169.54400000000001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196</v>
      </c>
      <c r="AU206" s="221" t="s">
        <v>86</v>
      </c>
      <c r="AV206" s="14" t="s">
        <v>185</v>
      </c>
      <c r="AW206" s="14" t="s">
        <v>37</v>
      </c>
      <c r="AX206" s="14" t="s">
        <v>84</v>
      </c>
      <c r="AY206" s="221" t="s">
        <v>176</v>
      </c>
    </row>
    <row r="207" spans="1:65" s="12" customFormat="1" ht="22.9" customHeight="1">
      <c r="B207" s="164"/>
      <c r="C207" s="165"/>
      <c r="D207" s="166" t="s">
        <v>76</v>
      </c>
      <c r="E207" s="178" t="s">
        <v>177</v>
      </c>
      <c r="F207" s="178" t="s">
        <v>178</v>
      </c>
      <c r="G207" s="165"/>
      <c r="H207" s="165"/>
      <c r="I207" s="168"/>
      <c r="J207" s="179">
        <f>BK207</f>
        <v>0</v>
      </c>
      <c r="K207" s="165"/>
      <c r="L207" s="170"/>
      <c r="M207" s="171"/>
      <c r="N207" s="172"/>
      <c r="O207" s="172"/>
      <c r="P207" s="173">
        <f>SUM(P208:P210)</f>
        <v>0</v>
      </c>
      <c r="Q207" s="172"/>
      <c r="R207" s="173">
        <f>SUM(R208:R210)</f>
        <v>0</v>
      </c>
      <c r="S207" s="172"/>
      <c r="T207" s="174">
        <f>SUM(T208:T210)</f>
        <v>0</v>
      </c>
      <c r="AR207" s="175" t="s">
        <v>84</v>
      </c>
      <c r="AT207" s="176" t="s">
        <v>76</v>
      </c>
      <c r="AU207" s="176" t="s">
        <v>84</v>
      </c>
      <c r="AY207" s="175" t="s">
        <v>176</v>
      </c>
      <c r="BK207" s="177">
        <f>SUM(BK208:BK210)</f>
        <v>0</v>
      </c>
    </row>
    <row r="208" spans="1:65" s="2" customFormat="1" ht="16.5" customHeight="1">
      <c r="A208" s="36"/>
      <c r="B208" s="37"/>
      <c r="C208" s="180" t="s">
        <v>404</v>
      </c>
      <c r="D208" s="180" t="s">
        <v>180</v>
      </c>
      <c r="E208" s="181" t="s">
        <v>2204</v>
      </c>
      <c r="F208" s="182" t="s">
        <v>2205</v>
      </c>
      <c r="G208" s="183" t="s">
        <v>183</v>
      </c>
      <c r="H208" s="184">
        <v>5.39</v>
      </c>
      <c r="I208" s="185"/>
      <c r="J208" s="186">
        <f>ROUND(I208*H208,2)</f>
        <v>0</v>
      </c>
      <c r="K208" s="182" t="s">
        <v>184</v>
      </c>
      <c r="L208" s="41"/>
      <c r="M208" s="187" t="s">
        <v>19</v>
      </c>
      <c r="N208" s="188" t="s">
        <v>48</v>
      </c>
      <c r="O208" s="66"/>
      <c r="P208" s="189">
        <f>O208*H208</f>
        <v>0</v>
      </c>
      <c r="Q208" s="189">
        <v>0</v>
      </c>
      <c r="R208" s="189">
        <f>Q208*H208</f>
        <v>0</v>
      </c>
      <c r="S208" s="189">
        <v>0</v>
      </c>
      <c r="T208" s="19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185</v>
      </c>
      <c r="AT208" s="191" t="s">
        <v>180</v>
      </c>
      <c r="AU208" s="191" t="s">
        <v>86</v>
      </c>
      <c r="AY208" s="19" t="s">
        <v>176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84</v>
      </c>
      <c r="BK208" s="192">
        <f>ROUND(I208*H208,2)</f>
        <v>0</v>
      </c>
      <c r="BL208" s="19" t="s">
        <v>185</v>
      </c>
      <c r="BM208" s="191" t="s">
        <v>2357</v>
      </c>
    </row>
    <row r="209" spans="1:65" s="2" customFormat="1" ht="11.25">
      <c r="A209" s="36"/>
      <c r="B209" s="37"/>
      <c r="C209" s="38"/>
      <c r="D209" s="193" t="s">
        <v>187</v>
      </c>
      <c r="E209" s="38"/>
      <c r="F209" s="194" t="s">
        <v>2207</v>
      </c>
      <c r="G209" s="38"/>
      <c r="H209" s="38"/>
      <c r="I209" s="195"/>
      <c r="J209" s="38"/>
      <c r="K209" s="38"/>
      <c r="L209" s="41"/>
      <c r="M209" s="196"/>
      <c r="N209" s="197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187</v>
      </c>
      <c r="AU209" s="19" t="s">
        <v>86</v>
      </c>
    </row>
    <row r="210" spans="1:65" s="2" customFormat="1" ht="11.25">
      <c r="A210" s="36"/>
      <c r="B210" s="37"/>
      <c r="C210" s="38"/>
      <c r="D210" s="198" t="s">
        <v>189</v>
      </c>
      <c r="E210" s="38"/>
      <c r="F210" s="199" t="s">
        <v>2208</v>
      </c>
      <c r="G210" s="38"/>
      <c r="H210" s="38"/>
      <c r="I210" s="195"/>
      <c r="J210" s="38"/>
      <c r="K210" s="38"/>
      <c r="L210" s="41"/>
      <c r="M210" s="196"/>
      <c r="N210" s="197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189</v>
      </c>
      <c r="AU210" s="19" t="s">
        <v>86</v>
      </c>
    </row>
    <row r="211" spans="1:65" s="12" customFormat="1" ht="22.9" customHeight="1">
      <c r="B211" s="164"/>
      <c r="C211" s="165"/>
      <c r="D211" s="166" t="s">
        <v>76</v>
      </c>
      <c r="E211" s="178" t="s">
        <v>339</v>
      </c>
      <c r="F211" s="178" t="s">
        <v>340</v>
      </c>
      <c r="G211" s="165"/>
      <c r="H211" s="165"/>
      <c r="I211" s="168"/>
      <c r="J211" s="179">
        <f>BK211</f>
        <v>0</v>
      </c>
      <c r="K211" s="165"/>
      <c r="L211" s="170"/>
      <c r="M211" s="171"/>
      <c r="N211" s="172"/>
      <c r="O211" s="172"/>
      <c r="P211" s="173">
        <f>SUM(P212:P214)</f>
        <v>0</v>
      </c>
      <c r="Q211" s="172"/>
      <c r="R211" s="173">
        <f>SUM(R212:R214)</f>
        <v>0</v>
      </c>
      <c r="S211" s="172"/>
      <c r="T211" s="174">
        <f>SUM(T212:T214)</f>
        <v>0</v>
      </c>
      <c r="AR211" s="175" t="s">
        <v>84</v>
      </c>
      <c r="AT211" s="176" t="s">
        <v>76</v>
      </c>
      <c r="AU211" s="176" t="s">
        <v>84</v>
      </c>
      <c r="AY211" s="175" t="s">
        <v>176</v>
      </c>
      <c r="BK211" s="177">
        <f>SUM(BK212:BK214)</f>
        <v>0</v>
      </c>
    </row>
    <row r="212" spans="1:65" s="2" customFormat="1" ht="16.5" customHeight="1">
      <c r="A212" s="36"/>
      <c r="B212" s="37"/>
      <c r="C212" s="180" t="s">
        <v>412</v>
      </c>
      <c r="D212" s="180" t="s">
        <v>180</v>
      </c>
      <c r="E212" s="181" t="s">
        <v>2209</v>
      </c>
      <c r="F212" s="182" t="s">
        <v>2210</v>
      </c>
      <c r="G212" s="183" t="s">
        <v>183</v>
      </c>
      <c r="H212" s="184">
        <v>2.524</v>
      </c>
      <c r="I212" s="185"/>
      <c r="J212" s="186">
        <f>ROUND(I212*H212,2)</f>
        <v>0</v>
      </c>
      <c r="K212" s="182" t="s">
        <v>184</v>
      </c>
      <c r="L212" s="41"/>
      <c r="M212" s="187" t="s">
        <v>19</v>
      </c>
      <c r="N212" s="188" t="s">
        <v>48</v>
      </c>
      <c r="O212" s="66"/>
      <c r="P212" s="189">
        <f>O212*H212</f>
        <v>0</v>
      </c>
      <c r="Q212" s="189">
        <v>0</v>
      </c>
      <c r="R212" s="189">
        <f>Q212*H212</f>
        <v>0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185</v>
      </c>
      <c r="AT212" s="191" t="s">
        <v>180</v>
      </c>
      <c r="AU212" s="191" t="s">
        <v>86</v>
      </c>
      <c r="AY212" s="19" t="s">
        <v>176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84</v>
      </c>
      <c r="BK212" s="192">
        <f>ROUND(I212*H212,2)</f>
        <v>0</v>
      </c>
      <c r="BL212" s="19" t="s">
        <v>185</v>
      </c>
      <c r="BM212" s="191" t="s">
        <v>2358</v>
      </c>
    </row>
    <row r="213" spans="1:65" s="2" customFormat="1" ht="19.5">
      <c r="A213" s="36"/>
      <c r="B213" s="37"/>
      <c r="C213" s="38"/>
      <c r="D213" s="193" t="s">
        <v>187</v>
      </c>
      <c r="E213" s="38"/>
      <c r="F213" s="194" t="s">
        <v>2212</v>
      </c>
      <c r="G213" s="38"/>
      <c r="H213" s="38"/>
      <c r="I213" s="195"/>
      <c r="J213" s="38"/>
      <c r="K213" s="38"/>
      <c r="L213" s="41"/>
      <c r="M213" s="196"/>
      <c r="N213" s="197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187</v>
      </c>
      <c r="AU213" s="19" t="s">
        <v>86</v>
      </c>
    </row>
    <row r="214" spans="1:65" s="2" customFormat="1" ht="11.25">
      <c r="A214" s="36"/>
      <c r="B214" s="37"/>
      <c r="C214" s="38"/>
      <c r="D214" s="198" t="s">
        <v>189</v>
      </c>
      <c r="E214" s="38"/>
      <c r="F214" s="199" t="s">
        <v>2213</v>
      </c>
      <c r="G214" s="38"/>
      <c r="H214" s="38"/>
      <c r="I214" s="195"/>
      <c r="J214" s="38"/>
      <c r="K214" s="38"/>
      <c r="L214" s="41"/>
      <c r="M214" s="196"/>
      <c r="N214" s="197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189</v>
      </c>
      <c r="AU214" s="19" t="s">
        <v>86</v>
      </c>
    </row>
    <row r="215" spans="1:65" s="12" customFormat="1" ht="25.9" customHeight="1">
      <c r="B215" s="164"/>
      <c r="C215" s="165"/>
      <c r="D215" s="166" t="s">
        <v>76</v>
      </c>
      <c r="E215" s="167" t="s">
        <v>347</v>
      </c>
      <c r="F215" s="167" t="s">
        <v>348</v>
      </c>
      <c r="G215" s="165"/>
      <c r="H215" s="165"/>
      <c r="I215" s="168"/>
      <c r="J215" s="169">
        <f>BK215</f>
        <v>0</v>
      </c>
      <c r="K215" s="165"/>
      <c r="L215" s="170"/>
      <c r="M215" s="171"/>
      <c r="N215" s="172"/>
      <c r="O215" s="172"/>
      <c r="P215" s="173">
        <f>P216+P248+P292+P309+P320</f>
        <v>0</v>
      </c>
      <c r="Q215" s="172"/>
      <c r="R215" s="173">
        <f>R216+R248+R292+R309+R320</f>
        <v>1.0214989999999999</v>
      </c>
      <c r="S215" s="172"/>
      <c r="T215" s="174">
        <f>T216+T248+T292+T309+T320</f>
        <v>4.7149999999999997E-2</v>
      </c>
      <c r="AR215" s="175" t="s">
        <v>86</v>
      </c>
      <c r="AT215" s="176" t="s">
        <v>76</v>
      </c>
      <c r="AU215" s="176" t="s">
        <v>77</v>
      </c>
      <c r="AY215" s="175" t="s">
        <v>176</v>
      </c>
      <c r="BK215" s="177">
        <f>BK216+BK248+BK292+BK309+BK320</f>
        <v>0</v>
      </c>
    </row>
    <row r="216" spans="1:65" s="12" customFormat="1" ht="22.9" customHeight="1">
      <c r="B216" s="164"/>
      <c r="C216" s="165"/>
      <c r="D216" s="166" t="s">
        <v>76</v>
      </c>
      <c r="E216" s="178" t="s">
        <v>865</v>
      </c>
      <c r="F216" s="178" t="s">
        <v>866</v>
      </c>
      <c r="G216" s="165"/>
      <c r="H216" s="165"/>
      <c r="I216" s="168"/>
      <c r="J216" s="179">
        <f>BK216</f>
        <v>0</v>
      </c>
      <c r="K216" s="165"/>
      <c r="L216" s="170"/>
      <c r="M216" s="171"/>
      <c r="N216" s="172"/>
      <c r="O216" s="172"/>
      <c r="P216" s="173">
        <f>SUM(P217:P247)</f>
        <v>0</v>
      </c>
      <c r="Q216" s="172"/>
      <c r="R216" s="173">
        <f>SUM(R217:R247)</f>
        <v>3.8990499999999997E-2</v>
      </c>
      <c r="S216" s="172"/>
      <c r="T216" s="174">
        <f>SUM(T217:T247)</f>
        <v>1.3694E-2</v>
      </c>
      <c r="AR216" s="175" t="s">
        <v>86</v>
      </c>
      <c r="AT216" s="176" t="s">
        <v>76</v>
      </c>
      <c r="AU216" s="176" t="s">
        <v>84</v>
      </c>
      <c r="AY216" s="175" t="s">
        <v>176</v>
      </c>
      <c r="BK216" s="177">
        <f>SUM(BK217:BK247)</f>
        <v>0</v>
      </c>
    </row>
    <row r="217" spans="1:65" s="2" customFormat="1" ht="16.5" customHeight="1">
      <c r="A217" s="36"/>
      <c r="B217" s="37"/>
      <c r="C217" s="180" t="s">
        <v>418</v>
      </c>
      <c r="D217" s="180" t="s">
        <v>180</v>
      </c>
      <c r="E217" s="181" t="s">
        <v>867</v>
      </c>
      <c r="F217" s="182" t="s">
        <v>868</v>
      </c>
      <c r="G217" s="183" t="s">
        <v>407</v>
      </c>
      <c r="H217" s="184">
        <v>8.1999999999999993</v>
      </c>
      <c r="I217" s="185"/>
      <c r="J217" s="186">
        <f>ROUND(I217*H217,2)</f>
        <v>0</v>
      </c>
      <c r="K217" s="182" t="s">
        <v>184</v>
      </c>
      <c r="L217" s="41"/>
      <c r="M217" s="187" t="s">
        <v>19</v>
      </c>
      <c r="N217" s="188" t="s">
        <v>48</v>
      </c>
      <c r="O217" s="66"/>
      <c r="P217" s="189">
        <f>O217*H217</f>
        <v>0</v>
      </c>
      <c r="Q217" s="189">
        <v>0</v>
      </c>
      <c r="R217" s="189">
        <f>Q217*H217</f>
        <v>0</v>
      </c>
      <c r="S217" s="189">
        <v>1.67E-3</v>
      </c>
      <c r="T217" s="190">
        <f>S217*H217</f>
        <v>1.3694E-2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354</v>
      </c>
      <c r="AT217" s="191" t="s">
        <v>180</v>
      </c>
      <c r="AU217" s="191" t="s">
        <v>86</v>
      </c>
      <c r="AY217" s="19" t="s">
        <v>176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9" t="s">
        <v>84</v>
      </c>
      <c r="BK217" s="192">
        <f>ROUND(I217*H217,2)</f>
        <v>0</v>
      </c>
      <c r="BL217" s="19" t="s">
        <v>354</v>
      </c>
      <c r="BM217" s="191" t="s">
        <v>2359</v>
      </c>
    </row>
    <row r="218" spans="1:65" s="2" customFormat="1" ht="11.25">
      <c r="A218" s="36"/>
      <c r="B218" s="37"/>
      <c r="C218" s="38"/>
      <c r="D218" s="193" t="s">
        <v>187</v>
      </c>
      <c r="E218" s="38"/>
      <c r="F218" s="194" t="s">
        <v>870</v>
      </c>
      <c r="G218" s="38"/>
      <c r="H218" s="38"/>
      <c r="I218" s="195"/>
      <c r="J218" s="38"/>
      <c r="K218" s="38"/>
      <c r="L218" s="41"/>
      <c r="M218" s="196"/>
      <c r="N218" s="197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187</v>
      </c>
      <c r="AU218" s="19" t="s">
        <v>86</v>
      </c>
    </row>
    <row r="219" spans="1:65" s="2" customFormat="1" ht="11.25">
      <c r="A219" s="36"/>
      <c r="B219" s="37"/>
      <c r="C219" s="38"/>
      <c r="D219" s="198" t="s">
        <v>189</v>
      </c>
      <c r="E219" s="38"/>
      <c r="F219" s="199" t="s">
        <v>871</v>
      </c>
      <c r="G219" s="38"/>
      <c r="H219" s="38"/>
      <c r="I219" s="195"/>
      <c r="J219" s="38"/>
      <c r="K219" s="38"/>
      <c r="L219" s="41"/>
      <c r="M219" s="196"/>
      <c r="N219" s="197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189</v>
      </c>
      <c r="AU219" s="19" t="s">
        <v>86</v>
      </c>
    </row>
    <row r="220" spans="1:65" s="13" customFormat="1" ht="11.25">
      <c r="B220" s="200"/>
      <c r="C220" s="201"/>
      <c r="D220" s="193" t="s">
        <v>196</v>
      </c>
      <c r="E220" s="202" t="s">
        <v>19</v>
      </c>
      <c r="F220" s="203" t="s">
        <v>2360</v>
      </c>
      <c r="G220" s="201"/>
      <c r="H220" s="204">
        <v>1.2</v>
      </c>
      <c r="I220" s="205"/>
      <c r="J220" s="201"/>
      <c r="K220" s="201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196</v>
      </c>
      <c r="AU220" s="210" t="s">
        <v>86</v>
      </c>
      <c r="AV220" s="13" t="s">
        <v>86</v>
      </c>
      <c r="AW220" s="13" t="s">
        <v>37</v>
      </c>
      <c r="AX220" s="13" t="s">
        <v>77</v>
      </c>
      <c r="AY220" s="210" t="s">
        <v>176</v>
      </c>
    </row>
    <row r="221" spans="1:65" s="13" customFormat="1" ht="11.25">
      <c r="B221" s="200"/>
      <c r="C221" s="201"/>
      <c r="D221" s="193" t="s">
        <v>196</v>
      </c>
      <c r="E221" s="202" t="s">
        <v>19</v>
      </c>
      <c r="F221" s="203" t="s">
        <v>2361</v>
      </c>
      <c r="G221" s="201"/>
      <c r="H221" s="204">
        <v>2.25</v>
      </c>
      <c r="I221" s="205"/>
      <c r="J221" s="201"/>
      <c r="K221" s="201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196</v>
      </c>
      <c r="AU221" s="210" t="s">
        <v>86</v>
      </c>
      <c r="AV221" s="13" t="s">
        <v>86</v>
      </c>
      <c r="AW221" s="13" t="s">
        <v>37</v>
      </c>
      <c r="AX221" s="13" t="s">
        <v>77</v>
      </c>
      <c r="AY221" s="210" t="s">
        <v>176</v>
      </c>
    </row>
    <row r="222" spans="1:65" s="13" customFormat="1" ht="11.25">
      <c r="B222" s="200"/>
      <c r="C222" s="201"/>
      <c r="D222" s="193" t="s">
        <v>196</v>
      </c>
      <c r="E222" s="202" t="s">
        <v>19</v>
      </c>
      <c r="F222" s="203" t="s">
        <v>2362</v>
      </c>
      <c r="G222" s="201"/>
      <c r="H222" s="204">
        <v>3.45</v>
      </c>
      <c r="I222" s="205"/>
      <c r="J222" s="201"/>
      <c r="K222" s="201"/>
      <c r="L222" s="206"/>
      <c r="M222" s="207"/>
      <c r="N222" s="208"/>
      <c r="O222" s="208"/>
      <c r="P222" s="208"/>
      <c r="Q222" s="208"/>
      <c r="R222" s="208"/>
      <c r="S222" s="208"/>
      <c r="T222" s="209"/>
      <c r="AT222" s="210" t="s">
        <v>196</v>
      </c>
      <c r="AU222" s="210" t="s">
        <v>86</v>
      </c>
      <c r="AV222" s="13" t="s">
        <v>86</v>
      </c>
      <c r="AW222" s="13" t="s">
        <v>37</v>
      </c>
      <c r="AX222" s="13" t="s">
        <v>77</v>
      </c>
      <c r="AY222" s="210" t="s">
        <v>176</v>
      </c>
    </row>
    <row r="223" spans="1:65" s="13" customFormat="1" ht="11.25">
      <c r="B223" s="200"/>
      <c r="C223" s="201"/>
      <c r="D223" s="193" t="s">
        <v>196</v>
      </c>
      <c r="E223" s="202" t="s">
        <v>19</v>
      </c>
      <c r="F223" s="203" t="s">
        <v>2363</v>
      </c>
      <c r="G223" s="201"/>
      <c r="H223" s="204">
        <v>1.3</v>
      </c>
      <c r="I223" s="205"/>
      <c r="J223" s="201"/>
      <c r="K223" s="201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196</v>
      </c>
      <c r="AU223" s="210" t="s">
        <v>86</v>
      </c>
      <c r="AV223" s="13" t="s">
        <v>86</v>
      </c>
      <c r="AW223" s="13" t="s">
        <v>37</v>
      </c>
      <c r="AX223" s="13" t="s">
        <v>77</v>
      </c>
      <c r="AY223" s="210" t="s">
        <v>176</v>
      </c>
    </row>
    <row r="224" spans="1:65" s="14" customFormat="1" ht="11.25">
      <c r="B224" s="211"/>
      <c r="C224" s="212"/>
      <c r="D224" s="193" t="s">
        <v>196</v>
      </c>
      <c r="E224" s="213" t="s">
        <v>19</v>
      </c>
      <c r="F224" s="214" t="s">
        <v>199</v>
      </c>
      <c r="G224" s="212"/>
      <c r="H224" s="215">
        <v>8.1999999999999993</v>
      </c>
      <c r="I224" s="216"/>
      <c r="J224" s="212"/>
      <c r="K224" s="212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196</v>
      </c>
      <c r="AU224" s="221" t="s">
        <v>86</v>
      </c>
      <c r="AV224" s="14" t="s">
        <v>185</v>
      </c>
      <c r="AW224" s="14" t="s">
        <v>37</v>
      </c>
      <c r="AX224" s="14" t="s">
        <v>84</v>
      </c>
      <c r="AY224" s="221" t="s">
        <v>176</v>
      </c>
    </row>
    <row r="225" spans="1:65" s="2" customFormat="1" ht="16.5" customHeight="1">
      <c r="A225" s="36"/>
      <c r="B225" s="37"/>
      <c r="C225" s="180" t="s">
        <v>7</v>
      </c>
      <c r="D225" s="180" t="s">
        <v>180</v>
      </c>
      <c r="E225" s="181" t="s">
        <v>902</v>
      </c>
      <c r="F225" s="182" t="s">
        <v>903</v>
      </c>
      <c r="G225" s="183" t="s">
        <v>407</v>
      </c>
      <c r="H225" s="184">
        <v>9.5500000000000007</v>
      </c>
      <c r="I225" s="185"/>
      <c r="J225" s="186">
        <f>ROUND(I225*H225,2)</f>
        <v>0</v>
      </c>
      <c r="K225" s="182" t="s">
        <v>184</v>
      </c>
      <c r="L225" s="41"/>
      <c r="M225" s="187" t="s">
        <v>19</v>
      </c>
      <c r="N225" s="188" t="s">
        <v>48</v>
      </c>
      <c r="O225" s="66"/>
      <c r="P225" s="189">
        <f>O225*H225</f>
        <v>0</v>
      </c>
      <c r="Q225" s="189">
        <v>2.9099999999999998E-3</v>
      </c>
      <c r="R225" s="189">
        <f>Q225*H225</f>
        <v>2.7790499999999999E-2</v>
      </c>
      <c r="S225" s="189">
        <v>0</v>
      </c>
      <c r="T225" s="19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354</v>
      </c>
      <c r="AT225" s="191" t="s">
        <v>180</v>
      </c>
      <c r="AU225" s="191" t="s">
        <v>86</v>
      </c>
      <c r="AY225" s="19" t="s">
        <v>176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84</v>
      </c>
      <c r="BK225" s="192">
        <f>ROUND(I225*H225,2)</f>
        <v>0</v>
      </c>
      <c r="BL225" s="19" t="s">
        <v>354</v>
      </c>
      <c r="BM225" s="191" t="s">
        <v>2364</v>
      </c>
    </row>
    <row r="226" spans="1:65" s="2" customFormat="1" ht="11.25">
      <c r="A226" s="36"/>
      <c r="B226" s="37"/>
      <c r="C226" s="38"/>
      <c r="D226" s="193" t="s">
        <v>187</v>
      </c>
      <c r="E226" s="38"/>
      <c r="F226" s="194" t="s">
        <v>905</v>
      </c>
      <c r="G226" s="38"/>
      <c r="H226" s="38"/>
      <c r="I226" s="195"/>
      <c r="J226" s="38"/>
      <c r="K226" s="38"/>
      <c r="L226" s="41"/>
      <c r="M226" s="196"/>
      <c r="N226" s="197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187</v>
      </c>
      <c r="AU226" s="19" t="s">
        <v>86</v>
      </c>
    </row>
    <row r="227" spans="1:65" s="2" customFormat="1" ht="11.25">
      <c r="A227" s="36"/>
      <c r="B227" s="37"/>
      <c r="C227" s="38"/>
      <c r="D227" s="198" t="s">
        <v>189</v>
      </c>
      <c r="E227" s="38"/>
      <c r="F227" s="199" t="s">
        <v>906</v>
      </c>
      <c r="G227" s="38"/>
      <c r="H227" s="38"/>
      <c r="I227" s="195"/>
      <c r="J227" s="38"/>
      <c r="K227" s="38"/>
      <c r="L227" s="41"/>
      <c r="M227" s="196"/>
      <c r="N227" s="197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189</v>
      </c>
      <c r="AU227" s="19" t="s">
        <v>86</v>
      </c>
    </row>
    <row r="228" spans="1:65" s="13" customFormat="1" ht="11.25">
      <c r="B228" s="200"/>
      <c r="C228" s="201"/>
      <c r="D228" s="193" t="s">
        <v>196</v>
      </c>
      <c r="E228" s="202" t="s">
        <v>19</v>
      </c>
      <c r="F228" s="203" t="s">
        <v>2360</v>
      </c>
      <c r="G228" s="201"/>
      <c r="H228" s="204">
        <v>1.2</v>
      </c>
      <c r="I228" s="205"/>
      <c r="J228" s="201"/>
      <c r="K228" s="201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196</v>
      </c>
      <c r="AU228" s="210" t="s">
        <v>86</v>
      </c>
      <c r="AV228" s="13" t="s">
        <v>86</v>
      </c>
      <c r="AW228" s="13" t="s">
        <v>37</v>
      </c>
      <c r="AX228" s="13" t="s">
        <v>77</v>
      </c>
      <c r="AY228" s="210" t="s">
        <v>176</v>
      </c>
    </row>
    <row r="229" spans="1:65" s="13" customFormat="1" ht="11.25">
      <c r="B229" s="200"/>
      <c r="C229" s="201"/>
      <c r="D229" s="193" t="s">
        <v>196</v>
      </c>
      <c r="E229" s="202" t="s">
        <v>19</v>
      </c>
      <c r="F229" s="203" t="s">
        <v>2361</v>
      </c>
      <c r="G229" s="201"/>
      <c r="H229" s="204">
        <v>2.25</v>
      </c>
      <c r="I229" s="205"/>
      <c r="J229" s="201"/>
      <c r="K229" s="201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196</v>
      </c>
      <c r="AU229" s="210" t="s">
        <v>86</v>
      </c>
      <c r="AV229" s="13" t="s">
        <v>86</v>
      </c>
      <c r="AW229" s="13" t="s">
        <v>37</v>
      </c>
      <c r="AX229" s="13" t="s">
        <v>77</v>
      </c>
      <c r="AY229" s="210" t="s">
        <v>176</v>
      </c>
    </row>
    <row r="230" spans="1:65" s="13" customFormat="1" ht="11.25">
      <c r="B230" s="200"/>
      <c r="C230" s="201"/>
      <c r="D230" s="193" t="s">
        <v>196</v>
      </c>
      <c r="E230" s="202" t="s">
        <v>19</v>
      </c>
      <c r="F230" s="203" t="s">
        <v>2362</v>
      </c>
      <c r="G230" s="201"/>
      <c r="H230" s="204">
        <v>3.45</v>
      </c>
      <c r="I230" s="205"/>
      <c r="J230" s="201"/>
      <c r="K230" s="201"/>
      <c r="L230" s="206"/>
      <c r="M230" s="207"/>
      <c r="N230" s="208"/>
      <c r="O230" s="208"/>
      <c r="P230" s="208"/>
      <c r="Q230" s="208"/>
      <c r="R230" s="208"/>
      <c r="S230" s="208"/>
      <c r="T230" s="209"/>
      <c r="AT230" s="210" t="s">
        <v>196</v>
      </c>
      <c r="AU230" s="210" t="s">
        <v>86</v>
      </c>
      <c r="AV230" s="13" t="s">
        <v>86</v>
      </c>
      <c r="AW230" s="13" t="s">
        <v>37</v>
      </c>
      <c r="AX230" s="13" t="s">
        <v>77</v>
      </c>
      <c r="AY230" s="210" t="s">
        <v>176</v>
      </c>
    </row>
    <row r="231" spans="1:65" s="13" customFormat="1" ht="11.25">
      <c r="B231" s="200"/>
      <c r="C231" s="201"/>
      <c r="D231" s="193" t="s">
        <v>196</v>
      </c>
      <c r="E231" s="202" t="s">
        <v>19</v>
      </c>
      <c r="F231" s="203" t="s">
        <v>2363</v>
      </c>
      <c r="G231" s="201"/>
      <c r="H231" s="204">
        <v>1.3</v>
      </c>
      <c r="I231" s="205"/>
      <c r="J231" s="201"/>
      <c r="K231" s="201"/>
      <c r="L231" s="206"/>
      <c r="M231" s="207"/>
      <c r="N231" s="208"/>
      <c r="O231" s="208"/>
      <c r="P231" s="208"/>
      <c r="Q231" s="208"/>
      <c r="R231" s="208"/>
      <c r="S231" s="208"/>
      <c r="T231" s="209"/>
      <c r="AT231" s="210" t="s">
        <v>196</v>
      </c>
      <c r="AU231" s="210" t="s">
        <v>86</v>
      </c>
      <c r="AV231" s="13" t="s">
        <v>86</v>
      </c>
      <c r="AW231" s="13" t="s">
        <v>37</v>
      </c>
      <c r="AX231" s="13" t="s">
        <v>77</v>
      </c>
      <c r="AY231" s="210" t="s">
        <v>176</v>
      </c>
    </row>
    <row r="232" spans="1:65" s="13" customFormat="1" ht="11.25">
      <c r="B232" s="200"/>
      <c r="C232" s="201"/>
      <c r="D232" s="193" t="s">
        <v>196</v>
      </c>
      <c r="E232" s="202" t="s">
        <v>19</v>
      </c>
      <c r="F232" s="203" t="s">
        <v>2365</v>
      </c>
      <c r="G232" s="201"/>
      <c r="H232" s="204">
        <v>1.35</v>
      </c>
      <c r="I232" s="205"/>
      <c r="J232" s="201"/>
      <c r="K232" s="201"/>
      <c r="L232" s="206"/>
      <c r="M232" s="207"/>
      <c r="N232" s="208"/>
      <c r="O232" s="208"/>
      <c r="P232" s="208"/>
      <c r="Q232" s="208"/>
      <c r="R232" s="208"/>
      <c r="S232" s="208"/>
      <c r="T232" s="209"/>
      <c r="AT232" s="210" t="s">
        <v>196</v>
      </c>
      <c r="AU232" s="210" t="s">
        <v>86</v>
      </c>
      <c r="AV232" s="13" t="s">
        <v>86</v>
      </c>
      <c r="AW232" s="13" t="s">
        <v>37</v>
      </c>
      <c r="AX232" s="13" t="s">
        <v>77</v>
      </c>
      <c r="AY232" s="210" t="s">
        <v>176</v>
      </c>
    </row>
    <row r="233" spans="1:65" s="14" customFormat="1" ht="11.25">
      <c r="B233" s="211"/>
      <c r="C233" s="212"/>
      <c r="D233" s="193" t="s">
        <v>196</v>
      </c>
      <c r="E233" s="213" t="s">
        <v>19</v>
      </c>
      <c r="F233" s="214" t="s">
        <v>199</v>
      </c>
      <c r="G233" s="212"/>
      <c r="H233" s="215">
        <v>9.5500000000000007</v>
      </c>
      <c r="I233" s="216"/>
      <c r="J233" s="212"/>
      <c r="K233" s="212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196</v>
      </c>
      <c r="AU233" s="221" t="s">
        <v>86</v>
      </c>
      <c r="AV233" s="14" t="s">
        <v>185</v>
      </c>
      <c r="AW233" s="14" t="s">
        <v>37</v>
      </c>
      <c r="AX233" s="14" t="s">
        <v>84</v>
      </c>
      <c r="AY233" s="221" t="s">
        <v>176</v>
      </c>
    </row>
    <row r="234" spans="1:65" s="2" customFormat="1" ht="21.75" customHeight="1">
      <c r="A234" s="36"/>
      <c r="B234" s="37"/>
      <c r="C234" s="180" t="s">
        <v>428</v>
      </c>
      <c r="D234" s="180" t="s">
        <v>180</v>
      </c>
      <c r="E234" s="181" t="s">
        <v>908</v>
      </c>
      <c r="F234" s="182" t="s">
        <v>909</v>
      </c>
      <c r="G234" s="183" t="s">
        <v>299</v>
      </c>
      <c r="H234" s="184">
        <v>18</v>
      </c>
      <c r="I234" s="185"/>
      <c r="J234" s="186">
        <f>ROUND(I234*H234,2)</f>
        <v>0</v>
      </c>
      <c r="K234" s="182" t="s">
        <v>184</v>
      </c>
      <c r="L234" s="41"/>
      <c r="M234" s="187" t="s">
        <v>19</v>
      </c>
      <c r="N234" s="188" t="s">
        <v>48</v>
      </c>
      <c r="O234" s="66"/>
      <c r="P234" s="189">
        <f>O234*H234</f>
        <v>0</v>
      </c>
      <c r="Q234" s="189">
        <v>0</v>
      </c>
      <c r="R234" s="189">
        <f>Q234*H234</f>
        <v>0</v>
      </c>
      <c r="S234" s="189">
        <v>0</v>
      </c>
      <c r="T234" s="190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1" t="s">
        <v>354</v>
      </c>
      <c r="AT234" s="191" t="s">
        <v>180</v>
      </c>
      <c r="AU234" s="191" t="s">
        <v>86</v>
      </c>
      <c r="AY234" s="19" t="s">
        <v>176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9" t="s">
        <v>84</v>
      </c>
      <c r="BK234" s="192">
        <f>ROUND(I234*H234,2)</f>
        <v>0</v>
      </c>
      <c r="BL234" s="19" t="s">
        <v>354</v>
      </c>
      <c r="BM234" s="191" t="s">
        <v>2366</v>
      </c>
    </row>
    <row r="235" spans="1:65" s="2" customFormat="1" ht="19.5">
      <c r="A235" s="36"/>
      <c r="B235" s="37"/>
      <c r="C235" s="38"/>
      <c r="D235" s="193" t="s">
        <v>187</v>
      </c>
      <c r="E235" s="38"/>
      <c r="F235" s="194" t="s">
        <v>911</v>
      </c>
      <c r="G235" s="38"/>
      <c r="H235" s="38"/>
      <c r="I235" s="195"/>
      <c r="J235" s="38"/>
      <c r="K235" s="38"/>
      <c r="L235" s="41"/>
      <c r="M235" s="196"/>
      <c r="N235" s="197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187</v>
      </c>
      <c r="AU235" s="19" t="s">
        <v>86</v>
      </c>
    </row>
    <row r="236" spans="1:65" s="2" customFormat="1" ht="11.25">
      <c r="A236" s="36"/>
      <c r="B236" s="37"/>
      <c r="C236" s="38"/>
      <c r="D236" s="198" t="s">
        <v>189</v>
      </c>
      <c r="E236" s="38"/>
      <c r="F236" s="199" t="s">
        <v>912</v>
      </c>
      <c r="G236" s="38"/>
      <c r="H236" s="38"/>
      <c r="I236" s="195"/>
      <c r="J236" s="38"/>
      <c r="K236" s="38"/>
      <c r="L236" s="41"/>
      <c r="M236" s="196"/>
      <c r="N236" s="197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189</v>
      </c>
      <c r="AU236" s="19" t="s">
        <v>86</v>
      </c>
    </row>
    <row r="237" spans="1:65" s="13" customFormat="1" ht="11.25">
      <c r="B237" s="200"/>
      <c r="C237" s="201"/>
      <c r="D237" s="193" t="s">
        <v>196</v>
      </c>
      <c r="E237" s="202" t="s">
        <v>19</v>
      </c>
      <c r="F237" s="203" t="s">
        <v>2367</v>
      </c>
      <c r="G237" s="201"/>
      <c r="H237" s="204">
        <v>18</v>
      </c>
      <c r="I237" s="205"/>
      <c r="J237" s="201"/>
      <c r="K237" s="201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196</v>
      </c>
      <c r="AU237" s="210" t="s">
        <v>86</v>
      </c>
      <c r="AV237" s="13" t="s">
        <v>86</v>
      </c>
      <c r="AW237" s="13" t="s">
        <v>37</v>
      </c>
      <c r="AX237" s="13" t="s">
        <v>84</v>
      </c>
      <c r="AY237" s="210" t="s">
        <v>176</v>
      </c>
    </row>
    <row r="238" spans="1:65" s="2" customFormat="1" ht="16.5" customHeight="1">
      <c r="A238" s="36"/>
      <c r="B238" s="37"/>
      <c r="C238" s="180" t="s">
        <v>434</v>
      </c>
      <c r="D238" s="180" t="s">
        <v>180</v>
      </c>
      <c r="E238" s="181" t="s">
        <v>2368</v>
      </c>
      <c r="F238" s="182" t="s">
        <v>2369</v>
      </c>
      <c r="G238" s="183" t="s">
        <v>407</v>
      </c>
      <c r="H238" s="184">
        <v>3.2</v>
      </c>
      <c r="I238" s="185"/>
      <c r="J238" s="186">
        <f>ROUND(I238*H238,2)</f>
        <v>0</v>
      </c>
      <c r="K238" s="182" t="s">
        <v>184</v>
      </c>
      <c r="L238" s="41"/>
      <c r="M238" s="187" t="s">
        <v>19</v>
      </c>
      <c r="N238" s="188" t="s">
        <v>48</v>
      </c>
      <c r="O238" s="66"/>
      <c r="P238" s="189">
        <f>O238*H238</f>
        <v>0</v>
      </c>
      <c r="Q238" s="189">
        <v>3.5000000000000001E-3</v>
      </c>
      <c r="R238" s="189">
        <f>Q238*H238</f>
        <v>1.1200000000000002E-2</v>
      </c>
      <c r="S238" s="189">
        <v>0</v>
      </c>
      <c r="T238" s="19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354</v>
      </c>
      <c r="AT238" s="191" t="s">
        <v>180</v>
      </c>
      <c r="AU238" s="191" t="s">
        <v>86</v>
      </c>
      <c r="AY238" s="19" t="s">
        <v>176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9" t="s">
        <v>84</v>
      </c>
      <c r="BK238" s="192">
        <f>ROUND(I238*H238,2)</f>
        <v>0</v>
      </c>
      <c r="BL238" s="19" t="s">
        <v>354</v>
      </c>
      <c r="BM238" s="191" t="s">
        <v>2370</v>
      </c>
    </row>
    <row r="239" spans="1:65" s="2" customFormat="1" ht="11.25">
      <c r="A239" s="36"/>
      <c r="B239" s="37"/>
      <c r="C239" s="38"/>
      <c r="D239" s="193" t="s">
        <v>187</v>
      </c>
      <c r="E239" s="38"/>
      <c r="F239" s="194" t="s">
        <v>2371</v>
      </c>
      <c r="G239" s="38"/>
      <c r="H239" s="38"/>
      <c r="I239" s="195"/>
      <c r="J239" s="38"/>
      <c r="K239" s="38"/>
      <c r="L239" s="41"/>
      <c r="M239" s="196"/>
      <c r="N239" s="197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187</v>
      </c>
      <c r="AU239" s="19" t="s">
        <v>86</v>
      </c>
    </row>
    <row r="240" spans="1:65" s="2" customFormat="1" ht="11.25">
      <c r="A240" s="36"/>
      <c r="B240" s="37"/>
      <c r="C240" s="38"/>
      <c r="D240" s="198" t="s">
        <v>189</v>
      </c>
      <c r="E240" s="38"/>
      <c r="F240" s="199" t="s">
        <v>2372</v>
      </c>
      <c r="G240" s="38"/>
      <c r="H240" s="38"/>
      <c r="I240" s="195"/>
      <c r="J240" s="38"/>
      <c r="K240" s="38"/>
      <c r="L240" s="41"/>
      <c r="M240" s="196"/>
      <c r="N240" s="197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189</v>
      </c>
      <c r="AU240" s="19" t="s">
        <v>86</v>
      </c>
    </row>
    <row r="241" spans="1:65" s="13" customFormat="1" ht="11.25">
      <c r="B241" s="200"/>
      <c r="C241" s="201"/>
      <c r="D241" s="193" t="s">
        <v>196</v>
      </c>
      <c r="E241" s="202" t="s">
        <v>19</v>
      </c>
      <c r="F241" s="203" t="s">
        <v>2373</v>
      </c>
      <c r="G241" s="201"/>
      <c r="H241" s="204">
        <v>3.2</v>
      </c>
      <c r="I241" s="205"/>
      <c r="J241" s="201"/>
      <c r="K241" s="201"/>
      <c r="L241" s="206"/>
      <c r="M241" s="207"/>
      <c r="N241" s="208"/>
      <c r="O241" s="208"/>
      <c r="P241" s="208"/>
      <c r="Q241" s="208"/>
      <c r="R241" s="208"/>
      <c r="S241" s="208"/>
      <c r="T241" s="209"/>
      <c r="AT241" s="210" t="s">
        <v>196</v>
      </c>
      <c r="AU241" s="210" t="s">
        <v>86</v>
      </c>
      <c r="AV241" s="13" t="s">
        <v>86</v>
      </c>
      <c r="AW241" s="13" t="s">
        <v>37</v>
      </c>
      <c r="AX241" s="13" t="s">
        <v>84</v>
      </c>
      <c r="AY241" s="210" t="s">
        <v>176</v>
      </c>
    </row>
    <row r="242" spans="1:65" s="2" customFormat="1" ht="16.5" customHeight="1">
      <c r="A242" s="36"/>
      <c r="B242" s="37"/>
      <c r="C242" s="180" t="s">
        <v>442</v>
      </c>
      <c r="D242" s="180" t="s">
        <v>180</v>
      </c>
      <c r="E242" s="181" t="s">
        <v>2374</v>
      </c>
      <c r="F242" s="182" t="s">
        <v>2375</v>
      </c>
      <c r="G242" s="183" t="s">
        <v>183</v>
      </c>
      <c r="H242" s="184">
        <v>3.9E-2</v>
      </c>
      <c r="I242" s="185"/>
      <c r="J242" s="186">
        <f>ROUND(I242*H242,2)</f>
        <v>0</v>
      </c>
      <c r="K242" s="182" t="s">
        <v>184</v>
      </c>
      <c r="L242" s="41"/>
      <c r="M242" s="187" t="s">
        <v>19</v>
      </c>
      <c r="N242" s="188" t="s">
        <v>48</v>
      </c>
      <c r="O242" s="66"/>
      <c r="P242" s="189">
        <f>O242*H242</f>
        <v>0</v>
      </c>
      <c r="Q242" s="189">
        <v>0</v>
      </c>
      <c r="R242" s="189">
        <f>Q242*H242</f>
        <v>0</v>
      </c>
      <c r="S242" s="189">
        <v>0</v>
      </c>
      <c r="T242" s="190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1" t="s">
        <v>354</v>
      </c>
      <c r="AT242" s="191" t="s">
        <v>180</v>
      </c>
      <c r="AU242" s="191" t="s">
        <v>86</v>
      </c>
      <c r="AY242" s="19" t="s">
        <v>176</v>
      </c>
      <c r="BE242" s="192">
        <f>IF(N242="základní",J242,0)</f>
        <v>0</v>
      </c>
      <c r="BF242" s="192">
        <f>IF(N242="snížená",J242,0)</f>
        <v>0</v>
      </c>
      <c r="BG242" s="192">
        <f>IF(N242="zákl. přenesená",J242,0)</f>
        <v>0</v>
      </c>
      <c r="BH242" s="192">
        <f>IF(N242="sníž. přenesená",J242,0)</f>
        <v>0</v>
      </c>
      <c r="BI242" s="192">
        <f>IF(N242="nulová",J242,0)</f>
        <v>0</v>
      </c>
      <c r="BJ242" s="19" t="s">
        <v>84</v>
      </c>
      <c r="BK242" s="192">
        <f>ROUND(I242*H242,2)</f>
        <v>0</v>
      </c>
      <c r="BL242" s="19" t="s">
        <v>354</v>
      </c>
      <c r="BM242" s="191" t="s">
        <v>2376</v>
      </c>
    </row>
    <row r="243" spans="1:65" s="2" customFormat="1" ht="19.5">
      <c r="A243" s="36"/>
      <c r="B243" s="37"/>
      <c r="C243" s="38"/>
      <c r="D243" s="193" t="s">
        <v>187</v>
      </c>
      <c r="E243" s="38"/>
      <c r="F243" s="194" t="s">
        <v>2377</v>
      </c>
      <c r="G243" s="38"/>
      <c r="H243" s="38"/>
      <c r="I243" s="195"/>
      <c r="J243" s="38"/>
      <c r="K243" s="38"/>
      <c r="L243" s="41"/>
      <c r="M243" s="196"/>
      <c r="N243" s="197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187</v>
      </c>
      <c r="AU243" s="19" t="s">
        <v>86</v>
      </c>
    </row>
    <row r="244" spans="1:65" s="2" customFormat="1" ht="11.25">
      <c r="A244" s="36"/>
      <c r="B244" s="37"/>
      <c r="C244" s="38"/>
      <c r="D244" s="198" t="s">
        <v>189</v>
      </c>
      <c r="E244" s="38"/>
      <c r="F244" s="199" t="s">
        <v>2378</v>
      </c>
      <c r="G244" s="38"/>
      <c r="H244" s="38"/>
      <c r="I244" s="195"/>
      <c r="J244" s="38"/>
      <c r="K244" s="38"/>
      <c r="L244" s="41"/>
      <c r="M244" s="196"/>
      <c r="N244" s="197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189</v>
      </c>
      <c r="AU244" s="19" t="s">
        <v>86</v>
      </c>
    </row>
    <row r="245" spans="1:65" s="2" customFormat="1" ht="16.5" customHeight="1">
      <c r="A245" s="36"/>
      <c r="B245" s="37"/>
      <c r="C245" s="180" t="s">
        <v>448</v>
      </c>
      <c r="D245" s="180" t="s">
        <v>180</v>
      </c>
      <c r="E245" s="181" t="s">
        <v>941</v>
      </c>
      <c r="F245" s="182" t="s">
        <v>942</v>
      </c>
      <c r="G245" s="183" t="s">
        <v>183</v>
      </c>
      <c r="H245" s="184">
        <v>3.9E-2</v>
      </c>
      <c r="I245" s="185"/>
      <c r="J245" s="186">
        <f>ROUND(I245*H245,2)</f>
        <v>0</v>
      </c>
      <c r="K245" s="182" t="s">
        <v>184</v>
      </c>
      <c r="L245" s="41"/>
      <c r="M245" s="187" t="s">
        <v>19</v>
      </c>
      <c r="N245" s="188" t="s">
        <v>48</v>
      </c>
      <c r="O245" s="66"/>
      <c r="P245" s="189">
        <f>O245*H245</f>
        <v>0</v>
      </c>
      <c r="Q245" s="189">
        <v>0</v>
      </c>
      <c r="R245" s="189">
        <f>Q245*H245</f>
        <v>0</v>
      </c>
      <c r="S245" s="189">
        <v>0</v>
      </c>
      <c r="T245" s="190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1" t="s">
        <v>354</v>
      </c>
      <c r="AT245" s="191" t="s">
        <v>180</v>
      </c>
      <c r="AU245" s="191" t="s">
        <v>86</v>
      </c>
      <c r="AY245" s="19" t="s">
        <v>176</v>
      </c>
      <c r="BE245" s="192">
        <f>IF(N245="základní",J245,0)</f>
        <v>0</v>
      </c>
      <c r="BF245" s="192">
        <f>IF(N245="snížená",J245,0)</f>
        <v>0</v>
      </c>
      <c r="BG245" s="192">
        <f>IF(N245="zákl. přenesená",J245,0)</f>
        <v>0</v>
      </c>
      <c r="BH245" s="192">
        <f>IF(N245="sníž. přenesená",J245,0)</f>
        <v>0</v>
      </c>
      <c r="BI245" s="192">
        <f>IF(N245="nulová",J245,0)</f>
        <v>0</v>
      </c>
      <c r="BJ245" s="19" t="s">
        <v>84</v>
      </c>
      <c r="BK245" s="192">
        <f>ROUND(I245*H245,2)</f>
        <v>0</v>
      </c>
      <c r="BL245" s="19" t="s">
        <v>354</v>
      </c>
      <c r="BM245" s="191" t="s">
        <v>2379</v>
      </c>
    </row>
    <row r="246" spans="1:65" s="2" customFormat="1" ht="19.5">
      <c r="A246" s="36"/>
      <c r="B246" s="37"/>
      <c r="C246" s="38"/>
      <c r="D246" s="193" t="s">
        <v>187</v>
      </c>
      <c r="E246" s="38"/>
      <c r="F246" s="194" t="s">
        <v>944</v>
      </c>
      <c r="G246" s="38"/>
      <c r="H246" s="38"/>
      <c r="I246" s="195"/>
      <c r="J246" s="38"/>
      <c r="K246" s="38"/>
      <c r="L246" s="41"/>
      <c r="M246" s="196"/>
      <c r="N246" s="197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187</v>
      </c>
      <c r="AU246" s="19" t="s">
        <v>86</v>
      </c>
    </row>
    <row r="247" spans="1:65" s="2" customFormat="1" ht="11.25">
      <c r="A247" s="36"/>
      <c r="B247" s="37"/>
      <c r="C247" s="38"/>
      <c r="D247" s="198" t="s">
        <v>189</v>
      </c>
      <c r="E247" s="38"/>
      <c r="F247" s="199" t="s">
        <v>945</v>
      </c>
      <c r="G247" s="38"/>
      <c r="H247" s="38"/>
      <c r="I247" s="195"/>
      <c r="J247" s="38"/>
      <c r="K247" s="38"/>
      <c r="L247" s="41"/>
      <c r="M247" s="196"/>
      <c r="N247" s="197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189</v>
      </c>
      <c r="AU247" s="19" t="s">
        <v>86</v>
      </c>
    </row>
    <row r="248" spans="1:65" s="12" customFormat="1" ht="22.9" customHeight="1">
      <c r="B248" s="164"/>
      <c r="C248" s="165"/>
      <c r="D248" s="166" t="s">
        <v>76</v>
      </c>
      <c r="E248" s="178" t="s">
        <v>349</v>
      </c>
      <c r="F248" s="178" t="s">
        <v>350</v>
      </c>
      <c r="G248" s="165"/>
      <c r="H248" s="165"/>
      <c r="I248" s="168"/>
      <c r="J248" s="179">
        <f>BK248</f>
        <v>0</v>
      </c>
      <c r="K248" s="165"/>
      <c r="L248" s="170"/>
      <c r="M248" s="171"/>
      <c r="N248" s="172"/>
      <c r="O248" s="172"/>
      <c r="P248" s="173">
        <f>SUM(P249:P291)</f>
        <v>0</v>
      </c>
      <c r="Q248" s="172"/>
      <c r="R248" s="173">
        <f>SUM(R249:R291)</f>
        <v>0.39657858000000001</v>
      </c>
      <c r="S248" s="172"/>
      <c r="T248" s="174">
        <f>SUM(T249:T291)</f>
        <v>0</v>
      </c>
      <c r="AR248" s="175" t="s">
        <v>86</v>
      </c>
      <c r="AT248" s="176" t="s">
        <v>76</v>
      </c>
      <c r="AU248" s="176" t="s">
        <v>84</v>
      </c>
      <c r="AY248" s="175" t="s">
        <v>176</v>
      </c>
      <c r="BK248" s="177">
        <f>SUM(BK249:BK291)</f>
        <v>0</v>
      </c>
    </row>
    <row r="249" spans="1:65" s="2" customFormat="1" ht="16.5" customHeight="1">
      <c r="A249" s="36"/>
      <c r="B249" s="37"/>
      <c r="C249" s="180" t="s">
        <v>458</v>
      </c>
      <c r="D249" s="180" t="s">
        <v>180</v>
      </c>
      <c r="E249" s="181" t="s">
        <v>961</v>
      </c>
      <c r="F249" s="182" t="s">
        <v>962</v>
      </c>
      <c r="G249" s="183" t="s">
        <v>267</v>
      </c>
      <c r="H249" s="184">
        <v>1.5529999999999999</v>
      </c>
      <c r="I249" s="185"/>
      <c r="J249" s="186">
        <f>ROUND(I249*H249,2)</f>
        <v>0</v>
      </c>
      <c r="K249" s="182" t="s">
        <v>184</v>
      </c>
      <c r="L249" s="41"/>
      <c r="M249" s="187" t="s">
        <v>19</v>
      </c>
      <c r="N249" s="188" t="s">
        <v>48</v>
      </c>
      <c r="O249" s="66"/>
      <c r="P249" s="189">
        <f>O249*H249</f>
        <v>0</v>
      </c>
      <c r="Q249" s="189">
        <v>2.7E-4</v>
      </c>
      <c r="R249" s="189">
        <f>Q249*H249</f>
        <v>4.1931E-4</v>
      </c>
      <c r="S249" s="189">
        <v>0</v>
      </c>
      <c r="T249" s="190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1" t="s">
        <v>354</v>
      </c>
      <c r="AT249" s="191" t="s">
        <v>180</v>
      </c>
      <c r="AU249" s="191" t="s">
        <v>86</v>
      </c>
      <c r="AY249" s="19" t="s">
        <v>176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9" t="s">
        <v>84</v>
      </c>
      <c r="BK249" s="192">
        <f>ROUND(I249*H249,2)</f>
        <v>0</v>
      </c>
      <c r="BL249" s="19" t="s">
        <v>354</v>
      </c>
      <c r="BM249" s="191" t="s">
        <v>2380</v>
      </c>
    </row>
    <row r="250" spans="1:65" s="2" customFormat="1" ht="11.25">
      <c r="A250" s="36"/>
      <c r="B250" s="37"/>
      <c r="C250" s="38"/>
      <c r="D250" s="193" t="s">
        <v>187</v>
      </c>
      <c r="E250" s="38"/>
      <c r="F250" s="194" t="s">
        <v>964</v>
      </c>
      <c r="G250" s="38"/>
      <c r="H250" s="38"/>
      <c r="I250" s="195"/>
      <c r="J250" s="38"/>
      <c r="K250" s="38"/>
      <c r="L250" s="41"/>
      <c r="M250" s="196"/>
      <c r="N250" s="197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187</v>
      </c>
      <c r="AU250" s="19" t="s">
        <v>86</v>
      </c>
    </row>
    <row r="251" spans="1:65" s="2" customFormat="1" ht="11.25">
      <c r="A251" s="36"/>
      <c r="B251" s="37"/>
      <c r="C251" s="38"/>
      <c r="D251" s="198" t="s">
        <v>189</v>
      </c>
      <c r="E251" s="38"/>
      <c r="F251" s="199" t="s">
        <v>965</v>
      </c>
      <c r="G251" s="38"/>
      <c r="H251" s="38"/>
      <c r="I251" s="195"/>
      <c r="J251" s="38"/>
      <c r="K251" s="38"/>
      <c r="L251" s="41"/>
      <c r="M251" s="196"/>
      <c r="N251" s="197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189</v>
      </c>
      <c r="AU251" s="19" t="s">
        <v>86</v>
      </c>
    </row>
    <row r="252" spans="1:65" s="13" customFormat="1" ht="11.25">
      <c r="B252" s="200"/>
      <c r="C252" s="201"/>
      <c r="D252" s="193" t="s">
        <v>196</v>
      </c>
      <c r="E252" s="202" t="s">
        <v>19</v>
      </c>
      <c r="F252" s="203" t="s">
        <v>2241</v>
      </c>
      <c r="G252" s="201"/>
      <c r="H252" s="204">
        <v>1.5529999999999999</v>
      </c>
      <c r="I252" s="205"/>
      <c r="J252" s="201"/>
      <c r="K252" s="201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196</v>
      </c>
      <c r="AU252" s="210" t="s">
        <v>86</v>
      </c>
      <c r="AV252" s="13" t="s">
        <v>86</v>
      </c>
      <c r="AW252" s="13" t="s">
        <v>37</v>
      </c>
      <c r="AX252" s="13" t="s">
        <v>84</v>
      </c>
      <c r="AY252" s="210" t="s">
        <v>176</v>
      </c>
    </row>
    <row r="253" spans="1:65" s="2" customFormat="1" ht="16.5" customHeight="1">
      <c r="A253" s="36"/>
      <c r="B253" s="37"/>
      <c r="C253" s="227" t="s">
        <v>464</v>
      </c>
      <c r="D253" s="227" t="s">
        <v>398</v>
      </c>
      <c r="E253" s="228" t="s">
        <v>2381</v>
      </c>
      <c r="F253" s="229" t="s">
        <v>2382</v>
      </c>
      <c r="G253" s="230" t="s">
        <v>267</v>
      </c>
      <c r="H253" s="231">
        <v>1.5529999999999999</v>
      </c>
      <c r="I253" s="232"/>
      <c r="J253" s="233">
        <f>ROUND(I253*H253,2)</f>
        <v>0</v>
      </c>
      <c r="K253" s="229" t="s">
        <v>184</v>
      </c>
      <c r="L253" s="234"/>
      <c r="M253" s="235" t="s">
        <v>19</v>
      </c>
      <c r="N253" s="236" t="s">
        <v>48</v>
      </c>
      <c r="O253" s="66"/>
      <c r="P253" s="189">
        <f>O253*H253</f>
        <v>0</v>
      </c>
      <c r="Q253" s="189">
        <v>3.056E-2</v>
      </c>
      <c r="R253" s="189">
        <f>Q253*H253</f>
        <v>4.7459679999999997E-2</v>
      </c>
      <c r="S253" s="189">
        <v>0</v>
      </c>
      <c r="T253" s="190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1" t="s">
        <v>401</v>
      </c>
      <c r="AT253" s="191" t="s">
        <v>398</v>
      </c>
      <c r="AU253" s="191" t="s">
        <v>86</v>
      </c>
      <c r="AY253" s="19" t="s">
        <v>176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9" t="s">
        <v>84</v>
      </c>
      <c r="BK253" s="192">
        <f>ROUND(I253*H253,2)</f>
        <v>0</v>
      </c>
      <c r="BL253" s="19" t="s">
        <v>354</v>
      </c>
      <c r="BM253" s="191" t="s">
        <v>2383</v>
      </c>
    </row>
    <row r="254" spans="1:65" s="2" customFormat="1" ht="11.25">
      <c r="A254" s="36"/>
      <c r="B254" s="37"/>
      <c r="C254" s="38"/>
      <c r="D254" s="193" t="s">
        <v>187</v>
      </c>
      <c r="E254" s="38"/>
      <c r="F254" s="194" t="s">
        <v>2382</v>
      </c>
      <c r="G254" s="38"/>
      <c r="H254" s="38"/>
      <c r="I254" s="195"/>
      <c r="J254" s="38"/>
      <c r="K254" s="38"/>
      <c r="L254" s="41"/>
      <c r="M254" s="196"/>
      <c r="N254" s="197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187</v>
      </c>
      <c r="AU254" s="19" t="s">
        <v>86</v>
      </c>
    </row>
    <row r="255" spans="1:65" s="2" customFormat="1" ht="16.5" customHeight="1">
      <c r="A255" s="36"/>
      <c r="B255" s="37"/>
      <c r="C255" s="180" t="s">
        <v>470</v>
      </c>
      <c r="D255" s="180" t="s">
        <v>180</v>
      </c>
      <c r="E255" s="181" t="s">
        <v>972</v>
      </c>
      <c r="F255" s="182" t="s">
        <v>973</v>
      </c>
      <c r="G255" s="183" t="s">
        <v>299</v>
      </c>
      <c r="H255" s="184">
        <v>5.5410000000000004</v>
      </c>
      <c r="I255" s="185"/>
      <c r="J255" s="186">
        <f>ROUND(I255*H255,2)</f>
        <v>0</v>
      </c>
      <c r="K255" s="182" t="s">
        <v>184</v>
      </c>
      <c r="L255" s="41"/>
      <c r="M255" s="187" t="s">
        <v>19</v>
      </c>
      <c r="N255" s="188" t="s">
        <v>48</v>
      </c>
      <c r="O255" s="66"/>
      <c r="P255" s="189">
        <f>O255*H255</f>
        <v>0</v>
      </c>
      <c r="Q255" s="189">
        <v>2.7E-4</v>
      </c>
      <c r="R255" s="189">
        <f>Q255*H255</f>
        <v>1.4960700000000002E-3</v>
      </c>
      <c r="S255" s="189">
        <v>0</v>
      </c>
      <c r="T255" s="190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1" t="s">
        <v>354</v>
      </c>
      <c r="AT255" s="191" t="s">
        <v>180</v>
      </c>
      <c r="AU255" s="191" t="s">
        <v>86</v>
      </c>
      <c r="AY255" s="19" t="s">
        <v>176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9" t="s">
        <v>84</v>
      </c>
      <c r="BK255" s="192">
        <f>ROUND(I255*H255,2)</f>
        <v>0</v>
      </c>
      <c r="BL255" s="19" t="s">
        <v>354</v>
      </c>
      <c r="BM255" s="191" t="s">
        <v>2384</v>
      </c>
    </row>
    <row r="256" spans="1:65" s="2" customFormat="1" ht="11.25">
      <c r="A256" s="36"/>
      <c r="B256" s="37"/>
      <c r="C256" s="38"/>
      <c r="D256" s="193" t="s">
        <v>187</v>
      </c>
      <c r="E256" s="38"/>
      <c r="F256" s="194" t="s">
        <v>975</v>
      </c>
      <c r="G256" s="38"/>
      <c r="H256" s="38"/>
      <c r="I256" s="195"/>
      <c r="J256" s="38"/>
      <c r="K256" s="38"/>
      <c r="L256" s="41"/>
      <c r="M256" s="196"/>
      <c r="N256" s="197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187</v>
      </c>
      <c r="AU256" s="19" t="s">
        <v>86</v>
      </c>
    </row>
    <row r="257" spans="1:65" s="2" customFormat="1" ht="11.25">
      <c r="A257" s="36"/>
      <c r="B257" s="37"/>
      <c r="C257" s="38"/>
      <c r="D257" s="198" t="s">
        <v>189</v>
      </c>
      <c r="E257" s="38"/>
      <c r="F257" s="199" t="s">
        <v>976</v>
      </c>
      <c r="G257" s="38"/>
      <c r="H257" s="38"/>
      <c r="I257" s="195"/>
      <c r="J257" s="38"/>
      <c r="K257" s="38"/>
      <c r="L257" s="41"/>
      <c r="M257" s="196"/>
      <c r="N257" s="197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189</v>
      </c>
      <c r="AU257" s="19" t="s">
        <v>86</v>
      </c>
    </row>
    <row r="258" spans="1:65" s="13" customFormat="1" ht="11.25">
      <c r="B258" s="200"/>
      <c r="C258" s="201"/>
      <c r="D258" s="193" t="s">
        <v>196</v>
      </c>
      <c r="E258" s="202" t="s">
        <v>19</v>
      </c>
      <c r="F258" s="203" t="s">
        <v>2385</v>
      </c>
      <c r="G258" s="201"/>
      <c r="H258" s="204">
        <v>2.4750000000000001</v>
      </c>
      <c r="I258" s="205"/>
      <c r="J258" s="201"/>
      <c r="K258" s="201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196</v>
      </c>
      <c r="AU258" s="210" t="s">
        <v>86</v>
      </c>
      <c r="AV258" s="13" t="s">
        <v>86</v>
      </c>
      <c r="AW258" s="13" t="s">
        <v>37</v>
      </c>
      <c r="AX258" s="13" t="s">
        <v>77</v>
      </c>
      <c r="AY258" s="210" t="s">
        <v>176</v>
      </c>
    </row>
    <row r="259" spans="1:65" s="13" customFormat="1" ht="11.25">
      <c r="B259" s="200"/>
      <c r="C259" s="201"/>
      <c r="D259" s="193" t="s">
        <v>196</v>
      </c>
      <c r="E259" s="202" t="s">
        <v>19</v>
      </c>
      <c r="F259" s="203" t="s">
        <v>2297</v>
      </c>
      <c r="G259" s="201"/>
      <c r="H259" s="204">
        <v>2.31</v>
      </c>
      <c r="I259" s="205"/>
      <c r="J259" s="201"/>
      <c r="K259" s="201"/>
      <c r="L259" s="206"/>
      <c r="M259" s="207"/>
      <c r="N259" s="208"/>
      <c r="O259" s="208"/>
      <c r="P259" s="208"/>
      <c r="Q259" s="208"/>
      <c r="R259" s="208"/>
      <c r="S259" s="208"/>
      <c r="T259" s="209"/>
      <c r="AT259" s="210" t="s">
        <v>196</v>
      </c>
      <c r="AU259" s="210" t="s">
        <v>86</v>
      </c>
      <c r="AV259" s="13" t="s">
        <v>86</v>
      </c>
      <c r="AW259" s="13" t="s">
        <v>37</v>
      </c>
      <c r="AX259" s="13" t="s">
        <v>77</v>
      </c>
      <c r="AY259" s="210" t="s">
        <v>176</v>
      </c>
    </row>
    <row r="260" spans="1:65" s="13" customFormat="1" ht="11.25">
      <c r="B260" s="200"/>
      <c r="C260" s="201"/>
      <c r="D260" s="193" t="s">
        <v>196</v>
      </c>
      <c r="E260" s="202" t="s">
        <v>19</v>
      </c>
      <c r="F260" s="203" t="s">
        <v>2298</v>
      </c>
      <c r="G260" s="201"/>
      <c r="H260" s="204">
        <v>0.75600000000000001</v>
      </c>
      <c r="I260" s="205"/>
      <c r="J260" s="201"/>
      <c r="K260" s="201"/>
      <c r="L260" s="206"/>
      <c r="M260" s="207"/>
      <c r="N260" s="208"/>
      <c r="O260" s="208"/>
      <c r="P260" s="208"/>
      <c r="Q260" s="208"/>
      <c r="R260" s="208"/>
      <c r="S260" s="208"/>
      <c r="T260" s="209"/>
      <c r="AT260" s="210" t="s">
        <v>196</v>
      </c>
      <c r="AU260" s="210" t="s">
        <v>86</v>
      </c>
      <c r="AV260" s="13" t="s">
        <v>86</v>
      </c>
      <c r="AW260" s="13" t="s">
        <v>37</v>
      </c>
      <c r="AX260" s="13" t="s">
        <v>77</v>
      </c>
      <c r="AY260" s="210" t="s">
        <v>176</v>
      </c>
    </row>
    <row r="261" spans="1:65" s="14" customFormat="1" ht="11.25">
      <c r="B261" s="211"/>
      <c r="C261" s="212"/>
      <c r="D261" s="193" t="s">
        <v>196</v>
      </c>
      <c r="E261" s="213" t="s">
        <v>19</v>
      </c>
      <c r="F261" s="214" t="s">
        <v>199</v>
      </c>
      <c r="G261" s="212"/>
      <c r="H261" s="215">
        <v>5.5410000000000004</v>
      </c>
      <c r="I261" s="216"/>
      <c r="J261" s="212"/>
      <c r="K261" s="212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196</v>
      </c>
      <c r="AU261" s="221" t="s">
        <v>86</v>
      </c>
      <c r="AV261" s="14" t="s">
        <v>185</v>
      </c>
      <c r="AW261" s="14" t="s">
        <v>37</v>
      </c>
      <c r="AX261" s="14" t="s">
        <v>84</v>
      </c>
      <c r="AY261" s="221" t="s">
        <v>176</v>
      </c>
    </row>
    <row r="262" spans="1:65" s="2" customFormat="1" ht="16.5" customHeight="1">
      <c r="A262" s="36"/>
      <c r="B262" s="37"/>
      <c r="C262" s="227" t="s">
        <v>479</v>
      </c>
      <c r="D262" s="227" t="s">
        <v>398</v>
      </c>
      <c r="E262" s="228" t="s">
        <v>991</v>
      </c>
      <c r="F262" s="229" t="s">
        <v>992</v>
      </c>
      <c r="G262" s="230" t="s">
        <v>267</v>
      </c>
      <c r="H262" s="231">
        <v>5.5410000000000004</v>
      </c>
      <c r="I262" s="232"/>
      <c r="J262" s="233">
        <f>ROUND(I262*H262,2)</f>
        <v>0</v>
      </c>
      <c r="K262" s="229" t="s">
        <v>184</v>
      </c>
      <c r="L262" s="234"/>
      <c r="M262" s="235" t="s">
        <v>19</v>
      </c>
      <c r="N262" s="236" t="s">
        <v>48</v>
      </c>
      <c r="O262" s="66"/>
      <c r="P262" s="189">
        <f>O262*H262</f>
        <v>0</v>
      </c>
      <c r="Q262" s="189">
        <v>3.4720000000000001E-2</v>
      </c>
      <c r="R262" s="189">
        <f>Q262*H262</f>
        <v>0.19238352000000003</v>
      </c>
      <c r="S262" s="189">
        <v>0</v>
      </c>
      <c r="T262" s="19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401</v>
      </c>
      <c r="AT262" s="191" t="s">
        <v>398</v>
      </c>
      <c r="AU262" s="191" t="s">
        <v>86</v>
      </c>
      <c r="AY262" s="19" t="s">
        <v>176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9" t="s">
        <v>84</v>
      </c>
      <c r="BK262" s="192">
        <f>ROUND(I262*H262,2)</f>
        <v>0</v>
      </c>
      <c r="BL262" s="19" t="s">
        <v>354</v>
      </c>
      <c r="BM262" s="191" t="s">
        <v>2386</v>
      </c>
    </row>
    <row r="263" spans="1:65" s="2" customFormat="1" ht="11.25">
      <c r="A263" s="36"/>
      <c r="B263" s="37"/>
      <c r="C263" s="38"/>
      <c r="D263" s="193" t="s">
        <v>187</v>
      </c>
      <c r="E263" s="38"/>
      <c r="F263" s="194" t="s">
        <v>992</v>
      </c>
      <c r="G263" s="38"/>
      <c r="H263" s="38"/>
      <c r="I263" s="195"/>
      <c r="J263" s="38"/>
      <c r="K263" s="38"/>
      <c r="L263" s="41"/>
      <c r="M263" s="196"/>
      <c r="N263" s="197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187</v>
      </c>
      <c r="AU263" s="19" t="s">
        <v>86</v>
      </c>
    </row>
    <row r="264" spans="1:65" s="2" customFormat="1" ht="16.5" customHeight="1">
      <c r="A264" s="36"/>
      <c r="B264" s="37"/>
      <c r="C264" s="180" t="s">
        <v>485</v>
      </c>
      <c r="D264" s="180" t="s">
        <v>180</v>
      </c>
      <c r="E264" s="181" t="s">
        <v>2387</v>
      </c>
      <c r="F264" s="182" t="s">
        <v>2388</v>
      </c>
      <c r="G264" s="183" t="s">
        <v>299</v>
      </c>
      <c r="H264" s="184">
        <v>5</v>
      </c>
      <c r="I264" s="185"/>
      <c r="J264" s="186">
        <f>ROUND(I264*H264,2)</f>
        <v>0</v>
      </c>
      <c r="K264" s="182" t="s">
        <v>184</v>
      </c>
      <c r="L264" s="41"/>
      <c r="M264" s="187" t="s">
        <v>19</v>
      </c>
      <c r="N264" s="188" t="s">
        <v>48</v>
      </c>
      <c r="O264" s="66"/>
      <c r="P264" s="189">
        <f>O264*H264</f>
        <v>0</v>
      </c>
      <c r="Q264" s="189">
        <v>9.2000000000000003E-4</v>
      </c>
      <c r="R264" s="189">
        <f>Q264*H264</f>
        <v>4.5999999999999999E-3</v>
      </c>
      <c r="S264" s="189">
        <v>0</v>
      </c>
      <c r="T264" s="190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1" t="s">
        <v>354</v>
      </c>
      <c r="AT264" s="191" t="s">
        <v>180</v>
      </c>
      <c r="AU264" s="191" t="s">
        <v>86</v>
      </c>
      <c r="AY264" s="19" t="s">
        <v>176</v>
      </c>
      <c r="BE264" s="192">
        <f>IF(N264="základní",J264,0)</f>
        <v>0</v>
      </c>
      <c r="BF264" s="192">
        <f>IF(N264="snížená",J264,0)</f>
        <v>0</v>
      </c>
      <c r="BG264" s="192">
        <f>IF(N264="zákl. přenesená",J264,0)</f>
        <v>0</v>
      </c>
      <c r="BH264" s="192">
        <f>IF(N264="sníž. přenesená",J264,0)</f>
        <v>0</v>
      </c>
      <c r="BI264" s="192">
        <f>IF(N264="nulová",J264,0)</f>
        <v>0</v>
      </c>
      <c r="BJ264" s="19" t="s">
        <v>84</v>
      </c>
      <c r="BK264" s="192">
        <f>ROUND(I264*H264,2)</f>
        <v>0</v>
      </c>
      <c r="BL264" s="19" t="s">
        <v>354</v>
      </c>
      <c r="BM264" s="191" t="s">
        <v>2389</v>
      </c>
    </row>
    <row r="265" spans="1:65" s="2" customFormat="1" ht="11.25">
      <c r="A265" s="36"/>
      <c r="B265" s="37"/>
      <c r="C265" s="38"/>
      <c r="D265" s="193" t="s">
        <v>187</v>
      </c>
      <c r="E265" s="38"/>
      <c r="F265" s="194" t="s">
        <v>2390</v>
      </c>
      <c r="G265" s="38"/>
      <c r="H265" s="38"/>
      <c r="I265" s="195"/>
      <c r="J265" s="38"/>
      <c r="K265" s="38"/>
      <c r="L265" s="41"/>
      <c r="M265" s="196"/>
      <c r="N265" s="197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187</v>
      </c>
      <c r="AU265" s="19" t="s">
        <v>86</v>
      </c>
    </row>
    <row r="266" spans="1:65" s="2" customFormat="1" ht="11.25">
      <c r="A266" s="36"/>
      <c r="B266" s="37"/>
      <c r="C266" s="38"/>
      <c r="D266" s="198" t="s">
        <v>189</v>
      </c>
      <c r="E266" s="38"/>
      <c r="F266" s="199" t="s">
        <v>2391</v>
      </c>
      <c r="G266" s="38"/>
      <c r="H266" s="38"/>
      <c r="I266" s="195"/>
      <c r="J266" s="38"/>
      <c r="K266" s="38"/>
      <c r="L266" s="41"/>
      <c r="M266" s="196"/>
      <c r="N266" s="197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189</v>
      </c>
      <c r="AU266" s="19" t="s">
        <v>86</v>
      </c>
    </row>
    <row r="267" spans="1:65" s="2" customFormat="1" ht="16.5" customHeight="1">
      <c r="A267" s="36"/>
      <c r="B267" s="37"/>
      <c r="C267" s="227" t="s">
        <v>491</v>
      </c>
      <c r="D267" s="227" t="s">
        <v>398</v>
      </c>
      <c r="E267" s="228" t="s">
        <v>2392</v>
      </c>
      <c r="F267" s="229" t="s">
        <v>2393</v>
      </c>
      <c r="G267" s="230" t="s">
        <v>299</v>
      </c>
      <c r="H267" s="231">
        <v>5</v>
      </c>
      <c r="I267" s="232"/>
      <c r="J267" s="233">
        <f>ROUND(I267*H267,2)</f>
        <v>0</v>
      </c>
      <c r="K267" s="229" t="s">
        <v>19</v>
      </c>
      <c r="L267" s="234"/>
      <c r="M267" s="235" t="s">
        <v>19</v>
      </c>
      <c r="N267" s="236" t="s">
        <v>48</v>
      </c>
      <c r="O267" s="66"/>
      <c r="P267" s="189">
        <f>O267*H267</f>
        <v>0</v>
      </c>
      <c r="Q267" s="189">
        <v>2.4230000000000002E-2</v>
      </c>
      <c r="R267" s="189">
        <f>Q267*H267</f>
        <v>0.12115000000000001</v>
      </c>
      <c r="S267" s="189">
        <v>0</v>
      </c>
      <c r="T267" s="190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1" t="s">
        <v>401</v>
      </c>
      <c r="AT267" s="191" t="s">
        <v>398</v>
      </c>
      <c r="AU267" s="191" t="s">
        <v>86</v>
      </c>
      <c r="AY267" s="19" t="s">
        <v>176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9" t="s">
        <v>84</v>
      </c>
      <c r="BK267" s="192">
        <f>ROUND(I267*H267,2)</f>
        <v>0</v>
      </c>
      <c r="BL267" s="19" t="s">
        <v>354</v>
      </c>
      <c r="BM267" s="191" t="s">
        <v>2394</v>
      </c>
    </row>
    <row r="268" spans="1:65" s="2" customFormat="1" ht="11.25">
      <c r="A268" s="36"/>
      <c r="B268" s="37"/>
      <c r="C268" s="38"/>
      <c r="D268" s="193" t="s">
        <v>187</v>
      </c>
      <c r="E268" s="38"/>
      <c r="F268" s="194" t="s">
        <v>2393</v>
      </c>
      <c r="G268" s="38"/>
      <c r="H268" s="38"/>
      <c r="I268" s="195"/>
      <c r="J268" s="38"/>
      <c r="K268" s="38"/>
      <c r="L268" s="41"/>
      <c r="M268" s="196"/>
      <c r="N268" s="197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187</v>
      </c>
      <c r="AU268" s="19" t="s">
        <v>86</v>
      </c>
    </row>
    <row r="269" spans="1:65" s="2" customFormat="1" ht="16.5" customHeight="1">
      <c r="A269" s="36"/>
      <c r="B269" s="37"/>
      <c r="C269" s="180" t="s">
        <v>401</v>
      </c>
      <c r="D269" s="180" t="s">
        <v>180</v>
      </c>
      <c r="E269" s="181" t="s">
        <v>1028</v>
      </c>
      <c r="F269" s="182" t="s">
        <v>1029</v>
      </c>
      <c r="G269" s="183" t="s">
        <v>299</v>
      </c>
      <c r="H269" s="184">
        <v>7</v>
      </c>
      <c r="I269" s="185"/>
      <c r="J269" s="186">
        <f>ROUND(I269*H269,2)</f>
        <v>0</v>
      </c>
      <c r="K269" s="182" t="s">
        <v>184</v>
      </c>
      <c r="L269" s="41"/>
      <c r="M269" s="187" t="s">
        <v>19</v>
      </c>
      <c r="N269" s="188" t="s">
        <v>48</v>
      </c>
      <c r="O269" s="66"/>
      <c r="P269" s="189">
        <f>O269*H269</f>
        <v>0</v>
      </c>
      <c r="Q269" s="189">
        <v>0</v>
      </c>
      <c r="R269" s="189">
        <f>Q269*H269</f>
        <v>0</v>
      </c>
      <c r="S269" s="189">
        <v>0</v>
      </c>
      <c r="T269" s="190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1" t="s">
        <v>185</v>
      </c>
      <c r="AT269" s="191" t="s">
        <v>180</v>
      </c>
      <c r="AU269" s="191" t="s">
        <v>86</v>
      </c>
      <c r="AY269" s="19" t="s">
        <v>176</v>
      </c>
      <c r="BE269" s="192">
        <f>IF(N269="základní",J269,0)</f>
        <v>0</v>
      </c>
      <c r="BF269" s="192">
        <f>IF(N269="snížená",J269,0)</f>
        <v>0</v>
      </c>
      <c r="BG269" s="192">
        <f>IF(N269="zákl. přenesená",J269,0)</f>
        <v>0</v>
      </c>
      <c r="BH269" s="192">
        <f>IF(N269="sníž. přenesená",J269,0)</f>
        <v>0</v>
      </c>
      <c r="BI269" s="192">
        <f>IF(N269="nulová",J269,0)</f>
        <v>0</v>
      </c>
      <c r="BJ269" s="19" t="s">
        <v>84</v>
      </c>
      <c r="BK269" s="192">
        <f>ROUND(I269*H269,2)</f>
        <v>0</v>
      </c>
      <c r="BL269" s="19" t="s">
        <v>185</v>
      </c>
      <c r="BM269" s="191" t="s">
        <v>2395</v>
      </c>
    </row>
    <row r="270" spans="1:65" s="2" customFormat="1" ht="11.25">
      <c r="A270" s="36"/>
      <c r="B270" s="37"/>
      <c r="C270" s="38"/>
      <c r="D270" s="193" t="s">
        <v>187</v>
      </c>
      <c r="E270" s="38"/>
      <c r="F270" s="194" t="s">
        <v>1031</v>
      </c>
      <c r="G270" s="38"/>
      <c r="H270" s="38"/>
      <c r="I270" s="195"/>
      <c r="J270" s="38"/>
      <c r="K270" s="38"/>
      <c r="L270" s="41"/>
      <c r="M270" s="196"/>
      <c r="N270" s="197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187</v>
      </c>
      <c r="AU270" s="19" t="s">
        <v>86</v>
      </c>
    </row>
    <row r="271" spans="1:65" s="2" customFormat="1" ht="11.25">
      <c r="A271" s="36"/>
      <c r="B271" s="37"/>
      <c r="C271" s="38"/>
      <c r="D271" s="198" t="s">
        <v>189</v>
      </c>
      <c r="E271" s="38"/>
      <c r="F271" s="199" t="s">
        <v>1032</v>
      </c>
      <c r="G271" s="38"/>
      <c r="H271" s="38"/>
      <c r="I271" s="195"/>
      <c r="J271" s="38"/>
      <c r="K271" s="38"/>
      <c r="L271" s="41"/>
      <c r="M271" s="196"/>
      <c r="N271" s="197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189</v>
      </c>
      <c r="AU271" s="19" t="s">
        <v>86</v>
      </c>
    </row>
    <row r="272" spans="1:65" s="2" customFormat="1" ht="16.5" customHeight="1">
      <c r="A272" s="36"/>
      <c r="B272" s="37"/>
      <c r="C272" s="227" t="s">
        <v>502</v>
      </c>
      <c r="D272" s="227" t="s">
        <v>398</v>
      </c>
      <c r="E272" s="228" t="s">
        <v>1034</v>
      </c>
      <c r="F272" s="229" t="s">
        <v>1035</v>
      </c>
      <c r="G272" s="230" t="s">
        <v>407</v>
      </c>
      <c r="H272" s="231">
        <v>8.1999999999999993</v>
      </c>
      <c r="I272" s="232"/>
      <c r="J272" s="233">
        <f>ROUND(I272*H272,2)</f>
        <v>0</v>
      </c>
      <c r="K272" s="229" t="s">
        <v>184</v>
      </c>
      <c r="L272" s="234"/>
      <c r="M272" s="235" t="s">
        <v>19</v>
      </c>
      <c r="N272" s="236" t="s">
        <v>48</v>
      </c>
      <c r="O272" s="66"/>
      <c r="P272" s="189">
        <f>O272*H272</f>
        <v>0</v>
      </c>
      <c r="Q272" s="189">
        <v>3.0000000000000001E-3</v>
      </c>
      <c r="R272" s="189">
        <f>Q272*H272</f>
        <v>2.4599999999999997E-2</v>
      </c>
      <c r="S272" s="189">
        <v>0</v>
      </c>
      <c r="T272" s="190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1" t="s">
        <v>179</v>
      </c>
      <c r="AT272" s="191" t="s">
        <v>398</v>
      </c>
      <c r="AU272" s="191" t="s">
        <v>86</v>
      </c>
      <c r="AY272" s="19" t="s">
        <v>176</v>
      </c>
      <c r="BE272" s="192">
        <f>IF(N272="základní",J272,0)</f>
        <v>0</v>
      </c>
      <c r="BF272" s="192">
        <f>IF(N272="snížená",J272,0)</f>
        <v>0</v>
      </c>
      <c r="BG272" s="192">
        <f>IF(N272="zákl. přenesená",J272,0)</f>
        <v>0</v>
      </c>
      <c r="BH272" s="192">
        <f>IF(N272="sníž. přenesená",J272,0)</f>
        <v>0</v>
      </c>
      <c r="BI272" s="192">
        <f>IF(N272="nulová",J272,0)</f>
        <v>0</v>
      </c>
      <c r="BJ272" s="19" t="s">
        <v>84</v>
      </c>
      <c r="BK272" s="192">
        <f>ROUND(I272*H272,2)</f>
        <v>0</v>
      </c>
      <c r="BL272" s="19" t="s">
        <v>185</v>
      </c>
      <c r="BM272" s="191" t="s">
        <v>2396</v>
      </c>
    </row>
    <row r="273" spans="1:65" s="2" customFormat="1" ht="11.25">
      <c r="A273" s="36"/>
      <c r="B273" s="37"/>
      <c r="C273" s="38"/>
      <c r="D273" s="193" t="s">
        <v>187</v>
      </c>
      <c r="E273" s="38"/>
      <c r="F273" s="194" t="s">
        <v>1035</v>
      </c>
      <c r="G273" s="38"/>
      <c r="H273" s="38"/>
      <c r="I273" s="195"/>
      <c r="J273" s="38"/>
      <c r="K273" s="38"/>
      <c r="L273" s="41"/>
      <c r="M273" s="196"/>
      <c r="N273" s="197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187</v>
      </c>
      <c r="AU273" s="19" t="s">
        <v>86</v>
      </c>
    </row>
    <row r="274" spans="1:65" s="13" customFormat="1" ht="11.25">
      <c r="B274" s="200"/>
      <c r="C274" s="201"/>
      <c r="D274" s="193" t="s">
        <v>196</v>
      </c>
      <c r="E274" s="202" t="s">
        <v>19</v>
      </c>
      <c r="F274" s="203" t="s">
        <v>2360</v>
      </c>
      <c r="G274" s="201"/>
      <c r="H274" s="204">
        <v>1.2</v>
      </c>
      <c r="I274" s="205"/>
      <c r="J274" s="201"/>
      <c r="K274" s="201"/>
      <c r="L274" s="206"/>
      <c r="M274" s="207"/>
      <c r="N274" s="208"/>
      <c r="O274" s="208"/>
      <c r="P274" s="208"/>
      <c r="Q274" s="208"/>
      <c r="R274" s="208"/>
      <c r="S274" s="208"/>
      <c r="T274" s="209"/>
      <c r="AT274" s="210" t="s">
        <v>196</v>
      </c>
      <c r="AU274" s="210" t="s">
        <v>86</v>
      </c>
      <c r="AV274" s="13" t="s">
        <v>86</v>
      </c>
      <c r="AW274" s="13" t="s">
        <v>37</v>
      </c>
      <c r="AX274" s="13" t="s">
        <v>77</v>
      </c>
      <c r="AY274" s="210" t="s">
        <v>176</v>
      </c>
    </row>
    <row r="275" spans="1:65" s="13" customFormat="1" ht="11.25">
      <c r="B275" s="200"/>
      <c r="C275" s="201"/>
      <c r="D275" s="193" t="s">
        <v>196</v>
      </c>
      <c r="E275" s="202" t="s">
        <v>19</v>
      </c>
      <c r="F275" s="203" t="s">
        <v>2361</v>
      </c>
      <c r="G275" s="201"/>
      <c r="H275" s="204">
        <v>2.25</v>
      </c>
      <c r="I275" s="205"/>
      <c r="J275" s="201"/>
      <c r="K275" s="201"/>
      <c r="L275" s="206"/>
      <c r="M275" s="207"/>
      <c r="N275" s="208"/>
      <c r="O275" s="208"/>
      <c r="P275" s="208"/>
      <c r="Q275" s="208"/>
      <c r="R275" s="208"/>
      <c r="S275" s="208"/>
      <c r="T275" s="209"/>
      <c r="AT275" s="210" t="s">
        <v>196</v>
      </c>
      <c r="AU275" s="210" t="s">
        <v>86</v>
      </c>
      <c r="AV275" s="13" t="s">
        <v>86</v>
      </c>
      <c r="AW275" s="13" t="s">
        <v>37</v>
      </c>
      <c r="AX275" s="13" t="s">
        <v>77</v>
      </c>
      <c r="AY275" s="210" t="s">
        <v>176</v>
      </c>
    </row>
    <row r="276" spans="1:65" s="13" customFormat="1" ht="11.25">
      <c r="B276" s="200"/>
      <c r="C276" s="201"/>
      <c r="D276" s="193" t="s">
        <v>196</v>
      </c>
      <c r="E276" s="202" t="s">
        <v>19</v>
      </c>
      <c r="F276" s="203" t="s">
        <v>2362</v>
      </c>
      <c r="G276" s="201"/>
      <c r="H276" s="204">
        <v>3.45</v>
      </c>
      <c r="I276" s="205"/>
      <c r="J276" s="201"/>
      <c r="K276" s="201"/>
      <c r="L276" s="206"/>
      <c r="M276" s="207"/>
      <c r="N276" s="208"/>
      <c r="O276" s="208"/>
      <c r="P276" s="208"/>
      <c r="Q276" s="208"/>
      <c r="R276" s="208"/>
      <c r="S276" s="208"/>
      <c r="T276" s="209"/>
      <c r="AT276" s="210" t="s">
        <v>196</v>
      </c>
      <c r="AU276" s="210" t="s">
        <v>86</v>
      </c>
      <c r="AV276" s="13" t="s">
        <v>86</v>
      </c>
      <c r="AW276" s="13" t="s">
        <v>37</v>
      </c>
      <c r="AX276" s="13" t="s">
        <v>77</v>
      </c>
      <c r="AY276" s="210" t="s">
        <v>176</v>
      </c>
    </row>
    <row r="277" spans="1:65" s="13" customFormat="1" ht="11.25">
      <c r="B277" s="200"/>
      <c r="C277" s="201"/>
      <c r="D277" s="193" t="s">
        <v>196</v>
      </c>
      <c r="E277" s="202" t="s">
        <v>19</v>
      </c>
      <c r="F277" s="203" t="s">
        <v>2363</v>
      </c>
      <c r="G277" s="201"/>
      <c r="H277" s="204">
        <v>1.3</v>
      </c>
      <c r="I277" s="205"/>
      <c r="J277" s="201"/>
      <c r="K277" s="201"/>
      <c r="L277" s="206"/>
      <c r="M277" s="207"/>
      <c r="N277" s="208"/>
      <c r="O277" s="208"/>
      <c r="P277" s="208"/>
      <c r="Q277" s="208"/>
      <c r="R277" s="208"/>
      <c r="S277" s="208"/>
      <c r="T277" s="209"/>
      <c r="AT277" s="210" t="s">
        <v>196</v>
      </c>
      <c r="AU277" s="210" t="s">
        <v>86</v>
      </c>
      <c r="AV277" s="13" t="s">
        <v>86</v>
      </c>
      <c r="AW277" s="13" t="s">
        <v>37</v>
      </c>
      <c r="AX277" s="13" t="s">
        <v>77</v>
      </c>
      <c r="AY277" s="210" t="s">
        <v>176</v>
      </c>
    </row>
    <row r="278" spans="1:65" s="14" customFormat="1" ht="11.25">
      <c r="B278" s="211"/>
      <c r="C278" s="212"/>
      <c r="D278" s="193" t="s">
        <v>196</v>
      </c>
      <c r="E278" s="213" t="s">
        <v>19</v>
      </c>
      <c r="F278" s="214" t="s">
        <v>199</v>
      </c>
      <c r="G278" s="212"/>
      <c r="H278" s="215">
        <v>8.1999999999999993</v>
      </c>
      <c r="I278" s="216"/>
      <c r="J278" s="212"/>
      <c r="K278" s="212"/>
      <c r="L278" s="217"/>
      <c r="M278" s="218"/>
      <c r="N278" s="219"/>
      <c r="O278" s="219"/>
      <c r="P278" s="219"/>
      <c r="Q278" s="219"/>
      <c r="R278" s="219"/>
      <c r="S278" s="219"/>
      <c r="T278" s="220"/>
      <c r="AT278" s="221" t="s">
        <v>196</v>
      </c>
      <c r="AU278" s="221" t="s">
        <v>86</v>
      </c>
      <c r="AV278" s="14" t="s">
        <v>185</v>
      </c>
      <c r="AW278" s="14" t="s">
        <v>37</v>
      </c>
      <c r="AX278" s="14" t="s">
        <v>84</v>
      </c>
      <c r="AY278" s="221" t="s">
        <v>176</v>
      </c>
    </row>
    <row r="279" spans="1:65" s="2" customFormat="1" ht="16.5" customHeight="1">
      <c r="A279" s="36"/>
      <c r="B279" s="37"/>
      <c r="C279" s="180" t="s">
        <v>510</v>
      </c>
      <c r="D279" s="180" t="s">
        <v>180</v>
      </c>
      <c r="E279" s="181" t="s">
        <v>1039</v>
      </c>
      <c r="F279" s="182" t="s">
        <v>1040</v>
      </c>
      <c r="G279" s="183" t="s">
        <v>299</v>
      </c>
      <c r="H279" s="184">
        <v>1</v>
      </c>
      <c r="I279" s="185"/>
      <c r="J279" s="186">
        <f>ROUND(I279*H279,2)</f>
        <v>0</v>
      </c>
      <c r="K279" s="182" t="s">
        <v>184</v>
      </c>
      <c r="L279" s="41"/>
      <c r="M279" s="187" t="s">
        <v>19</v>
      </c>
      <c r="N279" s="188" t="s">
        <v>48</v>
      </c>
      <c r="O279" s="66"/>
      <c r="P279" s="189">
        <f>O279*H279</f>
        <v>0</v>
      </c>
      <c r="Q279" s="189">
        <v>0</v>
      </c>
      <c r="R279" s="189">
        <f>Q279*H279</f>
        <v>0</v>
      </c>
      <c r="S279" s="189">
        <v>0</v>
      </c>
      <c r="T279" s="19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1" t="s">
        <v>354</v>
      </c>
      <c r="AT279" s="191" t="s">
        <v>180</v>
      </c>
      <c r="AU279" s="191" t="s">
        <v>86</v>
      </c>
      <c r="AY279" s="19" t="s">
        <v>176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9" t="s">
        <v>84</v>
      </c>
      <c r="BK279" s="192">
        <f>ROUND(I279*H279,2)</f>
        <v>0</v>
      </c>
      <c r="BL279" s="19" t="s">
        <v>354</v>
      </c>
      <c r="BM279" s="191" t="s">
        <v>2397</v>
      </c>
    </row>
    <row r="280" spans="1:65" s="2" customFormat="1" ht="11.25">
      <c r="A280" s="36"/>
      <c r="B280" s="37"/>
      <c r="C280" s="38"/>
      <c r="D280" s="193" t="s">
        <v>187</v>
      </c>
      <c r="E280" s="38"/>
      <c r="F280" s="194" t="s">
        <v>1042</v>
      </c>
      <c r="G280" s="38"/>
      <c r="H280" s="38"/>
      <c r="I280" s="195"/>
      <c r="J280" s="38"/>
      <c r="K280" s="38"/>
      <c r="L280" s="41"/>
      <c r="M280" s="196"/>
      <c r="N280" s="197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187</v>
      </c>
      <c r="AU280" s="19" t="s">
        <v>86</v>
      </c>
    </row>
    <row r="281" spans="1:65" s="2" customFormat="1" ht="11.25">
      <c r="A281" s="36"/>
      <c r="B281" s="37"/>
      <c r="C281" s="38"/>
      <c r="D281" s="198" t="s">
        <v>189</v>
      </c>
      <c r="E281" s="38"/>
      <c r="F281" s="199" t="s">
        <v>1043</v>
      </c>
      <c r="G281" s="38"/>
      <c r="H281" s="38"/>
      <c r="I281" s="195"/>
      <c r="J281" s="38"/>
      <c r="K281" s="38"/>
      <c r="L281" s="41"/>
      <c r="M281" s="196"/>
      <c r="N281" s="197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189</v>
      </c>
      <c r="AU281" s="19" t="s">
        <v>86</v>
      </c>
    </row>
    <row r="282" spans="1:65" s="2" customFormat="1" ht="16.5" customHeight="1">
      <c r="A282" s="36"/>
      <c r="B282" s="37"/>
      <c r="C282" s="227" t="s">
        <v>517</v>
      </c>
      <c r="D282" s="227" t="s">
        <v>398</v>
      </c>
      <c r="E282" s="228" t="s">
        <v>1034</v>
      </c>
      <c r="F282" s="229" t="s">
        <v>1035</v>
      </c>
      <c r="G282" s="230" t="s">
        <v>407</v>
      </c>
      <c r="H282" s="231">
        <v>1.35</v>
      </c>
      <c r="I282" s="232"/>
      <c r="J282" s="233">
        <f>ROUND(I282*H282,2)</f>
        <v>0</v>
      </c>
      <c r="K282" s="229" t="s">
        <v>184</v>
      </c>
      <c r="L282" s="234"/>
      <c r="M282" s="235" t="s">
        <v>19</v>
      </c>
      <c r="N282" s="236" t="s">
        <v>48</v>
      </c>
      <c r="O282" s="66"/>
      <c r="P282" s="189">
        <f>O282*H282</f>
        <v>0</v>
      </c>
      <c r="Q282" s="189">
        <v>3.0000000000000001E-3</v>
      </c>
      <c r="R282" s="189">
        <f>Q282*H282</f>
        <v>4.0500000000000006E-3</v>
      </c>
      <c r="S282" s="189">
        <v>0</v>
      </c>
      <c r="T282" s="190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1" t="s">
        <v>401</v>
      </c>
      <c r="AT282" s="191" t="s">
        <v>398</v>
      </c>
      <c r="AU282" s="191" t="s">
        <v>86</v>
      </c>
      <c r="AY282" s="19" t="s">
        <v>176</v>
      </c>
      <c r="BE282" s="192">
        <f>IF(N282="základní",J282,0)</f>
        <v>0</v>
      </c>
      <c r="BF282" s="192">
        <f>IF(N282="snížená",J282,0)</f>
        <v>0</v>
      </c>
      <c r="BG282" s="192">
        <f>IF(N282="zákl. přenesená",J282,0)</f>
        <v>0</v>
      </c>
      <c r="BH282" s="192">
        <f>IF(N282="sníž. přenesená",J282,0)</f>
        <v>0</v>
      </c>
      <c r="BI282" s="192">
        <f>IF(N282="nulová",J282,0)</f>
        <v>0</v>
      </c>
      <c r="BJ282" s="19" t="s">
        <v>84</v>
      </c>
      <c r="BK282" s="192">
        <f>ROUND(I282*H282,2)</f>
        <v>0</v>
      </c>
      <c r="BL282" s="19" t="s">
        <v>354</v>
      </c>
      <c r="BM282" s="191" t="s">
        <v>2398</v>
      </c>
    </row>
    <row r="283" spans="1:65" s="2" customFormat="1" ht="11.25">
      <c r="A283" s="36"/>
      <c r="B283" s="37"/>
      <c r="C283" s="38"/>
      <c r="D283" s="193" t="s">
        <v>187</v>
      </c>
      <c r="E283" s="38"/>
      <c r="F283" s="194" t="s">
        <v>1035</v>
      </c>
      <c r="G283" s="38"/>
      <c r="H283" s="38"/>
      <c r="I283" s="195"/>
      <c r="J283" s="38"/>
      <c r="K283" s="38"/>
      <c r="L283" s="41"/>
      <c r="M283" s="196"/>
      <c r="N283" s="197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187</v>
      </c>
      <c r="AU283" s="19" t="s">
        <v>86</v>
      </c>
    </row>
    <row r="284" spans="1:65" s="2" customFormat="1" ht="16.5" customHeight="1">
      <c r="A284" s="36"/>
      <c r="B284" s="37"/>
      <c r="C284" s="227" t="s">
        <v>523</v>
      </c>
      <c r="D284" s="227" t="s">
        <v>398</v>
      </c>
      <c r="E284" s="228" t="s">
        <v>1049</v>
      </c>
      <c r="F284" s="229" t="s">
        <v>1050</v>
      </c>
      <c r="G284" s="230" t="s">
        <v>1051</v>
      </c>
      <c r="H284" s="231">
        <v>7</v>
      </c>
      <c r="I284" s="232"/>
      <c r="J284" s="233">
        <f>ROUND(I284*H284,2)</f>
        <v>0</v>
      </c>
      <c r="K284" s="229" t="s">
        <v>184</v>
      </c>
      <c r="L284" s="234"/>
      <c r="M284" s="235" t="s">
        <v>19</v>
      </c>
      <c r="N284" s="236" t="s">
        <v>48</v>
      </c>
      <c r="O284" s="66"/>
      <c r="P284" s="189">
        <f>O284*H284</f>
        <v>0</v>
      </c>
      <c r="Q284" s="189">
        <v>6.0000000000000002E-5</v>
      </c>
      <c r="R284" s="189">
        <f>Q284*H284</f>
        <v>4.2000000000000002E-4</v>
      </c>
      <c r="S284" s="189">
        <v>0</v>
      </c>
      <c r="T284" s="190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1" t="s">
        <v>401</v>
      </c>
      <c r="AT284" s="191" t="s">
        <v>398</v>
      </c>
      <c r="AU284" s="191" t="s">
        <v>86</v>
      </c>
      <c r="AY284" s="19" t="s">
        <v>176</v>
      </c>
      <c r="BE284" s="192">
        <f>IF(N284="základní",J284,0)</f>
        <v>0</v>
      </c>
      <c r="BF284" s="192">
        <f>IF(N284="snížená",J284,0)</f>
        <v>0</v>
      </c>
      <c r="BG284" s="192">
        <f>IF(N284="zákl. přenesená",J284,0)</f>
        <v>0</v>
      </c>
      <c r="BH284" s="192">
        <f>IF(N284="sníž. přenesená",J284,0)</f>
        <v>0</v>
      </c>
      <c r="BI284" s="192">
        <f>IF(N284="nulová",J284,0)</f>
        <v>0</v>
      </c>
      <c r="BJ284" s="19" t="s">
        <v>84</v>
      </c>
      <c r="BK284" s="192">
        <f>ROUND(I284*H284,2)</f>
        <v>0</v>
      </c>
      <c r="BL284" s="19" t="s">
        <v>354</v>
      </c>
      <c r="BM284" s="191" t="s">
        <v>2399</v>
      </c>
    </row>
    <row r="285" spans="1:65" s="2" customFormat="1" ht="11.25">
      <c r="A285" s="36"/>
      <c r="B285" s="37"/>
      <c r="C285" s="38"/>
      <c r="D285" s="193" t="s">
        <v>187</v>
      </c>
      <c r="E285" s="38"/>
      <c r="F285" s="194" t="s">
        <v>1050</v>
      </c>
      <c r="G285" s="38"/>
      <c r="H285" s="38"/>
      <c r="I285" s="195"/>
      <c r="J285" s="38"/>
      <c r="K285" s="38"/>
      <c r="L285" s="41"/>
      <c r="M285" s="196"/>
      <c r="N285" s="197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187</v>
      </c>
      <c r="AU285" s="19" t="s">
        <v>86</v>
      </c>
    </row>
    <row r="286" spans="1:65" s="2" customFormat="1" ht="16.5" customHeight="1">
      <c r="A286" s="36"/>
      <c r="B286" s="37"/>
      <c r="C286" s="180" t="s">
        <v>540</v>
      </c>
      <c r="D286" s="180" t="s">
        <v>180</v>
      </c>
      <c r="E286" s="181" t="s">
        <v>2400</v>
      </c>
      <c r="F286" s="182" t="s">
        <v>2401</v>
      </c>
      <c r="G286" s="183" t="s">
        <v>183</v>
      </c>
      <c r="H286" s="184">
        <v>0.39700000000000002</v>
      </c>
      <c r="I286" s="185"/>
      <c r="J286" s="186">
        <f>ROUND(I286*H286,2)</f>
        <v>0</v>
      </c>
      <c r="K286" s="182" t="s">
        <v>184</v>
      </c>
      <c r="L286" s="41"/>
      <c r="M286" s="187" t="s">
        <v>19</v>
      </c>
      <c r="N286" s="188" t="s">
        <v>48</v>
      </c>
      <c r="O286" s="66"/>
      <c r="P286" s="189">
        <f>O286*H286</f>
        <v>0</v>
      </c>
      <c r="Q286" s="189">
        <v>0</v>
      </c>
      <c r="R286" s="189">
        <f>Q286*H286</f>
        <v>0</v>
      </c>
      <c r="S286" s="189">
        <v>0</v>
      </c>
      <c r="T286" s="190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91" t="s">
        <v>354</v>
      </c>
      <c r="AT286" s="191" t="s">
        <v>180</v>
      </c>
      <c r="AU286" s="191" t="s">
        <v>86</v>
      </c>
      <c r="AY286" s="19" t="s">
        <v>176</v>
      </c>
      <c r="BE286" s="192">
        <f>IF(N286="základní",J286,0)</f>
        <v>0</v>
      </c>
      <c r="BF286" s="192">
        <f>IF(N286="snížená",J286,0)</f>
        <v>0</v>
      </c>
      <c r="BG286" s="192">
        <f>IF(N286="zákl. přenesená",J286,0)</f>
        <v>0</v>
      </c>
      <c r="BH286" s="192">
        <f>IF(N286="sníž. přenesená",J286,0)</f>
        <v>0</v>
      </c>
      <c r="BI286" s="192">
        <f>IF(N286="nulová",J286,0)</f>
        <v>0</v>
      </c>
      <c r="BJ286" s="19" t="s">
        <v>84</v>
      </c>
      <c r="BK286" s="192">
        <f>ROUND(I286*H286,2)</f>
        <v>0</v>
      </c>
      <c r="BL286" s="19" t="s">
        <v>354</v>
      </c>
      <c r="BM286" s="191" t="s">
        <v>2402</v>
      </c>
    </row>
    <row r="287" spans="1:65" s="2" customFormat="1" ht="19.5">
      <c r="A287" s="36"/>
      <c r="B287" s="37"/>
      <c r="C287" s="38"/>
      <c r="D287" s="193" t="s">
        <v>187</v>
      </c>
      <c r="E287" s="38"/>
      <c r="F287" s="194" t="s">
        <v>2403</v>
      </c>
      <c r="G287" s="38"/>
      <c r="H287" s="38"/>
      <c r="I287" s="195"/>
      <c r="J287" s="38"/>
      <c r="K287" s="38"/>
      <c r="L287" s="41"/>
      <c r="M287" s="196"/>
      <c r="N287" s="197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187</v>
      </c>
      <c r="AU287" s="19" t="s">
        <v>86</v>
      </c>
    </row>
    <row r="288" spans="1:65" s="2" customFormat="1" ht="11.25">
      <c r="A288" s="36"/>
      <c r="B288" s="37"/>
      <c r="C288" s="38"/>
      <c r="D288" s="198" t="s">
        <v>189</v>
      </c>
      <c r="E288" s="38"/>
      <c r="F288" s="199" t="s">
        <v>2404</v>
      </c>
      <c r="G288" s="38"/>
      <c r="H288" s="38"/>
      <c r="I288" s="195"/>
      <c r="J288" s="38"/>
      <c r="K288" s="38"/>
      <c r="L288" s="41"/>
      <c r="M288" s="196"/>
      <c r="N288" s="197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189</v>
      </c>
      <c r="AU288" s="19" t="s">
        <v>86</v>
      </c>
    </row>
    <row r="289" spans="1:65" s="2" customFormat="1" ht="16.5" customHeight="1">
      <c r="A289" s="36"/>
      <c r="B289" s="37"/>
      <c r="C289" s="180" t="s">
        <v>545</v>
      </c>
      <c r="D289" s="180" t="s">
        <v>180</v>
      </c>
      <c r="E289" s="181" t="s">
        <v>1075</v>
      </c>
      <c r="F289" s="182" t="s">
        <v>1076</v>
      </c>
      <c r="G289" s="183" t="s">
        <v>183</v>
      </c>
      <c r="H289" s="184">
        <v>0.39700000000000002</v>
      </c>
      <c r="I289" s="185"/>
      <c r="J289" s="186">
        <f>ROUND(I289*H289,2)</f>
        <v>0</v>
      </c>
      <c r="K289" s="182" t="s">
        <v>184</v>
      </c>
      <c r="L289" s="41"/>
      <c r="M289" s="187" t="s">
        <v>19</v>
      </c>
      <c r="N289" s="188" t="s">
        <v>48</v>
      </c>
      <c r="O289" s="66"/>
      <c r="P289" s="189">
        <f>O289*H289</f>
        <v>0</v>
      </c>
      <c r="Q289" s="189">
        <v>0</v>
      </c>
      <c r="R289" s="189">
        <f>Q289*H289</f>
        <v>0</v>
      </c>
      <c r="S289" s="189">
        <v>0</v>
      </c>
      <c r="T289" s="190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1" t="s">
        <v>354</v>
      </c>
      <c r="AT289" s="191" t="s">
        <v>180</v>
      </c>
      <c r="AU289" s="191" t="s">
        <v>86</v>
      </c>
      <c r="AY289" s="19" t="s">
        <v>176</v>
      </c>
      <c r="BE289" s="192">
        <f>IF(N289="základní",J289,0)</f>
        <v>0</v>
      </c>
      <c r="BF289" s="192">
        <f>IF(N289="snížená",J289,0)</f>
        <v>0</v>
      </c>
      <c r="BG289" s="192">
        <f>IF(N289="zákl. přenesená",J289,0)</f>
        <v>0</v>
      </c>
      <c r="BH289" s="192">
        <f>IF(N289="sníž. přenesená",J289,0)</f>
        <v>0</v>
      </c>
      <c r="BI289" s="192">
        <f>IF(N289="nulová",J289,0)</f>
        <v>0</v>
      </c>
      <c r="BJ289" s="19" t="s">
        <v>84</v>
      </c>
      <c r="BK289" s="192">
        <f>ROUND(I289*H289,2)</f>
        <v>0</v>
      </c>
      <c r="BL289" s="19" t="s">
        <v>354</v>
      </c>
      <c r="BM289" s="191" t="s">
        <v>2405</v>
      </c>
    </row>
    <row r="290" spans="1:65" s="2" customFormat="1" ht="19.5">
      <c r="A290" s="36"/>
      <c r="B290" s="37"/>
      <c r="C290" s="38"/>
      <c r="D290" s="193" t="s">
        <v>187</v>
      </c>
      <c r="E290" s="38"/>
      <c r="F290" s="194" t="s">
        <v>1078</v>
      </c>
      <c r="G290" s="38"/>
      <c r="H290" s="38"/>
      <c r="I290" s="195"/>
      <c r="J290" s="38"/>
      <c r="K290" s="38"/>
      <c r="L290" s="41"/>
      <c r="M290" s="196"/>
      <c r="N290" s="197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187</v>
      </c>
      <c r="AU290" s="19" t="s">
        <v>86</v>
      </c>
    </row>
    <row r="291" spans="1:65" s="2" customFormat="1" ht="11.25">
      <c r="A291" s="36"/>
      <c r="B291" s="37"/>
      <c r="C291" s="38"/>
      <c r="D291" s="198" t="s">
        <v>189</v>
      </c>
      <c r="E291" s="38"/>
      <c r="F291" s="199" t="s">
        <v>1079</v>
      </c>
      <c r="G291" s="38"/>
      <c r="H291" s="38"/>
      <c r="I291" s="195"/>
      <c r="J291" s="38"/>
      <c r="K291" s="38"/>
      <c r="L291" s="41"/>
      <c r="M291" s="196"/>
      <c r="N291" s="197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189</v>
      </c>
      <c r="AU291" s="19" t="s">
        <v>86</v>
      </c>
    </row>
    <row r="292" spans="1:65" s="12" customFormat="1" ht="22.9" customHeight="1">
      <c r="B292" s="164"/>
      <c r="C292" s="165"/>
      <c r="D292" s="166" t="s">
        <v>76</v>
      </c>
      <c r="E292" s="178" t="s">
        <v>1080</v>
      </c>
      <c r="F292" s="178" t="s">
        <v>1081</v>
      </c>
      <c r="G292" s="165"/>
      <c r="H292" s="165"/>
      <c r="I292" s="168"/>
      <c r="J292" s="179">
        <f>BK292</f>
        <v>0</v>
      </c>
      <c r="K292" s="165"/>
      <c r="L292" s="170"/>
      <c r="M292" s="171"/>
      <c r="N292" s="172"/>
      <c r="O292" s="172"/>
      <c r="P292" s="173">
        <f>SUM(P293:P308)</f>
        <v>0</v>
      </c>
      <c r="Q292" s="172"/>
      <c r="R292" s="173">
        <f>SUM(R293:R308)</f>
        <v>0.38795999999999997</v>
      </c>
      <c r="S292" s="172"/>
      <c r="T292" s="174">
        <f>SUM(T293:T308)</f>
        <v>0</v>
      </c>
      <c r="AR292" s="175" t="s">
        <v>86</v>
      </c>
      <c r="AT292" s="176" t="s">
        <v>76</v>
      </c>
      <c r="AU292" s="176" t="s">
        <v>84</v>
      </c>
      <c r="AY292" s="175" t="s">
        <v>176</v>
      </c>
      <c r="BK292" s="177">
        <f>SUM(BK293:BK308)</f>
        <v>0</v>
      </c>
    </row>
    <row r="293" spans="1:65" s="2" customFormat="1" ht="16.5" customHeight="1">
      <c r="A293" s="36"/>
      <c r="B293" s="37"/>
      <c r="C293" s="180" t="s">
        <v>551</v>
      </c>
      <c r="D293" s="180" t="s">
        <v>180</v>
      </c>
      <c r="E293" s="181" t="s">
        <v>2406</v>
      </c>
      <c r="F293" s="182" t="s">
        <v>2407</v>
      </c>
      <c r="G293" s="183" t="s">
        <v>299</v>
      </c>
      <c r="H293" s="184">
        <v>1</v>
      </c>
      <c r="I293" s="185"/>
      <c r="J293" s="186">
        <f>ROUND(I293*H293,2)</f>
        <v>0</v>
      </c>
      <c r="K293" s="182" t="s">
        <v>184</v>
      </c>
      <c r="L293" s="41"/>
      <c r="M293" s="187" t="s">
        <v>19</v>
      </c>
      <c r="N293" s="188" t="s">
        <v>48</v>
      </c>
      <c r="O293" s="66"/>
      <c r="P293" s="189">
        <f>O293*H293</f>
        <v>0</v>
      </c>
      <c r="Q293" s="189">
        <v>3.3E-4</v>
      </c>
      <c r="R293" s="189">
        <f>Q293*H293</f>
        <v>3.3E-4</v>
      </c>
      <c r="S293" s="189">
        <v>0</v>
      </c>
      <c r="T293" s="190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91" t="s">
        <v>354</v>
      </c>
      <c r="AT293" s="191" t="s">
        <v>180</v>
      </c>
      <c r="AU293" s="191" t="s">
        <v>86</v>
      </c>
      <c r="AY293" s="19" t="s">
        <v>176</v>
      </c>
      <c r="BE293" s="192">
        <f>IF(N293="základní",J293,0)</f>
        <v>0</v>
      </c>
      <c r="BF293" s="192">
        <f>IF(N293="snížená",J293,0)</f>
        <v>0</v>
      </c>
      <c r="BG293" s="192">
        <f>IF(N293="zákl. přenesená",J293,0)</f>
        <v>0</v>
      </c>
      <c r="BH293" s="192">
        <f>IF(N293="sníž. přenesená",J293,0)</f>
        <v>0</v>
      </c>
      <c r="BI293" s="192">
        <f>IF(N293="nulová",J293,0)</f>
        <v>0</v>
      </c>
      <c r="BJ293" s="19" t="s">
        <v>84</v>
      </c>
      <c r="BK293" s="192">
        <f>ROUND(I293*H293,2)</f>
        <v>0</v>
      </c>
      <c r="BL293" s="19" t="s">
        <v>354</v>
      </c>
      <c r="BM293" s="191" t="s">
        <v>2408</v>
      </c>
    </row>
    <row r="294" spans="1:65" s="2" customFormat="1" ht="11.25">
      <c r="A294" s="36"/>
      <c r="B294" s="37"/>
      <c r="C294" s="38"/>
      <c r="D294" s="193" t="s">
        <v>187</v>
      </c>
      <c r="E294" s="38"/>
      <c r="F294" s="194" t="s">
        <v>2409</v>
      </c>
      <c r="G294" s="38"/>
      <c r="H294" s="38"/>
      <c r="I294" s="195"/>
      <c r="J294" s="38"/>
      <c r="K294" s="38"/>
      <c r="L294" s="41"/>
      <c r="M294" s="196"/>
      <c r="N294" s="197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187</v>
      </c>
      <c r="AU294" s="19" t="s">
        <v>86</v>
      </c>
    </row>
    <row r="295" spans="1:65" s="2" customFormat="1" ht="11.25">
      <c r="A295" s="36"/>
      <c r="B295" s="37"/>
      <c r="C295" s="38"/>
      <c r="D295" s="198" t="s">
        <v>189</v>
      </c>
      <c r="E295" s="38"/>
      <c r="F295" s="199" t="s">
        <v>2410</v>
      </c>
      <c r="G295" s="38"/>
      <c r="H295" s="38"/>
      <c r="I295" s="195"/>
      <c r="J295" s="38"/>
      <c r="K295" s="38"/>
      <c r="L295" s="41"/>
      <c r="M295" s="196"/>
      <c r="N295" s="197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189</v>
      </c>
      <c r="AU295" s="19" t="s">
        <v>86</v>
      </c>
    </row>
    <row r="296" spans="1:65" s="2" customFormat="1" ht="16.5" customHeight="1">
      <c r="A296" s="36"/>
      <c r="B296" s="37"/>
      <c r="C296" s="227" t="s">
        <v>559</v>
      </c>
      <c r="D296" s="227" t="s">
        <v>398</v>
      </c>
      <c r="E296" s="228" t="s">
        <v>2411</v>
      </c>
      <c r="F296" s="229" t="s">
        <v>2412</v>
      </c>
      <c r="G296" s="230" t="s">
        <v>299</v>
      </c>
      <c r="H296" s="231">
        <v>1</v>
      </c>
      <c r="I296" s="232"/>
      <c r="J296" s="233">
        <f>ROUND(I296*H296,2)</f>
        <v>0</v>
      </c>
      <c r="K296" s="229" t="s">
        <v>19</v>
      </c>
      <c r="L296" s="234"/>
      <c r="M296" s="235" t="s">
        <v>19</v>
      </c>
      <c r="N296" s="236" t="s">
        <v>48</v>
      </c>
      <c r="O296" s="66"/>
      <c r="P296" s="189">
        <f>O296*H296</f>
        <v>0</v>
      </c>
      <c r="Q296" s="189">
        <v>6.6299999999999998E-2</v>
      </c>
      <c r="R296" s="189">
        <f>Q296*H296</f>
        <v>6.6299999999999998E-2</v>
      </c>
      <c r="S296" s="189">
        <v>0</v>
      </c>
      <c r="T296" s="190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91" t="s">
        <v>401</v>
      </c>
      <c r="AT296" s="191" t="s">
        <v>398</v>
      </c>
      <c r="AU296" s="191" t="s">
        <v>86</v>
      </c>
      <c r="AY296" s="19" t="s">
        <v>176</v>
      </c>
      <c r="BE296" s="192">
        <f>IF(N296="základní",J296,0)</f>
        <v>0</v>
      </c>
      <c r="BF296" s="192">
        <f>IF(N296="snížená",J296,0)</f>
        <v>0</v>
      </c>
      <c r="BG296" s="192">
        <f>IF(N296="zákl. přenesená",J296,0)</f>
        <v>0</v>
      </c>
      <c r="BH296" s="192">
        <f>IF(N296="sníž. přenesená",J296,0)</f>
        <v>0</v>
      </c>
      <c r="BI296" s="192">
        <f>IF(N296="nulová",J296,0)</f>
        <v>0</v>
      </c>
      <c r="BJ296" s="19" t="s">
        <v>84</v>
      </c>
      <c r="BK296" s="192">
        <f>ROUND(I296*H296,2)</f>
        <v>0</v>
      </c>
      <c r="BL296" s="19" t="s">
        <v>354</v>
      </c>
      <c r="BM296" s="191" t="s">
        <v>2413</v>
      </c>
    </row>
    <row r="297" spans="1:65" s="2" customFormat="1" ht="11.25">
      <c r="A297" s="36"/>
      <c r="B297" s="37"/>
      <c r="C297" s="38"/>
      <c r="D297" s="193" t="s">
        <v>187</v>
      </c>
      <c r="E297" s="38"/>
      <c r="F297" s="194" t="s">
        <v>2412</v>
      </c>
      <c r="G297" s="38"/>
      <c r="H297" s="38"/>
      <c r="I297" s="195"/>
      <c r="J297" s="38"/>
      <c r="K297" s="38"/>
      <c r="L297" s="41"/>
      <c r="M297" s="196"/>
      <c r="N297" s="197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9" t="s">
        <v>187</v>
      </c>
      <c r="AU297" s="19" t="s">
        <v>86</v>
      </c>
    </row>
    <row r="298" spans="1:65" s="2" customFormat="1" ht="16.5" customHeight="1">
      <c r="A298" s="36"/>
      <c r="B298" s="37"/>
      <c r="C298" s="180" t="s">
        <v>566</v>
      </c>
      <c r="D298" s="180" t="s">
        <v>180</v>
      </c>
      <c r="E298" s="181" t="s">
        <v>2414</v>
      </c>
      <c r="F298" s="182" t="s">
        <v>2415</v>
      </c>
      <c r="G298" s="183" t="s">
        <v>299</v>
      </c>
      <c r="H298" s="184">
        <v>1</v>
      </c>
      <c r="I298" s="185"/>
      <c r="J298" s="186">
        <f>ROUND(I298*H298,2)</f>
        <v>0</v>
      </c>
      <c r="K298" s="182" t="s">
        <v>184</v>
      </c>
      <c r="L298" s="41"/>
      <c r="M298" s="187" t="s">
        <v>19</v>
      </c>
      <c r="N298" s="188" t="s">
        <v>48</v>
      </c>
      <c r="O298" s="66"/>
      <c r="P298" s="189">
        <f>O298*H298</f>
        <v>0</v>
      </c>
      <c r="Q298" s="189">
        <v>3.3E-4</v>
      </c>
      <c r="R298" s="189">
        <f>Q298*H298</f>
        <v>3.3E-4</v>
      </c>
      <c r="S298" s="189">
        <v>0</v>
      </c>
      <c r="T298" s="190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1" t="s">
        <v>354</v>
      </c>
      <c r="AT298" s="191" t="s">
        <v>180</v>
      </c>
      <c r="AU298" s="191" t="s">
        <v>86</v>
      </c>
      <c r="AY298" s="19" t="s">
        <v>176</v>
      </c>
      <c r="BE298" s="192">
        <f>IF(N298="základní",J298,0)</f>
        <v>0</v>
      </c>
      <c r="BF298" s="192">
        <f>IF(N298="snížená",J298,0)</f>
        <v>0</v>
      </c>
      <c r="BG298" s="192">
        <f>IF(N298="zákl. přenesená",J298,0)</f>
        <v>0</v>
      </c>
      <c r="BH298" s="192">
        <f>IF(N298="sníž. přenesená",J298,0)</f>
        <v>0</v>
      </c>
      <c r="BI298" s="192">
        <f>IF(N298="nulová",J298,0)</f>
        <v>0</v>
      </c>
      <c r="BJ298" s="19" t="s">
        <v>84</v>
      </c>
      <c r="BK298" s="192">
        <f>ROUND(I298*H298,2)</f>
        <v>0</v>
      </c>
      <c r="BL298" s="19" t="s">
        <v>354</v>
      </c>
      <c r="BM298" s="191" t="s">
        <v>2416</v>
      </c>
    </row>
    <row r="299" spans="1:65" s="2" customFormat="1" ht="11.25">
      <c r="A299" s="36"/>
      <c r="B299" s="37"/>
      <c r="C299" s="38"/>
      <c r="D299" s="193" t="s">
        <v>187</v>
      </c>
      <c r="E299" s="38"/>
      <c r="F299" s="194" t="s">
        <v>2417</v>
      </c>
      <c r="G299" s="38"/>
      <c r="H299" s="38"/>
      <c r="I299" s="195"/>
      <c r="J299" s="38"/>
      <c r="K299" s="38"/>
      <c r="L299" s="41"/>
      <c r="M299" s="196"/>
      <c r="N299" s="197"/>
      <c r="O299" s="66"/>
      <c r="P299" s="66"/>
      <c r="Q299" s="66"/>
      <c r="R299" s="66"/>
      <c r="S299" s="66"/>
      <c r="T299" s="67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9" t="s">
        <v>187</v>
      </c>
      <c r="AU299" s="19" t="s">
        <v>86</v>
      </c>
    </row>
    <row r="300" spans="1:65" s="2" customFormat="1" ht="11.25">
      <c r="A300" s="36"/>
      <c r="B300" s="37"/>
      <c r="C300" s="38"/>
      <c r="D300" s="198" t="s">
        <v>189</v>
      </c>
      <c r="E300" s="38"/>
      <c r="F300" s="199" t="s">
        <v>2418</v>
      </c>
      <c r="G300" s="38"/>
      <c r="H300" s="38"/>
      <c r="I300" s="195"/>
      <c r="J300" s="38"/>
      <c r="K300" s="38"/>
      <c r="L300" s="41"/>
      <c r="M300" s="196"/>
      <c r="N300" s="197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189</v>
      </c>
      <c r="AU300" s="19" t="s">
        <v>86</v>
      </c>
    </row>
    <row r="301" spans="1:65" s="2" customFormat="1" ht="16.5" customHeight="1">
      <c r="A301" s="36"/>
      <c r="B301" s="37"/>
      <c r="C301" s="227" t="s">
        <v>570</v>
      </c>
      <c r="D301" s="227" t="s">
        <v>398</v>
      </c>
      <c r="E301" s="228" t="s">
        <v>2419</v>
      </c>
      <c r="F301" s="229" t="s">
        <v>2420</v>
      </c>
      <c r="G301" s="230" t="s">
        <v>299</v>
      </c>
      <c r="H301" s="231">
        <v>1</v>
      </c>
      <c r="I301" s="232"/>
      <c r="J301" s="233">
        <f>ROUND(I301*H301,2)</f>
        <v>0</v>
      </c>
      <c r="K301" s="229" t="s">
        <v>19</v>
      </c>
      <c r="L301" s="234"/>
      <c r="M301" s="235" t="s">
        <v>19</v>
      </c>
      <c r="N301" s="236" t="s">
        <v>48</v>
      </c>
      <c r="O301" s="66"/>
      <c r="P301" s="189">
        <f>O301*H301</f>
        <v>0</v>
      </c>
      <c r="Q301" s="189">
        <v>0.32100000000000001</v>
      </c>
      <c r="R301" s="189">
        <f>Q301*H301</f>
        <v>0.32100000000000001</v>
      </c>
      <c r="S301" s="189">
        <v>0</v>
      </c>
      <c r="T301" s="190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1" t="s">
        <v>401</v>
      </c>
      <c r="AT301" s="191" t="s">
        <v>398</v>
      </c>
      <c r="AU301" s="191" t="s">
        <v>86</v>
      </c>
      <c r="AY301" s="19" t="s">
        <v>176</v>
      </c>
      <c r="BE301" s="192">
        <f>IF(N301="základní",J301,0)</f>
        <v>0</v>
      </c>
      <c r="BF301" s="192">
        <f>IF(N301="snížená",J301,0)</f>
        <v>0</v>
      </c>
      <c r="BG301" s="192">
        <f>IF(N301="zákl. přenesená",J301,0)</f>
        <v>0</v>
      </c>
      <c r="BH301" s="192">
        <f>IF(N301="sníž. přenesená",J301,0)</f>
        <v>0</v>
      </c>
      <c r="BI301" s="192">
        <f>IF(N301="nulová",J301,0)</f>
        <v>0</v>
      </c>
      <c r="BJ301" s="19" t="s">
        <v>84</v>
      </c>
      <c r="BK301" s="192">
        <f>ROUND(I301*H301,2)</f>
        <v>0</v>
      </c>
      <c r="BL301" s="19" t="s">
        <v>354</v>
      </c>
      <c r="BM301" s="191" t="s">
        <v>2421</v>
      </c>
    </row>
    <row r="302" spans="1:65" s="2" customFormat="1" ht="11.25">
      <c r="A302" s="36"/>
      <c r="B302" s="37"/>
      <c r="C302" s="38"/>
      <c r="D302" s="193" t="s">
        <v>187</v>
      </c>
      <c r="E302" s="38"/>
      <c r="F302" s="194" t="s">
        <v>2420</v>
      </c>
      <c r="G302" s="38"/>
      <c r="H302" s="38"/>
      <c r="I302" s="195"/>
      <c r="J302" s="38"/>
      <c r="K302" s="38"/>
      <c r="L302" s="41"/>
      <c r="M302" s="196"/>
      <c r="N302" s="197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187</v>
      </c>
      <c r="AU302" s="19" t="s">
        <v>86</v>
      </c>
    </row>
    <row r="303" spans="1:65" s="2" customFormat="1" ht="16.5" customHeight="1">
      <c r="A303" s="36"/>
      <c r="B303" s="37"/>
      <c r="C303" s="180" t="s">
        <v>576</v>
      </c>
      <c r="D303" s="180" t="s">
        <v>180</v>
      </c>
      <c r="E303" s="181" t="s">
        <v>2422</v>
      </c>
      <c r="F303" s="182" t="s">
        <v>2423</v>
      </c>
      <c r="G303" s="183" t="s">
        <v>183</v>
      </c>
      <c r="H303" s="184">
        <v>0.38800000000000001</v>
      </c>
      <c r="I303" s="185"/>
      <c r="J303" s="186">
        <f>ROUND(I303*H303,2)</f>
        <v>0</v>
      </c>
      <c r="K303" s="182" t="s">
        <v>184</v>
      </c>
      <c r="L303" s="41"/>
      <c r="M303" s="187" t="s">
        <v>19</v>
      </c>
      <c r="N303" s="188" t="s">
        <v>48</v>
      </c>
      <c r="O303" s="66"/>
      <c r="P303" s="189">
        <f>O303*H303</f>
        <v>0</v>
      </c>
      <c r="Q303" s="189">
        <v>0</v>
      </c>
      <c r="R303" s="189">
        <f>Q303*H303</f>
        <v>0</v>
      </c>
      <c r="S303" s="189">
        <v>0</v>
      </c>
      <c r="T303" s="190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1" t="s">
        <v>354</v>
      </c>
      <c r="AT303" s="191" t="s">
        <v>180</v>
      </c>
      <c r="AU303" s="191" t="s">
        <v>86</v>
      </c>
      <c r="AY303" s="19" t="s">
        <v>176</v>
      </c>
      <c r="BE303" s="192">
        <f>IF(N303="základní",J303,0)</f>
        <v>0</v>
      </c>
      <c r="BF303" s="192">
        <f>IF(N303="snížená",J303,0)</f>
        <v>0</v>
      </c>
      <c r="BG303" s="192">
        <f>IF(N303="zákl. přenesená",J303,0)</f>
        <v>0</v>
      </c>
      <c r="BH303" s="192">
        <f>IF(N303="sníž. přenesená",J303,0)</f>
        <v>0</v>
      </c>
      <c r="BI303" s="192">
        <f>IF(N303="nulová",J303,0)</f>
        <v>0</v>
      </c>
      <c r="BJ303" s="19" t="s">
        <v>84</v>
      </c>
      <c r="BK303" s="192">
        <f>ROUND(I303*H303,2)</f>
        <v>0</v>
      </c>
      <c r="BL303" s="19" t="s">
        <v>354</v>
      </c>
      <c r="BM303" s="191" t="s">
        <v>2424</v>
      </c>
    </row>
    <row r="304" spans="1:65" s="2" customFormat="1" ht="19.5">
      <c r="A304" s="36"/>
      <c r="B304" s="37"/>
      <c r="C304" s="38"/>
      <c r="D304" s="193" t="s">
        <v>187</v>
      </c>
      <c r="E304" s="38"/>
      <c r="F304" s="194" t="s">
        <v>2425</v>
      </c>
      <c r="G304" s="38"/>
      <c r="H304" s="38"/>
      <c r="I304" s="195"/>
      <c r="J304" s="38"/>
      <c r="K304" s="38"/>
      <c r="L304" s="41"/>
      <c r="M304" s="196"/>
      <c r="N304" s="197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187</v>
      </c>
      <c r="AU304" s="19" t="s">
        <v>86</v>
      </c>
    </row>
    <row r="305" spans="1:65" s="2" customFormat="1" ht="11.25">
      <c r="A305" s="36"/>
      <c r="B305" s="37"/>
      <c r="C305" s="38"/>
      <c r="D305" s="198" t="s">
        <v>189</v>
      </c>
      <c r="E305" s="38"/>
      <c r="F305" s="199" t="s">
        <v>2426</v>
      </c>
      <c r="G305" s="38"/>
      <c r="H305" s="38"/>
      <c r="I305" s="195"/>
      <c r="J305" s="38"/>
      <c r="K305" s="38"/>
      <c r="L305" s="41"/>
      <c r="M305" s="196"/>
      <c r="N305" s="197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189</v>
      </c>
      <c r="AU305" s="19" t="s">
        <v>86</v>
      </c>
    </row>
    <row r="306" spans="1:65" s="2" customFormat="1" ht="16.5" customHeight="1">
      <c r="A306" s="36"/>
      <c r="B306" s="37"/>
      <c r="C306" s="180" t="s">
        <v>582</v>
      </c>
      <c r="D306" s="180" t="s">
        <v>180</v>
      </c>
      <c r="E306" s="181" t="s">
        <v>1106</v>
      </c>
      <c r="F306" s="182" t="s">
        <v>1107</v>
      </c>
      <c r="G306" s="183" t="s">
        <v>183</v>
      </c>
      <c r="H306" s="184">
        <v>0.38800000000000001</v>
      </c>
      <c r="I306" s="185"/>
      <c r="J306" s="186">
        <f>ROUND(I306*H306,2)</f>
        <v>0</v>
      </c>
      <c r="K306" s="182" t="s">
        <v>184</v>
      </c>
      <c r="L306" s="41"/>
      <c r="M306" s="187" t="s">
        <v>19</v>
      </c>
      <c r="N306" s="188" t="s">
        <v>48</v>
      </c>
      <c r="O306" s="66"/>
      <c r="P306" s="189">
        <f>O306*H306</f>
        <v>0</v>
      </c>
      <c r="Q306" s="189">
        <v>0</v>
      </c>
      <c r="R306" s="189">
        <f>Q306*H306</f>
        <v>0</v>
      </c>
      <c r="S306" s="189">
        <v>0</v>
      </c>
      <c r="T306" s="190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1" t="s">
        <v>354</v>
      </c>
      <c r="AT306" s="191" t="s">
        <v>180</v>
      </c>
      <c r="AU306" s="191" t="s">
        <v>86</v>
      </c>
      <c r="AY306" s="19" t="s">
        <v>176</v>
      </c>
      <c r="BE306" s="192">
        <f>IF(N306="základní",J306,0)</f>
        <v>0</v>
      </c>
      <c r="BF306" s="192">
        <f>IF(N306="snížená",J306,0)</f>
        <v>0</v>
      </c>
      <c r="BG306" s="192">
        <f>IF(N306="zákl. přenesená",J306,0)</f>
        <v>0</v>
      </c>
      <c r="BH306" s="192">
        <f>IF(N306="sníž. přenesená",J306,0)</f>
        <v>0</v>
      </c>
      <c r="BI306" s="192">
        <f>IF(N306="nulová",J306,0)</f>
        <v>0</v>
      </c>
      <c r="BJ306" s="19" t="s">
        <v>84</v>
      </c>
      <c r="BK306" s="192">
        <f>ROUND(I306*H306,2)</f>
        <v>0</v>
      </c>
      <c r="BL306" s="19" t="s">
        <v>354</v>
      </c>
      <c r="BM306" s="191" t="s">
        <v>2427</v>
      </c>
    </row>
    <row r="307" spans="1:65" s="2" customFormat="1" ht="19.5">
      <c r="A307" s="36"/>
      <c r="B307" s="37"/>
      <c r="C307" s="38"/>
      <c r="D307" s="193" t="s">
        <v>187</v>
      </c>
      <c r="E307" s="38"/>
      <c r="F307" s="194" t="s">
        <v>1109</v>
      </c>
      <c r="G307" s="38"/>
      <c r="H307" s="38"/>
      <c r="I307" s="195"/>
      <c r="J307" s="38"/>
      <c r="K307" s="38"/>
      <c r="L307" s="41"/>
      <c r="M307" s="196"/>
      <c r="N307" s="197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187</v>
      </c>
      <c r="AU307" s="19" t="s">
        <v>86</v>
      </c>
    </row>
    <row r="308" spans="1:65" s="2" customFormat="1" ht="11.25">
      <c r="A308" s="36"/>
      <c r="B308" s="37"/>
      <c r="C308" s="38"/>
      <c r="D308" s="198" t="s">
        <v>189</v>
      </c>
      <c r="E308" s="38"/>
      <c r="F308" s="199" t="s">
        <v>1110</v>
      </c>
      <c r="G308" s="38"/>
      <c r="H308" s="38"/>
      <c r="I308" s="195"/>
      <c r="J308" s="38"/>
      <c r="K308" s="38"/>
      <c r="L308" s="41"/>
      <c r="M308" s="196"/>
      <c r="N308" s="197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189</v>
      </c>
      <c r="AU308" s="19" t="s">
        <v>86</v>
      </c>
    </row>
    <row r="309" spans="1:65" s="12" customFormat="1" ht="22.9" customHeight="1">
      <c r="B309" s="164"/>
      <c r="C309" s="165"/>
      <c r="D309" s="166" t="s">
        <v>76</v>
      </c>
      <c r="E309" s="178" t="s">
        <v>2428</v>
      </c>
      <c r="F309" s="178" t="s">
        <v>2429</v>
      </c>
      <c r="G309" s="165"/>
      <c r="H309" s="165"/>
      <c r="I309" s="168"/>
      <c r="J309" s="179">
        <f>BK309</f>
        <v>0</v>
      </c>
      <c r="K309" s="165"/>
      <c r="L309" s="170"/>
      <c r="M309" s="171"/>
      <c r="N309" s="172"/>
      <c r="O309" s="172"/>
      <c r="P309" s="173">
        <f>SUM(P310:P319)</f>
        <v>0</v>
      </c>
      <c r="Q309" s="172"/>
      <c r="R309" s="173">
        <f>SUM(R310:R319)</f>
        <v>0</v>
      </c>
      <c r="S309" s="172"/>
      <c r="T309" s="174">
        <f>SUM(T310:T319)</f>
        <v>3.3456E-2</v>
      </c>
      <c r="AR309" s="175" t="s">
        <v>86</v>
      </c>
      <c r="AT309" s="176" t="s">
        <v>76</v>
      </c>
      <c r="AU309" s="176" t="s">
        <v>84</v>
      </c>
      <c r="AY309" s="175" t="s">
        <v>176</v>
      </c>
      <c r="BK309" s="177">
        <f>SUM(BK310:BK319)</f>
        <v>0</v>
      </c>
    </row>
    <row r="310" spans="1:65" s="2" customFormat="1" ht="16.5" customHeight="1">
      <c r="A310" s="36"/>
      <c r="B310" s="37"/>
      <c r="C310" s="180" t="s">
        <v>590</v>
      </c>
      <c r="D310" s="180" t="s">
        <v>180</v>
      </c>
      <c r="E310" s="181" t="s">
        <v>2430</v>
      </c>
      <c r="F310" s="182" t="s">
        <v>2431</v>
      </c>
      <c r="G310" s="183" t="s">
        <v>267</v>
      </c>
      <c r="H310" s="184">
        <v>1.23</v>
      </c>
      <c r="I310" s="185"/>
      <c r="J310" s="186">
        <f>ROUND(I310*H310,2)</f>
        <v>0</v>
      </c>
      <c r="K310" s="182" t="s">
        <v>184</v>
      </c>
      <c r="L310" s="41"/>
      <c r="M310" s="187" t="s">
        <v>19</v>
      </c>
      <c r="N310" s="188" t="s">
        <v>48</v>
      </c>
      <c r="O310" s="66"/>
      <c r="P310" s="189">
        <f>O310*H310</f>
        <v>0</v>
      </c>
      <c r="Q310" s="189">
        <v>0</v>
      </c>
      <c r="R310" s="189">
        <f>Q310*H310</f>
        <v>0</v>
      </c>
      <c r="S310" s="189">
        <v>2.7199999999999998E-2</v>
      </c>
      <c r="T310" s="190">
        <f>S310*H310</f>
        <v>3.3456E-2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91" t="s">
        <v>354</v>
      </c>
      <c r="AT310" s="191" t="s">
        <v>180</v>
      </c>
      <c r="AU310" s="191" t="s">
        <v>86</v>
      </c>
      <c r="AY310" s="19" t="s">
        <v>176</v>
      </c>
      <c r="BE310" s="192">
        <f>IF(N310="základní",J310,0)</f>
        <v>0</v>
      </c>
      <c r="BF310" s="192">
        <f>IF(N310="snížená",J310,0)</f>
        <v>0</v>
      </c>
      <c r="BG310" s="192">
        <f>IF(N310="zákl. přenesená",J310,0)</f>
        <v>0</v>
      </c>
      <c r="BH310" s="192">
        <f>IF(N310="sníž. přenesená",J310,0)</f>
        <v>0</v>
      </c>
      <c r="BI310" s="192">
        <f>IF(N310="nulová",J310,0)</f>
        <v>0</v>
      </c>
      <c r="BJ310" s="19" t="s">
        <v>84</v>
      </c>
      <c r="BK310" s="192">
        <f>ROUND(I310*H310,2)</f>
        <v>0</v>
      </c>
      <c r="BL310" s="19" t="s">
        <v>354</v>
      </c>
      <c r="BM310" s="191" t="s">
        <v>2432</v>
      </c>
    </row>
    <row r="311" spans="1:65" s="2" customFormat="1" ht="11.25">
      <c r="A311" s="36"/>
      <c r="B311" s="37"/>
      <c r="C311" s="38"/>
      <c r="D311" s="193" t="s">
        <v>187</v>
      </c>
      <c r="E311" s="38"/>
      <c r="F311" s="194" t="s">
        <v>2433</v>
      </c>
      <c r="G311" s="38"/>
      <c r="H311" s="38"/>
      <c r="I311" s="195"/>
      <c r="J311" s="38"/>
      <c r="K311" s="38"/>
      <c r="L311" s="41"/>
      <c r="M311" s="196"/>
      <c r="N311" s="197"/>
      <c r="O311" s="66"/>
      <c r="P311" s="66"/>
      <c r="Q311" s="66"/>
      <c r="R311" s="66"/>
      <c r="S311" s="66"/>
      <c r="T311" s="67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9" t="s">
        <v>187</v>
      </c>
      <c r="AU311" s="19" t="s">
        <v>86</v>
      </c>
    </row>
    <row r="312" spans="1:65" s="2" customFormat="1" ht="11.25">
      <c r="A312" s="36"/>
      <c r="B312" s="37"/>
      <c r="C312" s="38"/>
      <c r="D312" s="198" t="s">
        <v>189</v>
      </c>
      <c r="E312" s="38"/>
      <c r="F312" s="199" t="s">
        <v>2434</v>
      </c>
      <c r="G312" s="38"/>
      <c r="H312" s="38"/>
      <c r="I312" s="195"/>
      <c r="J312" s="38"/>
      <c r="K312" s="38"/>
      <c r="L312" s="41"/>
      <c r="M312" s="196"/>
      <c r="N312" s="197"/>
      <c r="O312" s="66"/>
      <c r="P312" s="66"/>
      <c r="Q312" s="66"/>
      <c r="R312" s="66"/>
      <c r="S312" s="66"/>
      <c r="T312" s="67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9" t="s">
        <v>189</v>
      </c>
      <c r="AU312" s="19" t="s">
        <v>86</v>
      </c>
    </row>
    <row r="313" spans="1:65" s="15" customFormat="1" ht="11.25">
      <c r="B313" s="237"/>
      <c r="C313" s="238"/>
      <c r="D313" s="193" t="s">
        <v>196</v>
      </c>
      <c r="E313" s="239" t="s">
        <v>19</v>
      </c>
      <c r="F313" s="240" t="s">
        <v>2435</v>
      </c>
      <c r="G313" s="238"/>
      <c r="H313" s="239" t="s">
        <v>19</v>
      </c>
      <c r="I313" s="241"/>
      <c r="J313" s="238"/>
      <c r="K313" s="238"/>
      <c r="L313" s="242"/>
      <c r="M313" s="243"/>
      <c r="N313" s="244"/>
      <c r="O313" s="244"/>
      <c r="P313" s="244"/>
      <c r="Q313" s="244"/>
      <c r="R313" s="244"/>
      <c r="S313" s="244"/>
      <c r="T313" s="245"/>
      <c r="AT313" s="246" t="s">
        <v>196</v>
      </c>
      <c r="AU313" s="246" t="s">
        <v>86</v>
      </c>
      <c r="AV313" s="15" t="s">
        <v>84</v>
      </c>
      <c r="AW313" s="15" t="s">
        <v>37</v>
      </c>
      <c r="AX313" s="15" t="s">
        <v>77</v>
      </c>
      <c r="AY313" s="246" t="s">
        <v>176</v>
      </c>
    </row>
    <row r="314" spans="1:65" s="13" customFormat="1" ht="11.25">
      <c r="B314" s="200"/>
      <c r="C314" s="201"/>
      <c r="D314" s="193" t="s">
        <v>196</v>
      </c>
      <c r="E314" s="202" t="s">
        <v>19</v>
      </c>
      <c r="F314" s="203" t="s">
        <v>2360</v>
      </c>
      <c r="G314" s="201"/>
      <c r="H314" s="204">
        <v>1.2</v>
      </c>
      <c r="I314" s="205"/>
      <c r="J314" s="201"/>
      <c r="K314" s="201"/>
      <c r="L314" s="206"/>
      <c r="M314" s="207"/>
      <c r="N314" s="208"/>
      <c r="O314" s="208"/>
      <c r="P314" s="208"/>
      <c r="Q314" s="208"/>
      <c r="R314" s="208"/>
      <c r="S314" s="208"/>
      <c r="T314" s="209"/>
      <c r="AT314" s="210" t="s">
        <v>196</v>
      </c>
      <c r="AU314" s="210" t="s">
        <v>86</v>
      </c>
      <c r="AV314" s="13" t="s">
        <v>86</v>
      </c>
      <c r="AW314" s="13" t="s">
        <v>37</v>
      </c>
      <c r="AX314" s="13" t="s">
        <v>77</v>
      </c>
      <c r="AY314" s="210" t="s">
        <v>176</v>
      </c>
    </row>
    <row r="315" spans="1:65" s="13" customFormat="1" ht="11.25">
      <c r="B315" s="200"/>
      <c r="C315" s="201"/>
      <c r="D315" s="193" t="s">
        <v>196</v>
      </c>
      <c r="E315" s="202" t="s">
        <v>19</v>
      </c>
      <c r="F315" s="203" t="s">
        <v>2361</v>
      </c>
      <c r="G315" s="201"/>
      <c r="H315" s="204">
        <v>2.25</v>
      </c>
      <c r="I315" s="205"/>
      <c r="J315" s="201"/>
      <c r="K315" s="201"/>
      <c r="L315" s="206"/>
      <c r="M315" s="207"/>
      <c r="N315" s="208"/>
      <c r="O315" s="208"/>
      <c r="P315" s="208"/>
      <c r="Q315" s="208"/>
      <c r="R315" s="208"/>
      <c r="S315" s="208"/>
      <c r="T315" s="209"/>
      <c r="AT315" s="210" t="s">
        <v>196</v>
      </c>
      <c r="AU315" s="210" t="s">
        <v>86</v>
      </c>
      <c r="AV315" s="13" t="s">
        <v>86</v>
      </c>
      <c r="AW315" s="13" t="s">
        <v>37</v>
      </c>
      <c r="AX315" s="13" t="s">
        <v>77</v>
      </c>
      <c r="AY315" s="210" t="s">
        <v>176</v>
      </c>
    </row>
    <row r="316" spans="1:65" s="13" customFormat="1" ht="11.25">
      <c r="B316" s="200"/>
      <c r="C316" s="201"/>
      <c r="D316" s="193" t="s">
        <v>196</v>
      </c>
      <c r="E316" s="202" t="s">
        <v>19</v>
      </c>
      <c r="F316" s="203" t="s">
        <v>2362</v>
      </c>
      <c r="G316" s="201"/>
      <c r="H316" s="204">
        <v>3.45</v>
      </c>
      <c r="I316" s="205"/>
      <c r="J316" s="201"/>
      <c r="K316" s="201"/>
      <c r="L316" s="206"/>
      <c r="M316" s="207"/>
      <c r="N316" s="208"/>
      <c r="O316" s="208"/>
      <c r="P316" s="208"/>
      <c r="Q316" s="208"/>
      <c r="R316" s="208"/>
      <c r="S316" s="208"/>
      <c r="T316" s="209"/>
      <c r="AT316" s="210" t="s">
        <v>196</v>
      </c>
      <c r="AU316" s="210" t="s">
        <v>86</v>
      </c>
      <c r="AV316" s="13" t="s">
        <v>86</v>
      </c>
      <c r="AW316" s="13" t="s">
        <v>37</v>
      </c>
      <c r="AX316" s="13" t="s">
        <v>77</v>
      </c>
      <c r="AY316" s="210" t="s">
        <v>176</v>
      </c>
    </row>
    <row r="317" spans="1:65" s="13" customFormat="1" ht="11.25">
      <c r="B317" s="200"/>
      <c r="C317" s="201"/>
      <c r="D317" s="193" t="s">
        <v>196</v>
      </c>
      <c r="E317" s="202" t="s">
        <v>19</v>
      </c>
      <c r="F317" s="203" t="s">
        <v>2363</v>
      </c>
      <c r="G317" s="201"/>
      <c r="H317" s="204">
        <v>1.3</v>
      </c>
      <c r="I317" s="205"/>
      <c r="J317" s="201"/>
      <c r="K317" s="201"/>
      <c r="L317" s="206"/>
      <c r="M317" s="207"/>
      <c r="N317" s="208"/>
      <c r="O317" s="208"/>
      <c r="P317" s="208"/>
      <c r="Q317" s="208"/>
      <c r="R317" s="208"/>
      <c r="S317" s="208"/>
      <c r="T317" s="209"/>
      <c r="AT317" s="210" t="s">
        <v>196</v>
      </c>
      <c r="AU317" s="210" t="s">
        <v>86</v>
      </c>
      <c r="AV317" s="13" t="s">
        <v>86</v>
      </c>
      <c r="AW317" s="13" t="s">
        <v>37</v>
      </c>
      <c r="AX317" s="13" t="s">
        <v>77</v>
      </c>
      <c r="AY317" s="210" t="s">
        <v>176</v>
      </c>
    </row>
    <row r="318" spans="1:65" s="16" customFormat="1" ht="11.25">
      <c r="B318" s="247"/>
      <c r="C318" s="248"/>
      <c r="D318" s="193" t="s">
        <v>196</v>
      </c>
      <c r="E318" s="249" t="s">
        <v>19</v>
      </c>
      <c r="F318" s="250" t="s">
        <v>1168</v>
      </c>
      <c r="G318" s="248"/>
      <c r="H318" s="251">
        <v>8.1999999999999993</v>
      </c>
      <c r="I318" s="252"/>
      <c r="J318" s="248"/>
      <c r="K318" s="248"/>
      <c r="L318" s="253"/>
      <c r="M318" s="254"/>
      <c r="N318" s="255"/>
      <c r="O318" s="255"/>
      <c r="P318" s="255"/>
      <c r="Q318" s="255"/>
      <c r="R318" s="255"/>
      <c r="S318" s="255"/>
      <c r="T318" s="256"/>
      <c r="AT318" s="257" t="s">
        <v>196</v>
      </c>
      <c r="AU318" s="257" t="s">
        <v>86</v>
      </c>
      <c r="AV318" s="16" t="s">
        <v>103</v>
      </c>
      <c r="AW318" s="16" t="s">
        <v>37</v>
      </c>
      <c r="AX318" s="16" t="s">
        <v>77</v>
      </c>
      <c r="AY318" s="257" t="s">
        <v>176</v>
      </c>
    </row>
    <row r="319" spans="1:65" s="13" customFormat="1" ht="11.25">
      <c r="B319" s="200"/>
      <c r="C319" s="201"/>
      <c r="D319" s="193" t="s">
        <v>196</v>
      </c>
      <c r="E319" s="202" t="s">
        <v>19</v>
      </c>
      <c r="F319" s="203" t="s">
        <v>2436</v>
      </c>
      <c r="G319" s="201"/>
      <c r="H319" s="204">
        <v>1.23</v>
      </c>
      <c r="I319" s="205"/>
      <c r="J319" s="201"/>
      <c r="K319" s="201"/>
      <c r="L319" s="206"/>
      <c r="M319" s="207"/>
      <c r="N319" s="208"/>
      <c r="O319" s="208"/>
      <c r="P319" s="208"/>
      <c r="Q319" s="208"/>
      <c r="R319" s="208"/>
      <c r="S319" s="208"/>
      <c r="T319" s="209"/>
      <c r="AT319" s="210" t="s">
        <v>196</v>
      </c>
      <c r="AU319" s="210" t="s">
        <v>86</v>
      </c>
      <c r="AV319" s="13" t="s">
        <v>86</v>
      </c>
      <c r="AW319" s="13" t="s">
        <v>37</v>
      </c>
      <c r="AX319" s="13" t="s">
        <v>84</v>
      </c>
      <c r="AY319" s="210" t="s">
        <v>176</v>
      </c>
    </row>
    <row r="320" spans="1:65" s="12" customFormat="1" ht="22.9" customHeight="1">
      <c r="B320" s="164"/>
      <c r="C320" s="165"/>
      <c r="D320" s="166" t="s">
        <v>76</v>
      </c>
      <c r="E320" s="178" t="s">
        <v>440</v>
      </c>
      <c r="F320" s="178" t="s">
        <v>441</v>
      </c>
      <c r="G320" s="165"/>
      <c r="H320" s="165"/>
      <c r="I320" s="168"/>
      <c r="J320" s="179">
        <f>BK320</f>
        <v>0</v>
      </c>
      <c r="K320" s="165"/>
      <c r="L320" s="170"/>
      <c r="M320" s="171"/>
      <c r="N320" s="172"/>
      <c r="O320" s="172"/>
      <c r="P320" s="173">
        <f>SUM(P321:P351)</f>
        <v>0</v>
      </c>
      <c r="Q320" s="172"/>
      <c r="R320" s="173">
        <f>SUM(R321:R351)</f>
        <v>0.19796992000000002</v>
      </c>
      <c r="S320" s="172"/>
      <c r="T320" s="174">
        <f>SUM(T321:T351)</f>
        <v>0</v>
      </c>
      <c r="AR320" s="175" t="s">
        <v>86</v>
      </c>
      <c r="AT320" s="176" t="s">
        <v>76</v>
      </c>
      <c r="AU320" s="176" t="s">
        <v>84</v>
      </c>
      <c r="AY320" s="175" t="s">
        <v>176</v>
      </c>
      <c r="BK320" s="177">
        <f>SUM(BK321:BK351)</f>
        <v>0</v>
      </c>
    </row>
    <row r="321" spans="1:65" s="2" customFormat="1" ht="16.5" customHeight="1">
      <c r="A321" s="36"/>
      <c r="B321" s="37"/>
      <c r="C321" s="180" t="s">
        <v>916</v>
      </c>
      <c r="D321" s="180" t="s">
        <v>180</v>
      </c>
      <c r="E321" s="181" t="s">
        <v>2437</v>
      </c>
      <c r="F321" s="182" t="s">
        <v>2438</v>
      </c>
      <c r="G321" s="183" t="s">
        <v>267</v>
      </c>
      <c r="H321" s="184">
        <v>2.706</v>
      </c>
      <c r="I321" s="185"/>
      <c r="J321" s="186">
        <f>ROUND(I321*H321,2)</f>
        <v>0</v>
      </c>
      <c r="K321" s="182" t="s">
        <v>184</v>
      </c>
      <c r="L321" s="41"/>
      <c r="M321" s="187" t="s">
        <v>19</v>
      </c>
      <c r="N321" s="188" t="s">
        <v>48</v>
      </c>
      <c r="O321" s="66"/>
      <c r="P321" s="189">
        <f>O321*H321</f>
        <v>0</v>
      </c>
      <c r="Q321" s="189">
        <v>8.0000000000000007E-5</v>
      </c>
      <c r="R321" s="189">
        <f>Q321*H321</f>
        <v>2.1648000000000001E-4</v>
      </c>
      <c r="S321" s="189">
        <v>0</v>
      </c>
      <c r="T321" s="190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1" t="s">
        <v>354</v>
      </c>
      <c r="AT321" s="191" t="s">
        <v>180</v>
      </c>
      <c r="AU321" s="191" t="s">
        <v>86</v>
      </c>
      <c r="AY321" s="19" t="s">
        <v>176</v>
      </c>
      <c r="BE321" s="192">
        <f>IF(N321="základní",J321,0)</f>
        <v>0</v>
      </c>
      <c r="BF321" s="192">
        <f>IF(N321="snížená",J321,0)</f>
        <v>0</v>
      </c>
      <c r="BG321" s="192">
        <f>IF(N321="zákl. přenesená",J321,0)</f>
        <v>0</v>
      </c>
      <c r="BH321" s="192">
        <f>IF(N321="sníž. přenesená",J321,0)</f>
        <v>0</v>
      </c>
      <c r="BI321" s="192">
        <f>IF(N321="nulová",J321,0)</f>
        <v>0</v>
      </c>
      <c r="BJ321" s="19" t="s">
        <v>84</v>
      </c>
      <c r="BK321" s="192">
        <f>ROUND(I321*H321,2)</f>
        <v>0</v>
      </c>
      <c r="BL321" s="19" t="s">
        <v>354</v>
      </c>
      <c r="BM321" s="191" t="s">
        <v>2439</v>
      </c>
    </row>
    <row r="322" spans="1:65" s="2" customFormat="1" ht="11.25">
      <c r="A322" s="36"/>
      <c r="B322" s="37"/>
      <c r="C322" s="38"/>
      <c r="D322" s="193" t="s">
        <v>187</v>
      </c>
      <c r="E322" s="38"/>
      <c r="F322" s="194" t="s">
        <v>2440</v>
      </c>
      <c r="G322" s="38"/>
      <c r="H322" s="38"/>
      <c r="I322" s="195"/>
      <c r="J322" s="38"/>
      <c r="K322" s="38"/>
      <c r="L322" s="41"/>
      <c r="M322" s="196"/>
      <c r="N322" s="197"/>
      <c r="O322" s="66"/>
      <c r="P322" s="66"/>
      <c r="Q322" s="66"/>
      <c r="R322" s="66"/>
      <c r="S322" s="66"/>
      <c r="T322" s="67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9" t="s">
        <v>187</v>
      </c>
      <c r="AU322" s="19" t="s">
        <v>86</v>
      </c>
    </row>
    <row r="323" spans="1:65" s="2" customFormat="1" ht="11.25">
      <c r="A323" s="36"/>
      <c r="B323" s="37"/>
      <c r="C323" s="38"/>
      <c r="D323" s="198" t="s">
        <v>189</v>
      </c>
      <c r="E323" s="38"/>
      <c r="F323" s="199" t="s">
        <v>2441</v>
      </c>
      <c r="G323" s="38"/>
      <c r="H323" s="38"/>
      <c r="I323" s="195"/>
      <c r="J323" s="38"/>
      <c r="K323" s="38"/>
      <c r="L323" s="41"/>
      <c r="M323" s="196"/>
      <c r="N323" s="197"/>
      <c r="O323" s="66"/>
      <c r="P323" s="66"/>
      <c r="Q323" s="66"/>
      <c r="R323" s="66"/>
      <c r="S323" s="66"/>
      <c r="T323" s="67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9" t="s">
        <v>189</v>
      </c>
      <c r="AU323" s="19" t="s">
        <v>86</v>
      </c>
    </row>
    <row r="324" spans="1:65" s="2" customFormat="1" ht="16.5" customHeight="1">
      <c r="A324" s="36"/>
      <c r="B324" s="37"/>
      <c r="C324" s="180" t="s">
        <v>923</v>
      </c>
      <c r="D324" s="180" t="s">
        <v>180</v>
      </c>
      <c r="E324" s="181" t="s">
        <v>2442</v>
      </c>
      <c r="F324" s="182" t="s">
        <v>2443</v>
      </c>
      <c r="G324" s="183" t="s">
        <v>267</v>
      </c>
      <c r="H324" s="184">
        <v>2.706</v>
      </c>
      <c r="I324" s="185"/>
      <c r="J324" s="186">
        <f>ROUND(I324*H324,2)</f>
        <v>0</v>
      </c>
      <c r="K324" s="182" t="s">
        <v>184</v>
      </c>
      <c r="L324" s="41"/>
      <c r="M324" s="187" t="s">
        <v>19</v>
      </c>
      <c r="N324" s="188" t="s">
        <v>48</v>
      </c>
      <c r="O324" s="66"/>
      <c r="P324" s="189">
        <f>O324*H324</f>
        <v>0</v>
      </c>
      <c r="Q324" s="189">
        <v>0</v>
      </c>
      <c r="R324" s="189">
        <f>Q324*H324</f>
        <v>0</v>
      </c>
      <c r="S324" s="189">
        <v>0</v>
      </c>
      <c r="T324" s="190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91" t="s">
        <v>354</v>
      </c>
      <c r="AT324" s="191" t="s">
        <v>180</v>
      </c>
      <c r="AU324" s="191" t="s">
        <v>86</v>
      </c>
      <c r="AY324" s="19" t="s">
        <v>176</v>
      </c>
      <c r="BE324" s="192">
        <f>IF(N324="základní",J324,0)</f>
        <v>0</v>
      </c>
      <c r="BF324" s="192">
        <f>IF(N324="snížená",J324,0)</f>
        <v>0</v>
      </c>
      <c r="BG324" s="192">
        <f>IF(N324="zákl. přenesená",J324,0)</f>
        <v>0</v>
      </c>
      <c r="BH324" s="192">
        <f>IF(N324="sníž. přenesená",J324,0)</f>
        <v>0</v>
      </c>
      <c r="BI324" s="192">
        <f>IF(N324="nulová",J324,0)</f>
        <v>0</v>
      </c>
      <c r="BJ324" s="19" t="s">
        <v>84</v>
      </c>
      <c r="BK324" s="192">
        <f>ROUND(I324*H324,2)</f>
        <v>0</v>
      </c>
      <c r="BL324" s="19" t="s">
        <v>354</v>
      </c>
      <c r="BM324" s="191" t="s">
        <v>2444</v>
      </c>
    </row>
    <row r="325" spans="1:65" s="2" customFormat="1" ht="11.25">
      <c r="A325" s="36"/>
      <c r="B325" s="37"/>
      <c r="C325" s="38"/>
      <c r="D325" s="193" t="s">
        <v>187</v>
      </c>
      <c r="E325" s="38"/>
      <c r="F325" s="194" t="s">
        <v>2445</v>
      </c>
      <c r="G325" s="38"/>
      <c r="H325" s="38"/>
      <c r="I325" s="195"/>
      <c r="J325" s="38"/>
      <c r="K325" s="38"/>
      <c r="L325" s="41"/>
      <c r="M325" s="196"/>
      <c r="N325" s="197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187</v>
      </c>
      <c r="AU325" s="19" t="s">
        <v>86</v>
      </c>
    </row>
    <row r="326" spans="1:65" s="2" customFormat="1" ht="11.25">
      <c r="A326" s="36"/>
      <c r="B326" s="37"/>
      <c r="C326" s="38"/>
      <c r="D326" s="198" t="s">
        <v>189</v>
      </c>
      <c r="E326" s="38"/>
      <c r="F326" s="199" t="s">
        <v>2446</v>
      </c>
      <c r="G326" s="38"/>
      <c r="H326" s="38"/>
      <c r="I326" s="195"/>
      <c r="J326" s="38"/>
      <c r="K326" s="38"/>
      <c r="L326" s="41"/>
      <c r="M326" s="196"/>
      <c r="N326" s="197"/>
      <c r="O326" s="66"/>
      <c r="P326" s="66"/>
      <c r="Q326" s="66"/>
      <c r="R326" s="66"/>
      <c r="S326" s="66"/>
      <c r="T326" s="67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9" t="s">
        <v>189</v>
      </c>
      <c r="AU326" s="19" t="s">
        <v>86</v>
      </c>
    </row>
    <row r="327" spans="1:65" s="13" customFormat="1" ht="11.25">
      <c r="B327" s="200"/>
      <c r="C327" s="201"/>
      <c r="D327" s="193" t="s">
        <v>196</v>
      </c>
      <c r="E327" s="202" t="s">
        <v>19</v>
      </c>
      <c r="F327" s="203" t="s">
        <v>2447</v>
      </c>
      <c r="G327" s="201"/>
      <c r="H327" s="204">
        <v>2.706</v>
      </c>
      <c r="I327" s="205"/>
      <c r="J327" s="201"/>
      <c r="K327" s="201"/>
      <c r="L327" s="206"/>
      <c r="M327" s="207"/>
      <c r="N327" s="208"/>
      <c r="O327" s="208"/>
      <c r="P327" s="208"/>
      <c r="Q327" s="208"/>
      <c r="R327" s="208"/>
      <c r="S327" s="208"/>
      <c r="T327" s="209"/>
      <c r="AT327" s="210" t="s">
        <v>196</v>
      </c>
      <c r="AU327" s="210" t="s">
        <v>86</v>
      </c>
      <c r="AV327" s="13" t="s">
        <v>86</v>
      </c>
      <c r="AW327" s="13" t="s">
        <v>37</v>
      </c>
      <c r="AX327" s="13" t="s">
        <v>84</v>
      </c>
      <c r="AY327" s="210" t="s">
        <v>176</v>
      </c>
    </row>
    <row r="328" spans="1:65" s="2" customFormat="1" ht="16.5" customHeight="1">
      <c r="A328" s="36"/>
      <c r="B328" s="37"/>
      <c r="C328" s="180" t="s">
        <v>930</v>
      </c>
      <c r="D328" s="180" t="s">
        <v>180</v>
      </c>
      <c r="E328" s="181" t="s">
        <v>2448</v>
      </c>
      <c r="F328" s="182" t="s">
        <v>2449</v>
      </c>
      <c r="G328" s="183" t="s">
        <v>267</v>
      </c>
      <c r="H328" s="184">
        <v>2.706</v>
      </c>
      <c r="I328" s="185"/>
      <c r="J328" s="186">
        <f>ROUND(I328*H328,2)</f>
        <v>0</v>
      </c>
      <c r="K328" s="182" t="s">
        <v>184</v>
      </c>
      <c r="L328" s="41"/>
      <c r="M328" s="187" t="s">
        <v>19</v>
      </c>
      <c r="N328" s="188" t="s">
        <v>48</v>
      </c>
      <c r="O328" s="66"/>
      <c r="P328" s="189">
        <f>O328*H328</f>
        <v>0</v>
      </c>
      <c r="Q328" s="189">
        <v>1.3999999999999999E-4</v>
      </c>
      <c r="R328" s="189">
        <f>Q328*H328</f>
        <v>3.7883999999999997E-4</v>
      </c>
      <c r="S328" s="189">
        <v>0</v>
      </c>
      <c r="T328" s="190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1" t="s">
        <v>354</v>
      </c>
      <c r="AT328" s="191" t="s">
        <v>180</v>
      </c>
      <c r="AU328" s="191" t="s">
        <v>86</v>
      </c>
      <c r="AY328" s="19" t="s">
        <v>176</v>
      </c>
      <c r="BE328" s="192">
        <f>IF(N328="základní",J328,0)</f>
        <v>0</v>
      </c>
      <c r="BF328" s="192">
        <f>IF(N328="snížená",J328,0)</f>
        <v>0</v>
      </c>
      <c r="BG328" s="192">
        <f>IF(N328="zákl. přenesená",J328,0)</f>
        <v>0</v>
      </c>
      <c r="BH328" s="192">
        <f>IF(N328="sníž. přenesená",J328,0)</f>
        <v>0</v>
      </c>
      <c r="BI328" s="192">
        <f>IF(N328="nulová",J328,0)</f>
        <v>0</v>
      </c>
      <c r="BJ328" s="19" t="s">
        <v>84</v>
      </c>
      <c r="BK328" s="192">
        <f>ROUND(I328*H328,2)</f>
        <v>0</v>
      </c>
      <c r="BL328" s="19" t="s">
        <v>354</v>
      </c>
      <c r="BM328" s="191" t="s">
        <v>2450</v>
      </c>
    </row>
    <row r="329" spans="1:65" s="2" customFormat="1" ht="11.25">
      <c r="A329" s="36"/>
      <c r="B329" s="37"/>
      <c r="C329" s="38"/>
      <c r="D329" s="193" t="s">
        <v>187</v>
      </c>
      <c r="E329" s="38"/>
      <c r="F329" s="194" t="s">
        <v>2451</v>
      </c>
      <c r="G329" s="38"/>
      <c r="H329" s="38"/>
      <c r="I329" s="195"/>
      <c r="J329" s="38"/>
      <c r="K329" s="38"/>
      <c r="L329" s="41"/>
      <c r="M329" s="196"/>
      <c r="N329" s="197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9" t="s">
        <v>187</v>
      </c>
      <c r="AU329" s="19" t="s">
        <v>86</v>
      </c>
    </row>
    <row r="330" spans="1:65" s="2" customFormat="1" ht="11.25">
      <c r="A330" s="36"/>
      <c r="B330" s="37"/>
      <c r="C330" s="38"/>
      <c r="D330" s="198" t="s">
        <v>189</v>
      </c>
      <c r="E330" s="38"/>
      <c r="F330" s="199" t="s">
        <v>2452</v>
      </c>
      <c r="G330" s="38"/>
      <c r="H330" s="38"/>
      <c r="I330" s="195"/>
      <c r="J330" s="38"/>
      <c r="K330" s="38"/>
      <c r="L330" s="41"/>
      <c r="M330" s="196"/>
      <c r="N330" s="197"/>
      <c r="O330" s="66"/>
      <c r="P330" s="66"/>
      <c r="Q330" s="66"/>
      <c r="R330" s="66"/>
      <c r="S330" s="66"/>
      <c r="T330" s="67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9" t="s">
        <v>189</v>
      </c>
      <c r="AU330" s="19" t="s">
        <v>86</v>
      </c>
    </row>
    <row r="331" spans="1:65" s="2" customFormat="1" ht="16.5" customHeight="1">
      <c r="A331" s="36"/>
      <c r="B331" s="37"/>
      <c r="C331" s="180" t="s">
        <v>934</v>
      </c>
      <c r="D331" s="180" t="s">
        <v>180</v>
      </c>
      <c r="E331" s="181" t="s">
        <v>2453</v>
      </c>
      <c r="F331" s="182" t="s">
        <v>2454</v>
      </c>
      <c r="G331" s="183" t="s">
        <v>267</v>
      </c>
      <c r="H331" s="184">
        <v>2.706</v>
      </c>
      <c r="I331" s="185"/>
      <c r="J331" s="186">
        <f>ROUND(I331*H331,2)</f>
        <v>0</v>
      </c>
      <c r="K331" s="182" t="s">
        <v>184</v>
      </c>
      <c r="L331" s="41"/>
      <c r="M331" s="187" t="s">
        <v>19</v>
      </c>
      <c r="N331" s="188" t="s">
        <v>48</v>
      </c>
      <c r="O331" s="66"/>
      <c r="P331" s="189">
        <f>O331*H331</f>
        <v>0</v>
      </c>
      <c r="Q331" s="189">
        <v>1.2999999999999999E-4</v>
      </c>
      <c r="R331" s="189">
        <f>Q331*H331</f>
        <v>3.5177999999999994E-4</v>
      </c>
      <c r="S331" s="189">
        <v>0</v>
      </c>
      <c r="T331" s="190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91" t="s">
        <v>354</v>
      </c>
      <c r="AT331" s="191" t="s">
        <v>180</v>
      </c>
      <c r="AU331" s="191" t="s">
        <v>86</v>
      </c>
      <c r="AY331" s="19" t="s">
        <v>176</v>
      </c>
      <c r="BE331" s="192">
        <f>IF(N331="základní",J331,0)</f>
        <v>0</v>
      </c>
      <c r="BF331" s="192">
        <f>IF(N331="snížená",J331,0)</f>
        <v>0</v>
      </c>
      <c r="BG331" s="192">
        <f>IF(N331="zákl. přenesená",J331,0)</f>
        <v>0</v>
      </c>
      <c r="BH331" s="192">
        <f>IF(N331="sníž. přenesená",J331,0)</f>
        <v>0</v>
      </c>
      <c r="BI331" s="192">
        <f>IF(N331="nulová",J331,0)</f>
        <v>0</v>
      </c>
      <c r="BJ331" s="19" t="s">
        <v>84</v>
      </c>
      <c r="BK331" s="192">
        <f>ROUND(I331*H331,2)</f>
        <v>0</v>
      </c>
      <c r="BL331" s="19" t="s">
        <v>354</v>
      </c>
      <c r="BM331" s="191" t="s">
        <v>2455</v>
      </c>
    </row>
    <row r="332" spans="1:65" s="2" customFormat="1" ht="11.25">
      <c r="A332" s="36"/>
      <c r="B332" s="37"/>
      <c r="C332" s="38"/>
      <c r="D332" s="193" t="s">
        <v>187</v>
      </c>
      <c r="E332" s="38"/>
      <c r="F332" s="194" t="s">
        <v>2456</v>
      </c>
      <c r="G332" s="38"/>
      <c r="H332" s="38"/>
      <c r="I332" s="195"/>
      <c r="J332" s="38"/>
      <c r="K332" s="38"/>
      <c r="L332" s="41"/>
      <c r="M332" s="196"/>
      <c r="N332" s="197"/>
      <c r="O332" s="66"/>
      <c r="P332" s="66"/>
      <c r="Q332" s="66"/>
      <c r="R332" s="66"/>
      <c r="S332" s="66"/>
      <c r="T332" s="67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9" t="s">
        <v>187</v>
      </c>
      <c r="AU332" s="19" t="s">
        <v>86</v>
      </c>
    </row>
    <row r="333" spans="1:65" s="2" customFormat="1" ht="11.25">
      <c r="A333" s="36"/>
      <c r="B333" s="37"/>
      <c r="C333" s="38"/>
      <c r="D333" s="198" t="s">
        <v>189</v>
      </c>
      <c r="E333" s="38"/>
      <c r="F333" s="199" t="s">
        <v>2457</v>
      </c>
      <c r="G333" s="38"/>
      <c r="H333" s="38"/>
      <c r="I333" s="195"/>
      <c r="J333" s="38"/>
      <c r="K333" s="38"/>
      <c r="L333" s="41"/>
      <c r="M333" s="196"/>
      <c r="N333" s="197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189</v>
      </c>
      <c r="AU333" s="19" t="s">
        <v>86</v>
      </c>
    </row>
    <row r="334" spans="1:65" s="2" customFormat="1" ht="16.5" customHeight="1">
      <c r="A334" s="36"/>
      <c r="B334" s="37"/>
      <c r="C334" s="180" t="s">
        <v>940</v>
      </c>
      <c r="D334" s="180" t="s">
        <v>180</v>
      </c>
      <c r="E334" s="181" t="s">
        <v>2458</v>
      </c>
      <c r="F334" s="182" t="s">
        <v>2459</v>
      </c>
      <c r="G334" s="183" t="s">
        <v>267</v>
      </c>
      <c r="H334" s="184">
        <v>2.706</v>
      </c>
      <c r="I334" s="185"/>
      <c r="J334" s="186">
        <f>ROUND(I334*H334,2)</f>
        <v>0</v>
      </c>
      <c r="K334" s="182" t="s">
        <v>184</v>
      </c>
      <c r="L334" s="41"/>
      <c r="M334" s="187" t="s">
        <v>19</v>
      </c>
      <c r="N334" s="188" t="s">
        <v>48</v>
      </c>
      <c r="O334" s="66"/>
      <c r="P334" s="189">
        <f>O334*H334</f>
        <v>0</v>
      </c>
      <c r="Q334" s="189">
        <v>1.2999999999999999E-4</v>
      </c>
      <c r="R334" s="189">
        <f>Q334*H334</f>
        <v>3.5177999999999994E-4</v>
      </c>
      <c r="S334" s="189">
        <v>0</v>
      </c>
      <c r="T334" s="190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1" t="s">
        <v>354</v>
      </c>
      <c r="AT334" s="191" t="s">
        <v>180</v>
      </c>
      <c r="AU334" s="191" t="s">
        <v>86</v>
      </c>
      <c r="AY334" s="19" t="s">
        <v>176</v>
      </c>
      <c r="BE334" s="192">
        <f>IF(N334="základní",J334,0)</f>
        <v>0</v>
      </c>
      <c r="BF334" s="192">
        <f>IF(N334="snížená",J334,0)</f>
        <v>0</v>
      </c>
      <c r="BG334" s="192">
        <f>IF(N334="zákl. přenesená",J334,0)</f>
        <v>0</v>
      </c>
      <c r="BH334" s="192">
        <f>IF(N334="sníž. přenesená",J334,0)</f>
        <v>0</v>
      </c>
      <c r="BI334" s="192">
        <f>IF(N334="nulová",J334,0)</f>
        <v>0</v>
      </c>
      <c r="BJ334" s="19" t="s">
        <v>84</v>
      </c>
      <c r="BK334" s="192">
        <f>ROUND(I334*H334,2)</f>
        <v>0</v>
      </c>
      <c r="BL334" s="19" t="s">
        <v>354</v>
      </c>
      <c r="BM334" s="191" t="s">
        <v>2460</v>
      </c>
    </row>
    <row r="335" spans="1:65" s="2" customFormat="1" ht="11.25">
      <c r="A335" s="36"/>
      <c r="B335" s="37"/>
      <c r="C335" s="38"/>
      <c r="D335" s="193" t="s">
        <v>187</v>
      </c>
      <c r="E335" s="38"/>
      <c r="F335" s="194" t="s">
        <v>2461</v>
      </c>
      <c r="G335" s="38"/>
      <c r="H335" s="38"/>
      <c r="I335" s="195"/>
      <c r="J335" s="38"/>
      <c r="K335" s="38"/>
      <c r="L335" s="41"/>
      <c r="M335" s="196"/>
      <c r="N335" s="197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187</v>
      </c>
      <c r="AU335" s="19" t="s">
        <v>86</v>
      </c>
    </row>
    <row r="336" spans="1:65" s="2" customFormat="1" ht="11.25">
      <c r="A336" s="36"/>
      <c r="B336" s="37"/>
      <c r="C336" s="38"/>
      <c r="D336" s="198" t="s">
        <v>189</v>
      </c>
      <c r="E336" s="38"/>
      <c r="F336" s="199" t="s">
        <v>2462</v>
      </c>
      <c r="G336" s="38"/>
      <c r="H336" s="38"/>
      <c r="I336" s="195"/>
      <c r="J336" s="38"/>
      <c r="K336" s="38"/>
      <c r="L336" s="41"/>
      <c r="M336" s="196"/>
      <c r="N336" s="197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9" t="s">
        <v>189</v>
      </c>
      <c r="AU336" s="19" t="s">
        <v>86</v>
      </c>
    </row>
    <row r="337" spans="1:65" s="2" customFormat="1" ht="16.5" customHeight="1">
      <c r="A337" s="36"/>
      <c r="B337" s="37"/>
      <c r="C337" s="180" t="s">
        <v>946</v>
      </c>
      <c r="D337" s="180" t="s">
        <v>180</v>
      </c>
      <c r="E337" s="181" t="s">
        <v>2463</v>
      </c>
      <c r="F337" s="182" t="s">
        <v>2464</v>
      </c>
      <c r="G337" s="183" t="s">
        <v>267</v>
      </c>
      <c r="H337" s="184">
        <v>22.806000000000001</v>
      </c>
      <c r="I337" s="185"/>
      <c r="J337" s="186">
        <f>ROUND(I337*H337,2)</f>
        <v>0</v>
      </c>
      <c r="K337" s="182" t="s">
        <v>184</v>
      </c>
      <c r="L337" s="41"/>
      <c r="M337" s="187" t="s">
        <v>19</v>
      </c>
      <c r="N337" s="188" t="s">
        <v>48</v>
      </c>
      <c r="O337" s="66"/>
      <c r="P337" s="189">
        <f>O337*H337</f>
        <v>0</v>
      </c>
      <c r="Q337" s="189">
        <v>0</v>
      </c>
      <c r="R337" s="189">
        <f>Q337*H337</f>
        <v>0</v>
      </c>
      <c r="S337" s="189">
        <v>0</v>
      </c>
      <c r="T337" s="190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91" t="s">
        <v>354</v>
      </c>
      <c r="AT337" s="191" t="s">
        <v>180</v>
      </c>
      <c r="AU337" s="191" t="s">
        <v>86</v>
      </c>
      <c r="AY337" s="19" t="s">
        <v>176</v>
      </c>
      <c r="BE337" s="192">
        <f>IF(N337="základní",J337,0)</f>
        <v>0</v>
      </c>
      <c r="BF337" s="192">
        <f>IF(N337="snížená",J337,0)</f>
        <v>0</v>
      </c>
      <c r="BG337" s="192">
        <f>IF(N337="zákl. přenesená",J337,0)</f>
        <v>0</v>
      </c>
      <c r="BH337" s="192">
        <f>IF(N337="sníž. přenesená",J337,0)</f>
        <v>0</v>
      </c>
      <c r="BI337" s="192">
        <f>IF(N337="nulová",J337,0)</f>
        <v>0</v>
      </c>
      <c r="BJ337" s="19" t="s">
        <v>84</v>
      </c>
      <c r="BK337" s="192">
        <f>ROUND(I337*H337,2)</f>
        <v>0</v>
      </c>
      <c r="BL337" s="19" t="s">
        <v>354</v>
      </c>
      <c r="BM337" s="191" t="s">
        <v>2465</v>
      </c>
    </row>
    <row r="338" spans="1:65" s="2" customFormat="1" ht="11.25">
      <c r="A338" s="36"/>
      <c r="B338" s="37"/>
      <c r="C338" s="38"/>
      <c r="D338" s="193" t="s">
        <v>187</v>
      </c>
      <c r="E338" s="38"/>
      <c r="F338" s="194" t="s">
        <v>2466</v>
      </c>
      <c r="G338" s="38"/>
      <c r="H338" s="38"/>
      <c r="I338" s="195"/>
      <c r="J338" s="38"/>
      <c r="K338" s="38"/>
      <c r="L338" s="41"/>
      <c r="M338" s="196"/>
      <c r="N338" s="197"/>
      <c r="O338" s="66"/>
      <c r="P338" s="66"/>
      <c r="Q338" s="66"/>
      <c r="R338" s="66"/>
      <c r="S338" s="66"/>
      <c r="T338" s="67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9" t="s">
        <v>187</v>
      </c>
      <c r="AU338" s="19" t="s">
        <v>86</v>
      </c>
    </row>
    <row r="339" spans="1:65" s="2" customFormat="1" ht="11.25">
      <c r="A339" s="36"/>
      <c r="B339" s="37"/>
      <c r="C339" s="38"/>
      <c r="D339" s="198" t="s">
        <v>189</v>
      </c>
      <c r="E339" s="38"/>
      <c r="F339" s="199" t="s">
        <v>2467</v>
      </c>
      <c r="G339" s="38"/>
      <c r="H339" s="38"/>
      <c r="I339" s="195"/>
      <c r="J339" s="38"/>
      <c r="K339" s="38"/>
      <c r="L339" s="41"/>
      <c r="M339" s="196"/>
      <c r="N339" s="197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189</v>
      </c>
      <c r="AU339" s="19" t="s">
        <v>86</v>
      </c>
    </row>
    <row r="340" spans="1:65" s="2" customFormat="1" ht="16.5" customHeight="1">
      <c r="A340" s="36"/>
      <c r="B340" s="37"/>
      <c r="C340" s="180" t="s">
        <v>948</v>
      </c>
      <c r="D340" s="180" t="s">
        <v>180</v>
      </c>
      <c r="E340" s="181" t="s">
        <v>1138</v>
      </c>
      <c r="F340" s="182" t="s">
        <v>1139</v>
      </c>
      <c r="G340" s="183" t="s">
        <v>267</v>
      </c>
      <c r="H340" s="184">
        <v>169.54400000000001</v>
      </c>
      <c r="I340" s="185"/>
      <c r="J340" s="186">
        <f>ROUND(I340*H340,2)</f>
        <v>0</v>
      </c>
      <c r="K340" s="182" t="s">
        <v>184</v>
      </c>
      <c r="L340" s="41"/>
      <c r="M340" s="187" t="s">
        <v>19</v>
      </c>
      <c r="N340" s="188" t="s">
        <v>48</v>
      </c>
      <c r="O340" s="66"/>
      <c r="P340" s="189">
        <f>O340*H340</f>
        <v>0</v>
      </c>
      <c r="Q340" s="189">
        <v>0</v>
      </c>
      <c r="R340" s="189">
        <f>Q340*H340</f>
        <v>0</v>
      </c>
      <c r="S340" s="189">
        <v>0</v>
      </c>
      <c r="T340" s="190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1" t="s">
        <v>354</v>
      </c>
      <c r="AT340" s="191" t="s">
        <v>180</v>
      </c>
      <c r="AU340" s="191" t="s">
        <v>86</v>
      </c>
      <c r="AY340" s="19" t="s">
        <v>176</v>
      </c>
      <c r="BE340" s="192">
        <f>IF(N340="základní",J340,0)</f>
        <v>0</v>
      </c>
      <c r="BF340" s="192">
        <f>IF(N340="snížená",J340,0)</f>
        <v>0</v>
      </c>
      <c r="BG340" s="192">
        <f>IF(N340="zákl. přenesená",J340,0)</f>
        <v>0</v>
      </c>
      <c r="BH340" s="192">
        <f>IF(N340="sníž. přenesená",J340,0)</f>
        <v>0</v>
      </c>
      <c r="BI340" s="192">
        <f>IF(N340="nulová",J340,0)</f>
        <v>0</v>
      </c>
      <c r="BJ340" s="19" t="s">
        <v>84</v>
      </c>
      <c r="BK340" s="192">
        <f>ROUND(I340*H340,2)</f>
        <v>0</v>
      </c>
      <c r="BL340" s="19" t="s">
        <v>354</v>
      </c>
      <c r="BM340" s="191" t="s">
        <v>2468</v>
      </c>
    </row>
    <row r="341" spans="1:65" s="2" customFormat="1" ht="11.25">
      <c r="A341" s="36"/>
      <c r="B341" s="37"/>
      <c r="C341" s="38"/>
      <c r="D341" s="193" t="s">
        <v>187</v>
      </c>
      <c r="E341" s="38"/>
      <c r="F341" s="194" t="s">
        <v>1141</v>
      </c>
      <c r="G341" s="38"/>
      <c r="H341" s="38"/>
      <c r="I341" s="195"/>
      <c r="J341" s="38"/>
      <c r="K341" s="38"/>
      <c r="L341" s="41"/>
      <c r="M341" s="196"/>
      <c r="N341" s="197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187</v>
      </c>
      <c r="AU341" s="19" t="s">
        <v>86</v>
      </c>
    </row>
    <row r="342" spans="1:65" s="2" customFormat="1" ht="11.25">
      <c r="A342" s="36"/>
      <c r="B342" s="37"/>
      <c r="C342" s="38"/>
      <c r="D342" s="198" t="s">
        <v>189</v>
      </c>
      <c r="E342" s="38"/>
      <c r="F342" s="199" t="s">
        <v>1142</v>
      </c>
      <c r="G342" s="38"/>
      <c r="H342" s="38"/>
      <c r="I342" s="195"/>
      <c r="J342" s="38"/>
      <c r="K342" s="38"/>
      <c r="L342" s="41"/>
      <c r="M342" s="196"/>
      <c r="N342" s="197"/>
      <c r="O342" s="66"/>
      <c r="P342" s="66"/>
      <c r="Q342" s="66"/>
      <c r="R342" s="66"/>
      <c r="S342" s="66"/>
      <c r="T342" s="67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9" t="s">
        <v>189</v>
      </c>
      <c r="AU342" s="19" t="s">
        <v>86</v>
      </c>
    </row>
    <row r="343" spans="1:65" s="2" customFormat="1" ht="16.5" customHeight="1">
      <c r="A343" s="36"/>
      <c r="B343" s="37"/>
      <c r="C343" s="180" t="s">
        <v>954</v>
      </c>
      <c r="D343" s="180" t="s">
        <v>180</v>
      </c>
      <c r="E343" s="181" t="s">
        <v>1145</v>
      </c>
      <c r="F343" s="182" t="s">
        <v>1146</v>
      </c>
      <c r="G343" s="183" t="s">
        <v>267</v>
      </c>
      <c r="H343" s="184">
        <v>169.54400000000001</v>
      </c>
      <c r="I343" s="185"/>
      <c r="J343" s="186">
        <f>ROUND(I343*H343,2)</f>
        <v>0</v>
      </c>
      <c r="K343" s="182" t="s">
        <v>184</v>
      </c>
      <c r="L343" s="41"/>
      <c r="M343" s="187" t="s">
        <v>19</v>
      </c>
      <c r="N343" s="188" t="s">
        <v>48</v>
      </c>
      <c r="O343" s="66"/>
      <c r="P343" s="189">
        <f>O343*H343</f>
        <v>0</v>
      </c>
      <c r="Q343" s="189">
        <v>1.1E-4</v>
      </c>
      <c r="R343" s="189">
        <f>Q343*H343</f>
        <v>1.8649840000000001E-2</v>
      </c>
      <c r="S343" s="189">
        <v>0</v>
      </c>
      <c r="T343" s="190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1" t="s">
        <v>354</v>
      </c>
      <c r="AT343" s="191" t="s">
        <v>180</v>
      </c>
      <c r="AU343" s="191" t="s">
        <v>86</v>
      </c>
      <c r="AY343" s="19" t="s">
        <v>176</v>
      </c>
      <c r="BE343" s="192">
        <f>IF(N343="základní",J343,0)</f>
        <v>0</v>
      </c>
      <c r="BF343" s="192">
        <f>IF(N343="snížená",J343,0)</f>
        <v>0</v>
      </c>
      <c r="BG343" s="192">
        <f>IF(N343="zákl. přenesená",J343,0)</f>
        <v>0</v>
      </c>
      <c r="BH343" s="192">
        <f>IF(N343="sníž. přenesená",J343,0)</f>
        <v>0</v>
      </c>
      <c r="BI343" s="192">
        <f>IF(N343="nulová",J343,0)</f>
        <v>0</v>
      </c>
      <c r="BJ343" s="19" t="s">
        <v>84</v>
      </c>
      <c r="BK343" s="192">
        <f>ROUND(I343*H343,2)</f>
        <v>0</v>
      </c>
      <c r="BL343" s="19" t="s">
        <v>354</v>
      </c>
      <c r="BM343" s="191" t="s">
        <v>2469</v>
      </c>
    </row>
    <row r="344" spans="1:65" s="2" customFormat="1" ht="11.25">
      <c r="A344" s="36"/>
      <c r="B344" s="37"/>
      <c r="C344" s="38"/>
      <c r="D344" s="193" t="s">
        <v>187</v>
      </c>
      <c r="E344" s="38"/>
      <c r="F344" s="194" t="s">
        <v>1148</v>
      </c>
      <c r="G344" s="38"/>
      <c r="H344" s="38"/>
      <c r="I344" s="195"/>
      <c r="J344" s="38"/>
      <c r="K344" s="38"/>
      <c r="L344" s="41"/>
      <c r="M344" s="196"/>
      <c r="N344" s="197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187</v>
      </c>
      <c r="AU344" s="19" t="s">
        <v>86</v>
      </c>
    </row>
    <row r="345" spans="1:65" s="2" customFormat="1" ht="11.25">
      <c r="A345" s="36"/>
      <c r="B345" s="37"/>
      <c r="C345" s="38"/>
      <c r="D345" s="198" t="s">
        <v>189</v>
      </c>
      <c r="E345" s="38"/>
      <c r="F345" s="199" t="s">
        <v>1149</v>
      </c>
      <c r="G345" s="38"/>
      <c r="H345" s="38"/>
      <c r="I345" s="195"/>
      <c r="J345" s="38"/>
      <c r="K345" s="38"/>
      <c r="L345" s="41"/>
      <c r="M345" s="196"/>
      <c r="N345" s="197"/>
      <c r="O345" s="66"/>
      <c r="P345" s="66"/>
      <c r="Q345" s="66"/>
      <c r="R345" s="66"/>
      <c r="S345" s="66"/>
      <c r="T345" s="67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9" t="s">
        <v>189</v>
      </c>
      <c r="AU345" s="19" t="s">
        <v>86</v>
      </c>
    </row>
    <row r="346" spans="1:65" s="2" customFormat="1" ht="16.5" customHeight="1">
      <c r="A346" s="36"/>
      <c r="B346" s="37"/>
      <c r="C346" s="180" t="s">
        <v>960</v>
      </c>
      <c r="D346" s="180" t="s">
        <v>180</v>
      </c>
      <c r="E346" s="181" t="s">
        <v>1151</v>
      </c>
      <c r="F346" s="182" t="s">
        <v>1152</v>
      </c>
      <c r="G346" s="183" t="s">
        <v>267</v>
      </c>
      <c r="H346" s="184">
        <v>169.54400000000001</v>
      </c>
      <c r="I346" s="185"/>
      <c r="J346" s="186">
        <f>ROUND(I346*H346,2)</f>
        <v>0</v>
      </c>
      <c r="K346" s="182" t="s">
        <v>184</v>
      </c>
      <c r="L346" s="41"/>
      <c r="M346" s="187" t="s">
        <v>19</v>
      </c>
      <c r="N346" s="188" t="s">
        <v>48</v>
      </c>
      <c r="O346" s="66"/>
      <c r="P346" s="189">
        <f>O346*H346</f>
        <v>0</v>
      </c>
      <c r="Q346" s="189">
        <v>7.2000000000000005E-4</v>
      </c>
      <c r="R346" s="189">
        <f>Q346*H346</f>
        <v>0.12207168000000002</v>
      </c>
      <c r="S346" s="189">
        <v>0</v>
      </c>
      <c r="T346" s="190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1" t="s">
        <v>354</v>
      </c>
      <c r="AT346" s="191" t="s">
        <v>180</v>
      </c>
      <c r="AU346" s="191" t="s">
        <v>86</v>
      </c>
      <c r="AY346" s="19" t="s">
        <v>176</v>
      </c>
      <c r="BE346" s="192">
        <f>IF(N346="základní",J346,0)</f>
        <v>0</v>
      </c>
      <c r="BF346" s="192">
        <f>IF(N346="snížená",J346,0)</f>
        <v>0</v>
      </c>
      <c r="BG346" s="192">
        <f>IF(N346="zákl. přenesená",J346,0)</f>
        <v>0</v>
      </c>
      <c r="BH346" s="192">
        <f>IF(N346="sníž. přenesená",J346,0)</f>
        <v>0</v>
      </c>
      <c r="BI346" s="192">
        <f>IF(N346="nulová",J346,0)</f>
        <v>0</v>
      </c>
      <c r="BJ346" s="19" t="s">
        <v>84</v>
      </c>
      <c r="BK346" s="192">
        <f>ROUND(I346*H346,2)</f>
        <v>0</v>
      </c>
      <c r="BL346" s="19" t="s">
        <v>354</v>
      </c>
      <c r="BM346" s="191" t="s">
        <v>2470</v>
      </c>
    </row>
    <row r="347" spans="1:65" s="2" customFormat="1" ht="19.5">
      <c r="A347" s="36"/>
      <c r="B347" s="37"/>
      <c r="C347" s="38"/>
      <c r="D347" s="193" t="s">
        <v>187</v>
      </c>
      <c r="E347" s="38"/>
      <c r="F347" s="194" t="s">
        <v>1154</v>
      </c>
      <c r="G347" s="38"/>
      <c r="H347" s="38"/>
      <c r="I347" s="195"/>
      <c r="J347" s="38"/>
      <c r="K347" s="38"/>
      <c r="L347" s="41"/>
      <c r="M347" s="196"/>
      <c r="N347" s="197"/>
      <c r="O347" s="66"/>
      <c r="P347" s="66"/>
      <c r="Q347" s="66"/>
      <c r="R347" s="66"/>
      <c r="S347" s="66"/>
      <c r="T347" s="67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9" t="s">
        <v>187</v>
      </c>
      <c r="AU347" s="19" t="s">
        <v>86</v>
      </c>
    </row>
    <row r="348" spans="1:65" s="2" customFormat="1" ht="11.25">
      <c r="A348" s="36"/>
      <c r="B348" s="37"/>
      <c r="C348" s="38"/>
      <c r="D348" s="198" t="s">
        <v>189</v>
      </c>
      <c r="E348" s="38"/>
      <c r="F348" s="199" t="s">
        <v>1155</v>
      </c>
      <c r="G348" s="38"/>
      <c r="H348" s="38"/>
      <c r="I348" s="195"/>
      <c r="J348" s="38"/>
      <c r="K348" s="38"/>
      <c r="L348" s="41"/>
      <c r="M348" s="196"/>
      <c r="N348" s="197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189</v>
      </c>
      <c r="AU348" s="19" t="s">
        <v>86</v>
      </c>
    </row>
    <row r="349" spans="1:65" s="2" customFormat="1" ht="16.5" customHeight="1">
      <c r="A349" s="36"/>
      <c r="B349" s="37"/>
      <c r="C349" s="180" t="s">
        <v>967</v>
      </c>
      <c r="D349" s="180" t="s">
        <v>180</v>
      </c>
      <c r="E349" s="181" t="s">
        <v>1157</v>
      </c>
      <c r="F349" s="182" t="s">
        <v>1158</v>
      </c>
      <c r="G349" s="183" t="s">
        <v>267</v>
      </c>
      <c r="H349" s="184">
        <v>169.54400000000001</v>
      </c>
      <c r="I349" s="185"/>
      <c r="J349" s="186">
        <f>ROUND(I349*H349,2)</f>
        <v>0</v>
      </c>
      <c r="K349" s="182" t="s">
        <v>184</v>
      </c>
      <c r="L349" s="41"/>
      <c r="M349" s="187" t="s">
        <v>19</v>
      </c>
      <c r="N349" s="188" t="s">
        <v>48</v>
      </c>
      <c r="O349" s="66"/>
      <c r="P349" s="189">
        <f>O349*H349</f>
        <v>0</v>
      </c>
      <c r="Q349" s="189">
        <v>3.3E-4</v>
      </c>
      <c r="R349" s="189">
        <f>Q349*H349</f>
        <v>5.5949520000000003E-2</v>
      </c>
      <c r="S349" s="189">
        <v>0</v>
      </c>
      <c r="T349" s="190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91" t="s">
        <v>354</v>
      </c>
      <c r="AT349" s="191" t="s">
        <v>180</v>
      </c>
      <c r="AU349" s="191" t="s">
        <v>86</v>
      </c>
      <c r="AY349" s="19" t="s">
        <v>176</v>
      </c>
      <c r="BE349" s="192">
        <f>IF(N349="základní",J349,0)</f>
        <v>0</v>
      </c>
      <c r="BF349" s="192">
        <f>IF(N349="snížená",J349,0)</f>
        <v>0</v>
      </c>
      <c r="BG349" s="192">
        <f>IF(N349="zákl. přenesená",J349,0)</f>
        <v>0</v>
      </c>
      <c r="BH349" s="192">
        <f>IF(N349="sníž. přenesená",J349,0)</f>
        <v>0</v>
      </c>
      <c r="BI349" s="192">
        <f>IF(N349="nulová",J349,0)</f>
        <v>0</v>
      </c>
      <c r="BJ349" s="19" t="s">
        <v>84</v>
      </c>
      <c r="BK349" s="192">
        <f>ROUND(I349*H349,2)</f>
        <v>0</v>
      </c>
      <c r="BL349" s="19" t="s">
        <v>354</v>
      </c>
      <c r="BM349" s="191" t="s">
        <v>2471</v>
      </c>
    </row>
    <row r="350" spans="1:65" s="2" customFormat="1" ht="19.5">
      <c r="A350" s="36"/>
      <c r="B350" s="37"/>
      <c r="C350" s="38"/>
      <c r="D350" s="193" t="s">
        <v>187</v>
      </c>
      <c r="E350" s="38"/>
      <c r="F350" s="194" t="s">
        <v>1160</v>
      </c>
      <c r="G350" s="38"/>
      <c r="H350" s="38"/>
      <c r="I350" s="195"/>
      <c r="J350" s="38"/>
      <c r="K350" s="38"/>
      <c r="L350" s="41"/>
      <c r="M350" s="196"/>
      <c r="N350" s="197"/>
      <c r="O350" s="66"/>
      <c r="P350" s="66"/>
      <c r="Q350" s="66"/>
      <c r="R350" s="66"/>
      <c r="S350" s="66"/>
      <c r="T350" s="67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187</v>
      </c>
      <c r="AU350" s="19" t="s">
        <v>86</v>
      </c>
    </row>
    <row r="351" spans="1:65" s="2" customFormat="1" ht="11.25">
      <c r="A351" s="36"/>
      <c r="B351" s="37"/>
      <c r="C351" s="38"/>
      <c r="D351" s="198" t="s">
        <v>189</v>
      </c>
      <c r="E351" s="38"/>
      <c r="F351" s="199" t="s">
        <v>1161</v>
      </c>
      <c r="G351" s="38"/>
      <c r="H351" s="38"/>
      <c r="I351" s="195"/>
      <c r="J351" s="38"/>
      <c r="K351" s="38"/>
      <c r="L351" s="41"/>
      <c r="M351" s="222"/>
      <c r="N351" s="223"/>
      <c r="O351" s="224"/>
      <c r="P351" s="224"/>
      <c r="Q351" s="224"/>
      <c r="R351" s="224"/>
      <c r="S351" s="224"/>
      <c r="T351" s="225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T351" s="19" t="s">
        <v>189</v>
      </c>
      <c r="AU351" s="19" t="s">
        <v>86</v>
      </c>
    </row>
    <row r="352" spans="1:65" s="2" customFormat="1" ht="6.95" customHeight="1">
      <c r="A352" s="36"/>
      <c r="B352" s="49"/>
      <c r="C352" s="50"/>
      <c r="D352" s="50"/>
      <c r="E352" s="50"/>
      <c r="F352" s="50"/>
      <c r="G352" s="50"/>
      <c r="H352" s="50"/>
      <c r="I352" s="50"/>
      <c r="J352" s="50"/>
      <c r="K352" s="50"/>
      <c r="L352" s="41"/>
      <c r="M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</row>
  </sheetData>
  <sheetProtection algorithmName="SHA-512" hashValue="8NtwHQLTqkQ7Shx+2hUPKRRMsfLWZ0dJJFVpjI0Two2CPdV8521Whba4hR+kU/u3/KfWGpAITfCzPNBF/ZT+8g==" saltValue="tm8/txpNMJ6Bc3f9wBlwNgaRPuqUpCO6lSFJi9k42zRKhWW9Fe7rwh4/Wq+nb0h7bro0BdGwuVT7X+eyAqz1yA==" spinCount="100000" sheet="1" objects="1" scenarios="1" formatColumns="0" formatRows="0" autoFilter="0"/>
  <autoFilter ref="C105:K351"/>
  <mergeCells count="15">
    <mergeCell ref="E92:H92"/>
    <mergeCell ref="E96:H96"/>
    <mergeCell ref="E94:H94"/>
    <mergeCell ref="E98:H9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11" r:id="rId1"/>
    <hyperlink ref="F115" r:id="rId2"/>
    <hyperlink ref="F120" r:id="rId3"/>
    <hyperlink ref="F128" r:id="rId4"/>
    <hyperlink ref="F139" r:id="rId5"/>
    <hyperlink ref="F142" r:id="rId6"/>
    <hyperlink ref="F146" r:id="rId7"/>
    <hyperlink ref="F153" r:id="rId8"/>
    <hyperlink ref="F160" r:id="rId9"/>
    <hyperlink ref="F164" r:id="rId10"/>
    <hyperlink ref="F168" r:id="rId11"/>
    <hyperlink ref="F172" r:id="rId12"/>
    <hyperlink ref="F176" r:id="rId13"/>
    <hyperlink ref="F180" r:id="rId14"/>
    <hyperlink ref="F184" r:id="rId15"/>
    <hyperlink ref="F188" r:id="rId16"/>
    <hyperlink ref="F210" r:id="rId17"/>
    <hyperlink ref="F214" r:id="rId18"/>
    <hyperlink ref="F219" r:id="rId19"/>
    <hyperlink ref="F227" r:id="rId20"/>
    <hyperlink ref="F236" r:id="rId21"/>
    <hyperlink ref="F240" r:id="rId22"/>
    <hyperlink ref="F244" r:id="rId23"/>
    <hyperlink ref="F247" r:id="rId24"/>
    <hyperlink ref="F251" r:id="rId25"/>
    <hyperlink ref="F257" r:id="rId26"/>
    <hyperlink ref="F266" r:id="rId27"/>
    <hyperlink ref="F271" r:id="rId28"/>
    <hyperlink ref="F281" r:id="rId29"/>
    <hyperlink ref="F288" r:id="rId30"/>
    <hyperlink ref="F291" r:id="rId31"/>
    <hyperlink ref="F295" r:id="rId32"/>
    <hyperlink ref="F300" r:id="rId33"/>
    <hyperlink ref="F305" r:id="rId34"/>
    <hyperlink ref="F308" r:id="rId35"/>
    <hyperlink ref="F312" r:id="rId36"/>
    <hyperlink ref="F323" r:id="rId37"/>
    <hyperlink ref="F326" r:id="rId38"/>
    <hyperlink ref="F330" r:id="rId39"/>
    <hyperlink ref="F333" r:id="rId40"/>
    <hyperlink ref="F336" r:id="rId41"/>
    <hyperlink ref="F339" r:id="rId42"/>
    <hyperlink ref="F342" r:id="rId43"/>
    <hyperlink ref="F345" r:id="rId44"/>
    <hyperlink ref="F348" r:id="rId45"/>
    <hyperlink ref="F351" r:id="rId4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2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19" t="s">
        <v>134</v>
      </c>
      <c r="AZ2" s="226" t="s">
        <v>1205</v>
      </c>
      <c r="BA2" s="226" t="s">
        <v>2472</v>
      </c>
      <c r="BB2" s="226" t="s">
        <v>267</v>
      </c>
      <c r="BC2" s="226" t="s">
        <v>2473</v>
      </c>
      <c r="BD2" s="226" t="s">
        <v>103</v>
      </c>
    </row>
    <row r="3" spans="1:5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86</v>
      </c>
    </row>
    <row r="4" spans="1:56" s="1" customFormat="1" ht="24.95" customHeight="1">
      <c r="B4" s="22"/>
      <c r="D4" s="112" t="s">
        <v>150</v>
      </c>
      <c r="L4" s="22"/>
      <c r="M4" s="113" t="s">
        <v>10</v>
      </c>
      <c r="AT4" s="19" t="s">
        <v>4</v>
      </c>
    </row>
    <row r="5" spans="1:56" s="1" customFormat="1" ht="6.95" customHeight="1">
      <c r="B5" s="22"/>
      <c r="L5" s="22"/>
    </row>
    <row r="6" spans="1:56" s="1" customFormat="1" ht="12" customHeight="1">
      <c r="B6" s="22"/>
      <c r="D6" s="114" t="s">
        <v>16</v>
      </c>
      <c r="L6" s="22"/>
    </row>
    <row r="7" spans="1:56" s="1" customFormat="1" ht="16.5" customHeight="1">
      <c r="B7" s="22"/>
      <c r="E7" s="401" t="str">
        <f>'Rekapitulace stavby'!K6</f>
        <v>Jablonné nad Orlicí - oprava</v>
      </c>
      <c r="F7" s="402"/>
      <c r="G7" s="402"/>
      <c r="H7" s="402"/>
      <c r="L7" s="22"/>
    </row>
    <row r="8" spans="1:56">
      <c r="B8" s="22"/>
      <c r="D8" s="114" t="s">
        <v>151</v>
      </c>
      <c r="L8" s="22"/>
    </row>
    <row r="9" spans="1:56" s="1" customFormat="1" ht="16.5" customHeight="1">
      <c r="B9" s="22"/>
      <c r="E9" s="401" t="s">
        <v>272</v>
      </c>
      <c r="F9" s="400"/>
      <c r="G9" s="400"/>
      <c r="H9" s="400"/>
      <c r="L9" s="22"/>
    </row>
    <row r="10" spans="1:56" s="1" customFormat="1" ht="12" customHeight="1">
      <c r="B10" s="22"/>
      <c r="D10" s="114" t="s">
        <v>153</v>
      </c>
      <c r="L10" s="22"/>
    </row>
    <row r="11" spans="1:56" s="2" customFormat="1" ht="16.5" customHeight="1">
      <c r="A11" s="36"/>
      <c r="B11" s="41"/>
      <c r="C11" s="36"/>
      <c r="D11" s="36"/>
      <c r="E11" s="411" t="s">
        <v>2130</v>
      </c>
      <c r="F11" s="403"/>
      <c r="G11" s="403"/>
      <c r="H11" s="40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2" customHeight="1">
      <c r="A12" s="36"/>
      <c r="B12" s="41"/>
      <c r="C12" s="36"/>
      <c r="D12" s="114" t="s">
        <v>274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6.5" customHeight="1">
      <c r="A13" s="36"/>
      <c r="B13" s="41"/>
      <c r="C13" s="36"/>
      <c r="D13" s="36"/>
      <c r="E13" s="404" t="s">
        <v>2474</v>
      </c>
      <c r="F13" s="403"/>
      <c r="G13" s="403"/>
      <c r="H13" s="403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2" customHeight="1">
      <c r="A15" s="36"/>
      <c r="B15" s="41"/>
      <c r="C15" s="36"/>
      <c r="D15" s="114" t="s">
        <v>18</v>
      </c>
      <c r="E15" s="36"/>
      <c r="F15" s="105" t="s">
        <v>19</v>
      </c>
      <c r="G15" s="36"/>
      <c r="H15" s="36"/>
      <c r="I15" s="114" t="s">
        <v>20</v>
      </c>
      <c r="J15" s="105" t="s">
        <v>19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4" t="s">
        <v>21</v>
      </c>
      <c r="E16" s="36"/>
      <c r="F16" s="105" t="s">
        <v>22</v>
      </c>
      <c r="G16" s="36"/>
      <c r="H16" s="36"/>
      <c r="I16" s="114" t="s">
        <v>23</v>
      </c>
      <c r="J16" s="116" t="str">
        <f>'Rekapitulace stavby'!AN8</f>
        <v>25. 7. 2022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5" t="s">
        <v>27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28</v>
      </c>
      <c r="F19" s="36"/>
      <c r="G19" s="36"/>
      <c r="H19" s="36"/>
      <c r="I19" s="114" t="s">
        <v>29</v>
      </c>
      <c r="J19" s="105" t="s">
        <v>30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31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05" t="str">
        <f>'Rekapitulace stavby'!E14</f>
        <v>Vyplň údaj</v>
      </c>
      <c r="F22" s="406"/>
      <c r="G22" s="406"/>
      <c r="H22" s="406"/>
      <c r="I22" s="114" t="s">
        <v>29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33</v>
      </c>
      <c r="E24" s="36"/>
      <c r="F24" s="36"/>
      <c r="G24" s="36"/>
      <c r="H24" s="36"/>
      <c r="I24" s="114" t="s">
        <v>26</v>
      </c>
      <c r="J24" s="105" t="s">
        <v>34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35</v>
      </c>
      <c r="F25" s="36"/>
      <c r="G25" s="36"/>
      <c r="H25" s="36"/>
      <c r="I25" s="114" t="s">
        <v>29</v>
      </c>
      <c r="J25" s="105" t="s">
        <v>36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38</v>
      </c>
      <c r="E27" s="36"/>
      <c r="F27" s="36"/>
      <c r="G27" s="36"/>
      <c r="H27" s="36"/>
      <c r="I27" s="114" t="s">
        <v>26</v>
      </c>
      <c r="J27" s="105" t="s">
        <v>39</v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">
        <v>40</v>
      </c>
      <c r="F28" s="36"/>
      <c r="G28" s="36"/>
      <c r="H28" s="36"/>
      <c r="I28" s="114" t="s">
        <v>29</v>
      </c>
      <c r="J28" s="105" t="s">
        <v>19</v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41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7"/>
      <c r="B31" s="118"/>
      <c r="C31" s="117"/>
      <c r="D31" s="117"/>
      <c r="E31" s="407" t="s">
        <v>19</v>
      </c>
      <c r="F31" s="407"/>
      <c r="G31" s="407"/>
      <c r="H31" s="407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43</v>
      </c>
      <c r="E34" s="36"/>
      <c r="F34" s="36"/>
      <c r="G34" s="36"/>
      <c r="H34" s="36"/>
      <c r="I34" s="36"/>
      <c r="J34" s="122">
        <f>ROUND(J99,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45</v>
      </c>
      <c r="G36" s="36"/>
      <c r="H36" s="36"/>
      <c r="I36" s="123" t="s">
        <v>44</v>
      </c>
      <c r="J36" s="123" t="s">
        <v>46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47</v>
      </c>
      <c r="E37" s="114" t="s">
        <v>48</v>
      </c>
      <c r="F37" s="125">
        <f>ROUND((SUM(BE99:BE331)),  2)</f>
        <v>0</v>
      </c>
      <c r="G37" s="36"/>
      <c r="H37" s="36"/>
      <c r="I37" s="126">
        <v>0.21</v>
      </c>
      <c r="J37" s="125">
        <f>ROUND(((SUM(BE99:BE331))*I37),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49</v>
      </c>
      <c r="F38" s="125">
        <f>ROUND((SUM(BF99:BF331)),  2)</f>
        <v>0</v>
      </c>
      <c r="G38" s="36"/>
      <c r="H38" s="36"/>
      <c r="I38" s="126">
        <v>0.15</v>
      </c>
      <c r="J38" s="125">
        <f>ROUND(((SUM(BF99:BF331))*I38),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50</v>
      </c>
      <c r="F39" s="125">
        <f>ROUND((SUM(BG99:BG331)),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51</v>
      </c>
      <c r="F40" s="125">
        <f>ROUND((SUM(BH99:BH331)),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52</v>
      </c>
      <c r="F41" s="125">
        <f>ROUND((SUM(BI99:BI331)),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53</v>
      </c>
      <c r="E43" s="129"/>
      <c r="F43" s="129"/>
      <c r="G43" s="130" t="s">
        <v>54</v>
      </c>
      <c r="H43" s="131" t="s">
        <v>55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155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08" t="str">
        <f>E7</f>
        <v>Jablonné nad Orlicí - oprava</v>
      </c>
      <c r="F52" s="409"/>
      <c r="G52" s="409"/>
      <c r="H52" s="409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151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08" t="s">
        <v>272</v>
      </c>
      <c r="F54" s="385"/>
      <c r="G54" s="385"/>
      <c r="H54" s="385"/>
      <c r="I54" s="24"/>
      <c r="J54" s="24"/>
      <c r="K54" s="24"/>
      <c r="L54" s="22"/>
    </row>
    <row r="55" spans="1:31" s="1" customFormat="1" ht="12" customHeight="1">
      <c r="B55" s="23"/>
      <c r="C55" s="31" t="s">
        <v>153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2" t="s">
        <v>2130</v>
      </c>
      <c r="F56" s="410"/>
      <c r="G56" s="410"/>
      <c r="H56" s="410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274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56" t="str">
        <f>E13</f>
        <v>03 - Krov a střecha</v>
      </c>
      <c r="F58" s="410"/>
      <c r="G58" s="410"/>
      <c r="H58" s="410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>Nádražní 128, Jablonné nad Orlicí</v>
      </c>
      <c r="G60" s="38"/>
      <c r="H60" s="38"/>
      <c r="I60" s="31" t="s">
        <v>23</v>
      </c>
      <c r="J60" s="61" t="str">
        <f>IF(J16="","",J16)</f>
        <v>25. 7. 2022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Správa železniční dopravní cesty</v>
      </c>
      <c r="G62" s="38"/>
      <c r="H62" s="38"/>
      <c r="I62" s="31" t="s">
        <v>33</v>
      </c>
      <c r="J62" s="34" t="str">
        <f>E25</f>
        <v>Aprea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31</v>
      </c>
      <c r="D63" s="38"/>
      <c r="E63" s="38"/>
      <c r="F63" s="29" t="str">
        <f>IF(E22="","",E22)</f>
        <v>Vyplň údaj</v>
      </c>
      <c r="G63" s="38"/>
      <c r="H63" s="38"/>
      <c r="I63" s="31" t="s">
        <v>38</v>
      </c>
      <c r="J63" s="34" t="str">
        <f>E28</f>
        <v>Kateřina Bačová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156</v>
      </c>
      <c r="D65" s="139"/>
      <c r="E65" s="139"/>
      <c r="F65" s="139"/>
      <c r="G65" s="139"/>
      <c r="H65" s="139"/>
      <c r="I65" s="139"/>
      <c r="J65" s="140" t="s">
        <v>157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75</v>
      </c>
      <c r="D67" s="38"/>
      <c r="E67" s="38"/>
      <c r="F67" s="38"/>
      <c r="G67" s="38"/>
      <c r="H67" s="38"/>
      <c r="I67" s="38"/>
      <c r="J67" s="79">
        <f>J99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158</v>
      </c>
    </row>
    <row r="68" spans="1:47" s="9" customFormat="1" ht="24.95" customHeight="1">
      <c r="B68" s="142"/>
      <c r="C68" s="143"/>
      <c r="D68" s="144" t="s">
        <v>159</v>
      </c>
      <c r="E68" s="145"/>
      <c r="F68" s="145"/>
      <c r="G68" s="145"/>
      <c r="H68" s="145"/>
      <c r="I68" s="145"/>
      <c r="J68" s="146">
        <f>J100</f>
        <v>0</v>
      </c>
      <c r="K68" s="143"/>
      <c r="L68" s="147"/>
    </row>
    <row r="69" spans="1:47" s="10" customFormat="1" ht="19.899999999999999" customHeight="1">
      <c r="B69" s="148"/>
      <c r="C69" s="99"/>
      <c r="D69" s="149" t="s">
        <v>160</v>
      </c>
      <c r="E69" s="150"/>
      <c r="F69" s="150"/>
      <c r="G69" s="150"/>
      <c r="H69" s="150"/>
      <c r="I69" s="150"/>
      <c r="J69" s="151">
        <f>J101</f>
        <v>0</v>
      </c>
      <c r="K69" s="99"/>
      <c r="L69" s="152"/>
    </row>
    <row r="70" spans="1:47" s="9" customFormat="1" ht="24.95" customHeight="1">
      <c r="B70" s="142"/>
      <c r="C70" s="143"/>
      <c r="D70" s="144" t="s">
        <v>280</v>
      </c>
      <c r="E70" s="145"/>
      <c r="F70" s="145"/>
      <c r="G70" s="145"/>
      <c r="H70" s="145"/>
      <c r="I70" s="145"/>
      <c r="J70" s="146">
        <f>J105</f>
        <v>0</v>
      </c>
      <c r="K70" s="143"/>
      <c r="L70" s="147"/>
    </row>
    <row r="71" spans="1:47" s="10" customFormat="1" ht="19.899999999999999" customHeight="1">
      <c r="B71" s="148"/>
      <c r="C71" s="99"/>
      <c r="D71" s="149" t="s">
        <v>1209</v>
      </c>
      <c r="E71" s="150"/>
      <c r="F71" s="150"/>
      <c r="G71" s="150"/>
      <c r="H71" s="150"/>
      <c r="I71" s="150"/>
      <c r="J71" s="151">
        <f>J106</f>
        <v>0</v>
      </c>
      <c r="K71" s="99"/>
      <c r="L71" s="152"/>
    </row>
    <row r="72" spans="1:47" s="10" customFormat="1" ht="19.899999999999999" customHeight="1">
      <c r="B72" s="148"/>
      <c r="C72" s="99"/>
      <c r="D72" s="149" t="s">
        <v>1210</v>
      </c>
      <c r="E72" s="150"/>
      <c r="F72" s="150"/>
      <c r="G72" s="150"/>
      <c r="H72" s="150"/>
      <c r="I72" s="150"/>
      <c r="J72" s="151">
        <f>J152</f>
        <v>0</v>
      </c>
      <c r="K72" s="99"/>
      <c r="L72" s="152"/>
    </row>
    <row r="73" spans="1:47" s="10" customFormat="1" ht="19.899999999999999" customHeight="1">
      <c r="B73" s="148"/>
      <c r="C73" s="99"/>
      <c r="D73" s="149" t="s">
        <v>601</v>
      </c>
      <c r="E73" s="150"/>
      <c r="F73" s="150"/>
      <c r="G73" s="150"/>
      <c r="H73" s="150"/>
      <c r="I73" s="150"/>
      <c r="J73" s="151">
        <f>J212</f>
        <v>0</v>
      </c>
      <c r="K73" s="99"/>
      <c r="L73" s="152"/>
    </row>
    <row r="74" spans="1:47" s="10" customFormat="1" ht="19.899999999999999" customHeight="1">
      <c r="B74" s="148"/>
      <c r="C74" s="99"/>
      <c r="D74" s="149" t="s">
        <v>1211</v>
      </c>
      <c r="E74" s="150"/>
      <c r="F74" s="150"/>
      <c r="G74" s="150"/>
      <c r="H74" s="150"/>
      <c r="I74" s="150"/>
      <c r="J74" s="151">
        <f>J293</f>
        <v>0</v>
      </c>
      <c r="K74" s="99"/>
      <c r="L74" s="152"/>
    </row>
    <row r="75" spans="1:47" s="10" customFormat="1" ht="19.899999999999999" customHeight="1">
      <c r="B75" s="148"/>
      <c r="C75" s="99"/>
      <c r="D75" s="149" t="s">
        <v>283</v>
      </c>
      <c r="E75" s="150"/>
      <c r="F75" s="150"/>
      <c r="G75" s="150"/>
      <c r="H75" s="150"/>
      <c r="I75" s="150"/>
      <c r="J75" s="151">
        <f>J305</f>
        <v>0</v>
      </c>
      <c r="K75" s="99"/>
      <c r="L75" s="152"/>
    </row>
    <row r="76" spans="1:47" s="2" customFormat="1" ht="21.7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6.95" customHeight="1">
      <c r="A77" s="36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>
      <c r="A81" s="36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>
      <c r="A82" s="36"/>
      <c r="B82" s="37"/>
      <c r="C82" s="25" t="s">
        <v>161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>
      <c r="A84" s="36"/>
      <c r="B84" s="37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6.5" customHeight="1">
      <c r="A85" s="36"/>
      <c r="B85" s="37"/>
      <c r="C85" s="38"/>
      <c r="D85" s="38"/>
      <c r="E85" s="408" t="str">
        <f>E7</f>
        <v>Jablonné nad Orlicí - oprava</v>
      </c>
      <c r="F85" s="409"/>
      <c r="G85" s="409"/>
      <c r="H85" s="409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>
      <c r="B86" s="23"/>
      <c r="C86" s="31" t="s">
        <v>151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1" customFormat="1" ht="16.5" customHeight="1">
      <c r="B87" s="23"/>
      <c r="C87" s="24"/>
      <c r="D87" s="24"/>
      <c r="E87" s="408" t="s">
        <v>272</v>
      </c>
      <c r="F87" s="385"/>
      <c r="G87" s="385"/>
      <c r="H87" s="385"/>
      <c r="I87" s="24"/>
      <c r="J87" s="24"/>
      <c r="K87" s="24"/>
      <c r="L87" s="22"/>
    </row>
    <row r="88" spans="1:31" s="1" customFormat="1" ht="12" customHeight="1">
      <c r="B88" s="23"/>
      <c r="C88" s="31" t="s">
        <v>153</v>
      </c>
      <c r="D88" s="24"/>
      <c r="E88" s="24"/>
      <c r="F88" s="24"/>
      <c r="G88" s="24"/>
      <c r="H88" s="24"/>
      <c r="I88" s="24"/>
      <c r="J88" s="24"/>
      <c r="K88" s="24"/>
      <c r="L88" s="22"/>
    </row>
    <row r="89" spans="1:31" s="2" customFormat="1" ht="16.5" customHeight="1">
      <c r="A89" s="36"/>
      <c r="B89" s="37"/>
      <c r="C89" s="38"/>
      <c r="D89" s="38"/>
      <c r="E89" s="412" t="s">
        <v>2130</v>
      </c>
      <c r="F89" s="410"/>
      <c r="G89" s="410"/>
      <c r="H89" s="410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>
      <c r="A90" s="36"/>
      <c r="B90" s="37"/>
      <c r="C90" s="31" t="s">
        <v>274</v>
      </c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>
      <c r="A91" s="36"/>
      <c r="B91" s="37"/>
      <c r="C91" s="38"/>
      <c r="D91" s="38"/>
      <c r="E91" s="356" t="str">
        <f>E13</f>
        <v>03 - Krov a střecha</v>
      </c>
      <c r="F91" s="410"/>
      <c r="G91" s="410"/>
      <c r="H91" s="410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1" t="s">
        <v>21</v>
      </c>
      <c r="D93" s="38"/>
      <c r="E93" s="38"/>
      <c r="F93" s="29" t="str">
        <f>F16</f>
        <v>Nádražní 128, Jablonné nad Orlicí</v>
      </c>
      <c r="G93" s="38"/>
      <c r="H93" s="38"/>
      <c r="I93" s="31" t="s">
        <v>23</v>
      </c>
      <c r="J93" s="61" t="str">
        <f>IF(J16="","",J16)</f>
        <v>25. 7. 2022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>
      <c r="A95" s="36"/>
      <c r="B95" s="37"/>
      <c r="C95" s="31" t="s">
        <v>25</v>
      </c>
      <c r="D95" s="38"/>
      <c r="E95" s="38"/>
      <c r="F95" s="29" t="str">
        <f>E19</f>
        <v>Správa železniční dopravní cesty</v>
      </c>
      <c r="G95" s="38"/>
      <c r="H95" s="38"/>
      <c r="I95" s="31" t="s">
        <v>33</v>
      </c>
      <c r="J95" s="34" t="str">
        <f>E25</f>
        <v>Aprea s.r.o.</v>
      </c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>
      <c r="A96" s="36"/>
      <c r="B96" s="37"/>
      <c r="C96" s="31" t="s">
        <v>31</v>
      </c>
      <c r="D96" s="38"/>
      <c r="E96" s="38"/>
      <c r="F96" s="29" t="str">
        <f>IF(E22="","",E22)</f>
        <v>Vyplň údaj</v>
      </c>
      <c r="G96" s="38"/>
      <c r="H96" s="38"/>
      <c r="I96" s="31" t="s">
        <v>38</v>
      </c>
      <c r="J96" s="34" t="str">
        <f>E28</f>
        <v>Kateřina Bačová</v>
      </c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0.3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11" customFormat="1" ht="29.25" customHeight="1">
      <c r="A98" s="153"/>
      <c r="B98" s="154"/>
      <c r="C98" s="155" t="s">
        <v>162</v>
      </c>
      <c r="D98" s="156" t="s">
        <v>62</v>
      </c>
      <c r="E98" s="156" t="s">
        <v>58</v>
      </c>
      <c r="F98" s="156" t="s">
        <v>59</v>
      </c>
      <c r="G98" s="156" t="s">
        <v>163</v>
      </c>
      <c r="H98" s="156" t="s">
        <v>164</v>
      </c>
      <c r="I98" s="156" t="s">
        <v>165</v>
      </c>
      <c r="J98" s="156" t="s">
        <v>157</v>
      </c>
      <c r="K98" s="157" t="s">
        <v>166</v>
      </c>
      <c r="L98" s="158"/>
      <c r="M98" s="70" t="s">
        <v>19</v>
      </c>
      <c r="N98" s="71" t="s">
        <v>47</v>
      </c>
      <c r="O98" s="71" t="s">
        <v>167</v>
      </c>
      <c r="P98" s="71" t="s">
        <v>168</v>
      </c>
      <c r="Q98" s="71" t="s">
        <v>169</v>
      </c>
      <c r="R98" s="71" t="s">
        <v>170</v>
      </c>
      <c r="S98" s="71" t="s">
        <v>171</v>
      </c>
      <c r="T98" s="72" t="s">
        <v>172</v>
      </c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</row>
    <row r="99" spans="1:65" s="2" customFormat="1" ht="22.9" customHeight="1">
      <c r="A99" s="36"/>
      <c r="B99" s="37"/>
      <c r="C99" s="77" t="s">
        <v>173</v>
      </c>
      <c r="D99" s="38"/>
      <c r="E99" s="38"/>
      <c r="F99" s="38"/>
      <c r="G99" s="38"/>
      <c r="H99" s="38"/>
      <c r="I99" s="38"/>
      <c r="J99" s="159">
        <f>BK99</f>
        <v>0</v>
      </c>
      <c r="K99" s="38"/>
      <c r="L99" s="41"/>
      <c r="M99" s="73"/>
      <c r="N99" s="160"/>
      <c r="O99" s="74"/>
      <c r="P99" s="161">
        <f>P100+P105</f>
        <v>0</v>
      </c>
      <c r="Q99" s="74"/>
      <c r="R99" s="161">
        <f>R100+R105</f>
        <v>2.8496160299999995</v>
      </c>
      <c r="S99" s="74"/>
      <c r="T99" s="162">
        <f>T100+T105</f>
        <v>2.2713707599999999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76</v>
      </c>
      <c r="AU99" s="19" t="s">
        <v>158</v>
      </c>
      <c r="BK99" s="163">
        <f>BK100+BK105</f>
        <v>0</v>
      </c>
    </row>
    <row r="100" spans="1:65" s="12" customFormat="1" ht="25.9" customHeight="1">
      <c r="B100" s="164"/>
      <c r="C100" s="165"/>
      <c r="D100" s="166" t="s">
        <v>76</v>
      </c>
      <c r="E100" s="167" t="s">
        <v>174</v>
      </c>
      <c r="F100" s="167" t="s">
        <v>175</v>
      </c>
      <c r="G100" s="165"/>
      <c r="H100" s="165"/>
      <c r="I100" s="168"/>
      <c r="J100" s="169">
        <f>BK100</f>
        <v>0</v>
      </c>
      <c r="K100" s="165"/>
      <c r="L100" s="170"/>
      <c r="M100" s="171"/>
      <c r="N100" s="172"/>
      <c r="O100" s="172"/>
      <c r="P100" s="173">
        <f>P101</f>
        <v>0</v>
      </c>
      <c r="Q100" s="172"/>
      <c r="R100" s="173">
        <f>R101</f>
        <v>0</v>
      </c>
      <c r="S100" s="172"/>
      <c r="T100" s="174">
        <f>T101</f>
        <v>0</v>
      </c>
      <c r="AR100" s="175" t="s">
        <v>84</v>
      </c>
      <c r="AT100" s="176" t="s">
        <v>76</v>
      </c>
      <c r="AU100" s="176" t="s">
        <v>77</v>
      </c>
      <c r="AY100" s="175" t="s">
        <v>176</v>
      </c>
      <c r="BK100" s="177">
        <f>BK101</f>
        <v>0</v>
      </c>
    </row>
    <row r="101" spans="1:65" s="12" customFormat="1" ht="22.9" customHeight="1">
      <c r="B101" s="164"/>
      <c r="C101" s="165"/>
      <c r="D101" s="166" t="s">
        <v>76</v>
      </c>
      <c r="E101" s="178" t="s">
        <v>177</v>
      </c>
      <c r="F101" s="178" t="s">
        <v>178</v>
      </c>
      <c r="G101" s="165"/>
      <c r="H101" s="165"/>
      <c r="I101" s="168"/>
      <c r="J101" s="179">
        <f>BK101</f>
        <v>0</v>
      </c>
      <c r="K101" s="165"/>
      <c r="L101" s="170"/>
      <c r="M101" s="171"/>
      <c r="N101" s="172"/>
      <c r="O101" s="172"/>
      <c r="P101" s="173">
        <f>SUM(P102:P104)</f>
        <v>0</v>
      </c>
      <c r="Q101" s="172"/>
      <c r="R101" s="173">
        <f>SUM(R102:R104)</f>
        <v>0</v>
      </c>
      <c r="S101" s="172"/>
      <c r="T101" s="174">
        <f>SUM(T102:T104)</f>
        <v>0</v>
      </c>
      <c r="AR101" s="175" t="s">
        <v>84</v>
      </c>
      <c r="AT101" s="176" t="s">
        <v>76</v>
      </c>
      <c r="AU101" s="176" t="s">
        <v>84</v>
      </c>
      <c r="AY101" s="175" t="s">
        <v>176</v>
      </c>
      <c r="BK101" s="177">
        <f>SUM(BK102:BK104)</f>
        <v>0</v>
      </c>
    </row>
    <row r="102" spans="1:65" s="2" customFormat="1" ht="16.5" customHeight="1">
      <c r="A102" s="36"/>
      <c r="B102" s="37"/>
      <c r="C102" s="180" t="s">
        <v>84</v>
      </c>
      <c r="D102" s="180" t="s">
        <v>180</v>
      </c>
      <c r="E102" s="181" t="s">
        <v>2204</v>
      </c>
      <c r="F102" s="182" t="s">
        <v>2205</v>
      </c>
      <c r="G102" s="183" t="s">
        <v>183</v>
      </c>
      <c r="H102" s="184">
        <v>2.2709999999999999</v>
      </c>
      <c r="I102" s="185"/>
      <c r="J102" s="186">
        <f>ROUND(I102*H102,2)</f>
        <v>0</v>
      </c>
      <c r="K102" s="182" t="s">
        <v>184</v>
      </c>
      <c r="L102" s="41"/>
      <c r="M102" s="187" t="s">
        <v>19</v>
      </c>
      <c r="N102" s="188" t="s">
        <v>48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185</v>
      </c>
      <c r="AT102" s="191" t="s">
        <v>180</v>
      </c>
      <c r="AU102" s="191" t="s">
        <v>86</v>
      </c>
      <c r="AY102" s="19" t="s">
        <v>176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84</v>
      </c>
      <c r="BK102" s="192">
        <f>ROUND(I102*H102,2)</f>
        <v>0</v>
      </c>
      <c r="BL102" s="19" t="s">
        <v>185</v>
      </c>
      <c r="BM102" s="191" t="s">
        <v>2475</v>
      </c>
    </row>
    <row r="103" spans="1:65" s="2" customFormat="1" ht="11.25">
      <c r="A103" s="36"/>
      <c r="B103" s="37"/>
      <c r="C103" s="38"/>
      <c r="D103" s="193" t="s">
        <v>187</v>
      </c>
      <c r="E103" s="38"/>
      <c r="F103" s="194" t="s">
        <v>2207</v>
      </c>
      <c r="G103" s="38"/>
      <c r="H103" s="38"/>
      <c r="I103" s="195"/>
      <c r="J103" s="38"/>
      <c r="K103" s="38"/>
      <c r="L103" s="41"/>
      <c r="M103" s="196"/>
      <c r="N103" s="197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187</v>
      </c>
      <c r="AU103" s="19" t="s">
        <v>86</v>
      </c>
    </row>
    <row r="104" spans="1:65" s="2" customFormat="1" ht="11.25">
      <c r="A104" s="36"/>
      <c r="B104" s="37"/>
      <c r="C104" s="38"/>
      <c r="D104" s="198" t="s">
        <v>189</v>
      </c>
      <c r="E104" s="38"/>
      <c r="F104" s="199" t="s">
        <v>2208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189</v>
      </c>
      <c r="AU104" s="19" t="s">
        <v>86</v>
      </c>
    </row>
    <row r="105" spans="1:65" s="12" customFormat="1" ht="25.9" customHeight="1">
      <c r="B105" s="164"/>
      <c r="C105" s="165"/>
      <c r="D105" s="166" t="s">
        <v>76</v>
      </c>
      <c r="E105" s="167" t="s">
        <v>347</v>
      </c>
      <c r="F105" s="167" t="s">
        <v>348</v>
      </c>
      <c r="G105" s="165"/>
      <c r="H105" s="165"/>
      <c r="I105" s="168"/>
      <c r="J105" s="169">
        <f>BK105</f>
        <v>0</v>
      </c>
      <c r="K105" s="165"/>
      <c r="L105" s="170"/>
      <c r="M105" s="171"/>
      <c r="N105" s="172"/>
      <c r="O105" s="172"/>
      <c r="P105" s="173">
        <f>P106+P152+P212+P293+P305</f>
        <v>0</v>
      </c>
      <c r="Q105" s="172"/>
      <c r="R105" s="173">
        <f>R106+R152+R212+R293+R305</f>
        <v>2.8496160299999995</v>
      </c>
      <c r="S105" s="172"/>
      <c r="T105" s="174">
        <f>T106+T152+T212+T293+T305</f>
        <v>2.2713707599999999</v>
      </c>
      <c r="AR105" s="175" t="s">
        <v>86</v>
      </c>
      <c r="AT105" s="176" t="s">
        <v>76</v>
      </c>
      <c r="AU105" s="176" t="s">
        <v>77</v>
      </c>
      <c r="AY105" s="175" t="s">
        <v>176</v>
      </c>
      <c r="BK105" s="177">
        <f>BK106+BK152+BK212+BK293+BK305</f>
        <v>0</v>
      </c>
    </row>
    <row r="106" spans="1:65" s="12" customFormat="1" ht="22.9" customHeight="1">
      <c r="B106" s="164"/>
      <c r="C106" s="165"/>
      <c r="D106" s="166" t="s">
        <v>76</v>
      </c>
      <c r="E106" s="178" t="s">
        <v>1224</v>
      </c>
      <c r="F106" s="178" t="s">
        <v>1225</v>
      </c>
      <c r="G106" s="165"/>
      <c r="H106" s="165"/>
      <c r="I106" s="168"/>
      <c r="J106" s="179">
        <f>BK106</f>
        <v>0</v>
      </c>
      <c r="K106" s="165"/>
      <c r="L106" s="170"/>
      <c r="M106" s="171"/>
      <c r="N106" s="172"/>
      <c r="O106" s="172"/>
      <c r="P106" s="173">
        <f>SUM(P107:P151)</f>
        <v>0</v>
      </c>
      <c r="Q106" s="172"/>
      <c r="R106" s="173">
        <f>SUM(R107:R151)</f>
        <v>1.14164482</v>
      </c>
      <c r="S106" s="172"/>
      <c r="T106" s="174">
        <f>SUM(T107:T151)</f>
        <v>0</v>
      </c>
      <c r="AR106" s="175" t="s">
        <v>86</v>
      </c>
      <c r="AT106" s="176" t="s">
        <v>76</v>
      </c>
      <c r="AU106" s="176" t="s">
        <v>84</v>
      </c>
      <c r="AY106" s="175" t="s">
        <v>176</v>
      </c>
      <c r="BK106" s="177">
        <f>SUM(BK107:BK151)</f>
        <v>0</v>
      </c>
    </row>
    <row r="107" spans="1:65" s="2" customFormat="1" ht="16.5" customHeight="1">
      <c r="A107" s="36"/>
      <c r="B107" s="37"/>
      <c r="C107" s="180" t="s">
        <v>86</v>
      </c>
      <c r="D107" s="180" t="s">
        <v>180</v>
      </c>
      <c r="E107" s="181" t="s">
        <v>2476</v>
      </c>
      <c r="F107" s="182" t="s">
        <v>2477</v>
      </c>
      <c r="G107" s="183" t="s">
        <v>299</v>
      </c>
      <c r="H107" s="184">
        <v>2</v>
      </c>
      <c r="I107" s="185"/>
      <c r="J107" s="186">
        <f>ROUND(I107*H107,2)</f>
        <v>0</v>
      </c>
      <c r="K107" s="182" t="s">
        <v>184</v>
      </c>
      <c r="L107" s="41"/>
      <c r="M107" s="187" t="s">
        <v>19</v>
      </c>
      <c r="N107" s="188" t="s">
        <v>48</v>
      </c>
      <c r="O107" s="66"/>
      <c r="P107" s="189">
        <f>O107*H107</f>
        <v>0</v>
      </c>
      <c r="Q107" s="189">
        <v>7.4999999999999997E-3</v>
      </c>
      <c r="R107" s="189">
        <f>Q107*H107</f>
        <v>1.4999999999999999E-2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354</v>
      </c>
      <c r="AT107" s="191" t="s">
        <v>180</v>
      </c>
      <c r="AU107" s="191" t="s">
        <v>86</v>
      </c>
      <c r="AY107" s="19" t="s">
        <v>176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84</v>
      </c>
      <c r="BK107" s="192">
        <f>ROUND(I107*H107,2)</f>
        <v>0</v>
      </c>
      <c r="BL107" s="19" t="s">
        <v>354</v>
      </c>
      <c r="BM107" s="191" t="s">
        <v>2478</v>
      </c>
    </row>
    <row r="108" spans="1:65" s="2" customFormat="1" ht="19.5">
      <c r="A108" s="36"/>
      <c r="B108" s="37"/>
      <c r="C108" s="38"/>
      <c r="D108" s="193" t="s">
        <v>187</v>
      </c>
      <c r="E108" s="38"/>
      <c r="F108" s="194" t="s">
        <v>2479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187</v>
      </c>
      <c r="AU108" s="19" t="s">
        <v>86</v>
      </c>
    </row>
    <row r="109" spans="1:65" s="2" customFormat="1" ht="11.25">
      <c r="A109" s="36"/>
      <c r="B109" s="37"/>
      <c r="C109" s="38"/>
      <c r="D109" s="198" t="s">
        <v>189</v>
      </c>
      <c r="E109" s="38"/>
      <c r="F109" s="199" t="s">
        <v>2480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189</v>
      </c>
      <c r="AU109" s="19" t="s">
        <v>86</v>
      </c>
    </row>
    <row r="110" spans="1:65" s="2" customFormat="1" ht="16.5" customHeight="1">
      <c r="A110" s="36"/>
      <c r="B110" s="37"/>
      <c r="C110" s="227" t="s">
        <v>103</v>
      </c>
      <c r="D110" s="227" t="s">
        <v>398</v>
      </c>
      <c r="E110" s="228" t="s">
        <v>2481</v>
      </c>
      <c r="F110" s="229" t="s">
        <v>2482</v>
      </c>
      <c r="G110" s="230" t="s">
        <v>299</v>
      </c>
      <c r="H110" s="231">
        <v>2</v>
      </c>
      <c r="I110" s="232"/>
      <c r="J110" s="233">
        <f>ROUND(I110*H110,2)</f>
        <v>0</v>
      </c>
      <c r="K110" s="229" t="s">
        <v>184</v>
      </c>
      <c r="L110" s="234"/>
      <c r="M110" s="235" t="s">
        <v>19</v>
      </c>
      <c r="N110" s="236" t="s">
        <v>48</v>
      </c>
      <c r="O110" s="66"/>
      <c r="P110" s="189">
        <f>O110*H110</f>
        <v>0</v>
      </c>
      <c r="Q110" s="189">
        <v>2.3000000000000001E-4</v>
      </c>
      <c r="R110" s="189">
        <f>Q110*H110</f>
        <v>4.6000000000000001E-4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401</v>
      </c>
      <c r="AT110" s="191" t="s">
        <v>398</v>
      </c>
      <c r="AU110" s="191" t="s">
        <v>86</v>
      </c>
      <c r="AY110" s="19" t="s">
        <v>176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84</v>
      </c>
      <c r="BK110" s="192">
        <f>ROUND(I110*H110,2)</f>
        <v>0</v>
      </c>
      <c r="BL110" s="19" t="s">
        <v>354</v>
      </c>
      <c r="BM110" s="191" t="s">
        <v>2483</v>
      </c>
    </row>
    <row r="111" spans="1:65" s="2" customFormat="1" ht="11.25">
      <c r="A111" s="36"/>
      <c r="B111" s="37"/>
      <c r="C111" s="38"/>
      <c r="D111" s="193" t="s">
        <v>187</v>
      </c>
      <c r="E111" s="38"/>
      <c r="F111" s="194" t="s">
        <v>2482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187</v>
      </c>
      <c r="AU111" s="19" t="s">
        <v>86</v>
      </c>
    </row>
    <row r="112" spans="1:65" s="2" customFormat="1" ht="21.75" customHeight="1">
      <c r="A112" s="36"/>
      <c r="B112" s="37"/>
      <c r="C112" s="180" t="s">
        <v>185</v>
      </c>
      <c r="D112" s="180" t="s">
        <v>180</v>
      </c>
      <c r="E112" s="181" t="s">
        <v>1226</v>
      </c>
      <c r="F112" s="182" t="s">
        <v>2484</v>
      </c>
      <c r="G112" s="183" t="s">
        <v>407</v>
      </c>
      <c r="H112" s="184">
        <v>155.99799999999999</v>
      </c>
      <c r="I112" s="185"/>
      <c r="J112" s="186">
        <f>ROUND(I112*H112,2)</f>
        <v>0</v>
      </c>
      <c r="K112" s="182" t="s">
        <v>184</v>
      </c>
      <c r="L112" s="41"/>
      <c r="M112" s="187" t="s">
        <v>19</v>
      </c>
      <c r="N112" s="188" t="s">
        <v>48</v>
      </c>
      <c r="O112" s="66"/>
      <c r="P112" s="189">
        <f>O112*H112</f>
        <v>0</v>
      </c>
      <c r="Q112" s="189">
        <v>1.5E-3</v>
      </c>
      <c r="R112" s="189">
        <f>Q112*H112</f>
        <v>0.23399699999999998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354</v>
      </c>
      <c r="AT112" s="191" t="s">
        <v>180</v>
      </c>
      <c r="AU112" s="191" t="s">
        <v>86</v>
      </c>
      <c r="AY112" s="19" t="s">
        <v>176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84</v>
      </c>
      <c r="BK112" s="192">
        <f>ROUND(I112*H112,2)</f>
        <v>0</v>
      </c>
      <c r="BL112" s="19" t="s">
        <v>354</v>
      </c>
      <c r="BM112" s="191" t="s">
        <v>2485</v>
      </c>
    </row>
    <row r="113" spans="1:65" s="2" customFormat="1" ht="11.25">
      <c r="A113" s="36"/>
      <c r="B113" s="37"/>
      <c r="C113" s="38"/>
      <c r="D113" s="193" t="s">
        <v>187</v>
      </c>
      <c r="E113" s="38"/>
      <c r="F113" s="194" t="s">
        <v>2486</v>
      </c>
      <c r="G113" s="38"/>
      <c r="H113" s="38"/>
      <c r="I113" s="195"/>
      <c r="J113" s="38"/>
      <c r="K113" s="38"/>
      <c r="L113" s="41"/>
      <c r="M113" s="196"/>
      <c r="N113" s="19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187</v>
      </c>
      <c r="AU113" s="19" t="s">
        <v>86</v>
      </c>
    </row>
    <row r="114" spans="1:65" s="2" customFormat="1" ht="11.25">
      <c r="A114" s="36"/>
      <c r="B114" s="37"/>
      <c r="C114" s="38"/>
      <c r="D114" s="198" t="s">
        <v>189</v>
      </c>
      <c r="E114" s="38"/>
      <c r="F114" s="199" t="s">
        <v>1230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189</v>
      </c>
      <c r="AU114" s="19" t="s">
        <v>86</v>
      </c>
    </row>
    <row r="115" spans="1:65" s="13" customFormat="1" ht="11.25">
      <c r="B115" s="200"/>
      <c r="C115" s="201"/>
      <c r="D115" s="193" t="s">
        <v>196</v>
      </c>
      <c r="E115" s="202" t="s">
        <v>19</v>
      </c>
      <c r="F115" s="203" t="s">
        <v>1205</v>
      </c>
      <c r="G115" s="201"/>
      <c r="H115" s="204">
        <v>155.99799999999999</v>
      </c>
      <c r="I115" s="205"/>
      <c r="J115" s="201"/>
      <c r="K115" s="201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196</v>
      </c>
      <c r="AU115" s="210" t="s">
        <v>86</v>
      </c>
      <c r="AV115" s="13" t="s">
        <v>86</v>
      </c>
      <c r="AW115" s="13" t="s">
        <v>37</v>
      </c>
      <c r="AX115" s="13" t="s">
        <v>84</v>
      </c>
      <c r="AY115" s="210" t="s">
        <v>176</v>
      </c>
    </row>
    <row r="116" spans="1:65" s="2" customFormat="1" ht="16.5" customHeight="1">
      <c r="A116" s="36"/>
      <c r="B116" s="37"/>
      <c r="C116" s="180" t="s">
        <v>216</v>
      </c>
      <c r="D116" s="180" t="s">
        <v>180</v>
      </c>
      <c r="E116" s="181" t="s">
        <v>1233</v>
      </c>
      <c r="F116" s="182" t="s">
        <v>2487</v>
      </c>
      <c r="G116" s="183" t="s">
        <v>407</v>
      </c>
      <c r="H116" s="184">
        <v>4.9000000000000004</v>
      </c>
      <c r="I116" s="185"/>
      <c r="J116" s="186">
        <f>ROUND(I116*H116,2)</f>
        <v>0</v>
      </c>
      <c r="K116" s="182" t="s">
        <v>184</v>
      </c>
      <c r="L116" s="41"/>
      <c r="M116" s="187" t="s">
        <v>19</v>
      </c>
      <c r="N116" s="188" t="s">
        <v>48</v>
      </c>
      <c r="O116" s="66"/>
      <c r="P116" s="189">
        <f>O116*H116</f>
        <v>0</v>
      </c>
      <c r="Q116" s="189">
        <v>1.6199999999999999E-3</v>
      </c>
      <c r="R116" s="189">
        <f>Q116*H116</f>
        <v>7.9380000000000006E-3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354</v>
      </c>
      <c r="AT116" s="191" t="s">
        <v>180</v>
      </c>
      <c r="AU116" s="191" t="s">
        <v>86</v>
      </c>
      <c r="AY116" s="19" t="s">
        <v>176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84</v>
      </c>
      <c r="BK116" s="192">
        <f>ROUND(I116*H116,2)</f>
        <v>0</v>
      </c>
      <c r="BL116" s="19" t="s">
        <v>354</v>
      </c>
      <c r="BM116" s="191" t="s">
        <v>2488</v>
      </c>
    </row>
    <row r="117" spans="1:65" s="2" customFormat="1" ht="11.25">
      <c r="A117" s="36"/>
      <c r="B117" s="37"/>
      <c r="C117" s="38"/>
      <c r="D117" s="193" t="s">
        <v>187</v>
      </c>
      <c r="E117" s="38"/>
      <c r="F117" s="194" t="s">
        <v>2489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187</v>
      </c>
      <c r="AU117" s="19" t="s">
        <v>86</v>
      </c>
    </row>
    <row r="118" spans="1:65" s="2" customFormat="1" ht="11.25">
      <c r="A118" s="36"/>
      <c r="B118" s="37"/>
      <c r="C118" s="38"/>
      <c r="D118" s="198" t="s">
        <v>189</v>
      </c>
      <c r="E118" s="38"/>
      <c r="F118" s="199" t="s">
        <v>1237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189</v>
      </c>
      <c r="AU118" s="19" t="s">
        <v>86</v>
      </c>
    </row>
    <row r="119" spans="1:65" s="2" customFormat="1" ht="16.5" customHeight="1">
      <c r="A119" s="36"/>
      <c r="B119" s="37"/>
      <c r="C119" s="180" t="s">
        <v>223</v>
      </c>
      <c r="D119" s="180" t="s">
        <v>180</v>
      </c>
      <c r="E119" s="181" t="s">
        <v>1239</v>
      </c>
      <c r="F119" s="182" t="s">
        <v>2490</v>
      </c>
      <c r="G119" s="183" t="s">
        <v>407</v>
      </c>
      <c r="H119" s="184">
        <v>9.6</v>
      </c>
      <c r="I119" s="185"/>
      <c r="J119" s="186">
        <f>ROUND(I119*H119,2)</f>
        <v>0</v>
      </c>
      <c r="K119" s="182" t="s">
        <v>184</v>
      </c>
      <c r="L119" s="41"/>
      <c r="M119" s="187" t="s">
        <v>19</v>
      </c>
      <c r="N119" s="188" t="s">
        <v>48</v>
      </c>
      <c r="O119" s="66"/>
      <c r="P119" s="189">
        <f>O119*H119</f>
        <v>0</v>
      </c>
      <c r="Q119" s="189">
        <v>5.4000000000000001E-4</v>
      </c>
      <c r="R119" s="189">
        <f>Q119*H119</f>
        <v>5.1840000000000002E-3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354</v>
      </c>
      <c r="AT119" s="191" t="s">
        <v>180</v>
      </c>
      <c r="AU119" s="191" t="s">
        <v>86</v>
      </c>
      <c r="AY119" s="19" t="s">
        <v>176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84</v>
      </c>
      <c r="BK119" s="192">
        <f>ROUND(I119*H119,2)</f>
        <v>0</v>
      </c>
      <c r="BL119" s="19" t="s">
        <v>354</v>
      </c>
      <c r="BM119" s="191" t="s">
        <v>2491</v>
      </c>
    </row>
    <row r="120" spans="1:65" s="2" customFormat="1" ht="11.25">
      <c r="A120" s="36"/>
      <c r="B120" s="37"/>
      <c r="C120" s="38"/>
      <c r="D120" s="193" t="s">
        <v>187</v>
      </c>
      <c r="E120" s="38"/>
      <c r="F120" s="194" t="s">
        <v>2492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187</v>
      </c>
      <c r="AU120" s="19" t="s">
        <v>86</v>
      </c>
    </row>
    <row r="121" spans="1:65" s="2" customFormat="1" ht="11.25">
      <c r="A121" s="36"/>
      <c r="B121" s="37"/>
      <c r="C121" s="38"/>
      <c r="D121" s="198" t="s">
        <v>189</v>
      </c>
      <c r="E121" s="38"/>
      <c r="F121" s="199" t="s">
        <v>1243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189</v>
      </c>
      <c r="AU121" s="19" t="s">
        <v>86</v>
      </c>
    </row>
    <row r="122" spans="1:65" s="13" customFormat="1" ht="11.25">
      <c r="B122" s="200"/>
      <c r="C122" s="201"/>
      <c r="D122" s="193" t="s">
        <v>196</v>
      </c>
      <c r="E122" s="202" t="s">
        <v>19</v>
      </c>
      <c r="F122" s="203" t="s">
        <v>2493</v>
      </c>
      <c r="G122" s="201"/>
      <c r="H122" s="204">
        <v>9.6</v>
      </c>
      <c r="I122" s="205"/>
      <c r="J122" s="201"/>
      <c r="K122" s="201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196</v>
      </c>
      <c r="AU122" s="210" t="s">
        <v>86</v>
      </c>
      <c r="AV122" s="13" t="s">
        <v>86</v>
      </c>
      <c r="AW122" s="13" t="s">
        <v>37</v>
      </c>
      <c r="AX122" s="13" t="s">
        <v>84</v>
      </c>
      <c r="AY122" s="210" t="s">
        <v>176</v>
      </c>
    </row>
    <row r="123" spans="1:65" s="2" customFormat="1" ht="16.5" customHeight="1">
      <c r="A123" s="36"/>
      <c r="B123" s="37"/>
      <c r="C123" s="180" t="s">
        <v>328</v>
      </c>
      <c r="D123" s="180" t="s">
        <v>180</v>
      </c>
      <c r="E123" s="181" t="s">
        <v>1245</v>
      </c>
      <c r="F123" s="182" t="s">
        <v>1246</v>
      </c>
      <c r="G123" s="183" t="s">
        <v>267</v>
      </c>
      <c r="H123" s="184">
        <v>155.99799999999999</v>
      </c>
      <c r="I123" s="185"/>
      <c r="J123" s="186">
        <f>ROUND(I123*H123,2)</f>
        <v>0</v>
      </c>
      <c r="K123" s="182" t="s">
        <v>184</v>
      </c>
      <c r="L123" s="41"/>
      <c r="M123" s="187" t="s">
        <v>19</v>
      </c>
      <c r="N123" s="188" t="s">
        <v>48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354</v>
      </c>
      <c r="AT123" s="191" t="s">
        <v>180</v>
      </c>
      <c r="AU123" s="191" t="s">
        <v>86</v>
      </c>
      <c r="AY123" s="19" t="s">
        <v>176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84</v>
      </c>
      <c r="BK123" s="192">
        <f>ROUND(I123*H123,2)</f>
        <v>0</v>
      </c>
      <c r="BL123" s="19" t="s">
        <v>354</v>
      </c>
      <c r="BM123" s="191" t="s">
        <v>2494</v>
      </c>
    </row>
    <row r="124" spans="1:65" s="2" customFormat="1" ht="11.25">
      <c r="A124" s="36"/>
      <c r="B124" s="37"/>
      <c r="C124" s="38"/>
      <c r="D124" s="193" t="s">
        <v>187</v>
      </c>
      <c r="E124" s="38"/>
      <c r="F124" s="194" t="s">
        <v>1246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187</v>
      </c>
      <c r="AU124" s="19" t="s">
        <v>86</v>
      </c>
    </row>
    <row r="125" spans="1:65" s="2" customFormat="1" ht="11.25">
      <c r="A125" s="36"/>
      <c r="B125" s="37"/>
      <c r="C125" s="38"/>
      <c r="D125" s="198" t="s">
        <v>189</v>
      </c>
      <c r="E125" s="38"/>
      <c r="F125" s="199" t="s">
        <v>1248</v>
      </c>
      <c r="G125" s="38"/>
      <c r="H125" s="38"/>
      <c r="I125" s="195"/>
      <c r="J125" s="38"/>
      <c r="K125" s="38"/>
      <c r="L125" s="41"/>
      <c r="M125" s="196"/>
      <c r="N125" s="19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189</v>
      </c>
      <c r="AU125" s="19" t="s">
        <v>86</v>
      </c>
    </row>
    <row r="126" spans="1:65" s="13" customFormat="1" ht="11.25">
      <c r="B126" s="200"/>
      <c r="C126" s="201"/>
      <c r="D126" s="193" t="s">
        <v>196</v>
      </c>
      <c r="E126" s="202" t="s">
        <v>19</v>
      </c>
      <c r="F126" s="203" t="s">
        <v>1205</v>
      </c>
      <c r="G126" s="201"/>
      <c r="H126" s="204">
        <v>155.99799999999999</v>
      </c>
      <c r="I126" s="205"/>
      <c r="J126" s="201"/>
      <c r="K126" s="201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196</v>
      </c>
      <c r="AU126" s="210" t="s">
        <v>86</v>
      </c>
      <c r="AV126" s="13" t="s">
        <v>86</v>
      </c>
      <c r="AW126" s="13" t="s">
        <v>37</v>
      </c>
      <c r="AX126" s="13" t="s">
        <v>84</v>
      </c>
      <c r="AY126" s="210" t="s">
        <v>176</v>
      </c>
    </row>
    <row r="127" spans="1:65" s="2" customFormat="1" ht="33" customHeight="1">
      <c r="A127" s="36"/>
      <c r="B127" s="37"/>
      <c r="C127" s="227" t="s">
        <v>179</v>
      </c>
      <c r="D127" s="227" t="s">
        <v>398</v>
      </c>
      <c r="E127" s="228" t="s">
        <v>2495</v>
      </c>
      <c r="F127" s="229" t="s">
        <v>2496</v>
      </c>
      <c r="G127" s="230" t="s">
        <v>267</v>
      </c>
      <c r="H127" s="231">
        <v>181.816</v>
      </c>
      <c r="I127" s="232"/>
      <c r="J127" s="233">
        <f>ROUND(I127*H127,2)</f>
        <v>0</v>
      </c>
      <c r="K127" s="229" t="s">
        <v>184</v>
      </c>
      <c r="L127" s="234"/>
      <c r="M127" s="235" t="s">
        <v>19</v>
      </c>
      <c r="N127" s="236" t="s">
        <v>48</v>
      </c>
      <c r="O127" s="66"/>
      <c r="P127" s="189">
        <f>O127*H127</f>
        <v>0</v>
      </c>
      <c r="Q127" s="189">
        <v>2.3E-3</v>
      </c>
      <c r="R127" s="189">
        <f>Q127*H127</f>
        <v>0.41817680000000002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401</v>
      </c>
      <c r="AT127" s="191" t="s">
        <v>398</v>
      </c>
      <c r="AU127" s="191" t="s">
        <v>86</v>
      </c>
      <c r="AY127" s="19" t="s">
        <v>176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84</v>
      </c>
      <c r="BK127" s="192">
        <f>ROUND(I127*H127,2)</f>
        <v>0</v>
      </c>
      <c r="BL127" s="19" t="s">
        <v>354</v>
      </c>
      <c r="BM127" s="191" t="s">
        <v>2497</v>
      </c>
    </row>
    <row r="128" spans="1:65" s="2" customFormat="1" ht="19.5">
      <c r="A128" s="36"/>
      <c r="B128" s="37"/>
      <c r="C128" s="38"/>
      <c r="D128" s="193" t="s">
        <v>187</v>
      </c>
      <c r="E128" s="38"/>
      <c r="F128" s="194" t="s">
        <v>2496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187</v>
      </c>
      <c r="AU128" s="19" t="s">
        <v>86</v>
      </c>
    </row>
    <row r="129" spans="1:65" s="13" customFormat="1" ht="11.25">
      <c r="B129" s="200"/>
      <c r="C129" s="201"/>
      <c r="D129" s="193" t="s">
        <v>196</v>
      </c>
      <c r="E129" s="201"/>
      <c r="F129" s="203" t="s">
        <v>2498</v>
      </c>
      <c r="G129" s="201"/>
      <c r="H129" s="204">
        <v>181.816</v>
      </c>
      <c r="I129" s="205"/>
      <c r="J129" s="201"/>
      <c r="K129" s="201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196</v>
      </c>
      <c r="AU129" s="210" t="s">
        <v>86</v>
      </c>
      <c r="AV129" s="13" t="s">
        <v>86</v>
      </c>
      <c r="AW129" s="13" t="s">
        <v>4</v>
      </c>
      <c r="AX129" s="13" t="s">
        <v>84</v>
      </c>
      <c r="AY129" s="210" t="s">
        <v>176</v>
      </c>
    </row>
    <row r="130" spans="1:65" s="2" customFormat="1" ht="16.5" customHeight="1">
      <c r="A130" s="36"/>
      <c r="B130" s="37"/>
      <c r="C130" s="180" t="s">
        <v>341</v>
      </c>
      <c r="D130" s="180" t="s">
        <v>180</v>
      </c>
      <c r="E130" s="181" t="s">
        <v>1253</v>
      </c>
      <c r="F130" s="182" t="s">
        <v>1254</v>
      </c>
      <c r="G130" s="183" t="s">
        <v>267</v>
      </c>
      <c r="H130" s="184">
        <v>155.99799999999999</v>
      </c>
      <c r="I130" s="185"/>
      <c r="J130" s="186">
        <f>ROUND(I130*H130,2)</f>
        <v>0</v>
      </c>
      <c r="K130" s="182" t="s">
        <v>184</v>
      </c>
      <c r="L130" s="41"/>
      <c r="M130" s="187" t="s">
        <v>19</v>
      </c>
      <c r="N130" s="188" t="s">
        <v>48</v>
      </c>
      <c r="O130" s="66"/>
      <c r="P130" s="189">
        <f>O130*H130</f>
        <v>0</v>
      </c>
      <c r="Q130" s="189">
        <v>1.9000000000000001E-4</v>
      </c>
      <c r="R130" s="189">
        <f>Q130*H130</f>
        <v>2.9639619999999998E-2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354</v>
      </c>
      <c r="AT130" s="191" t="s">
        <v>180</v>
      </c>
      <c r="AU130" s="191" t="s">
        <v>86</v>
      </c>
      <c r="AY130" s="19" t="s">
        <v>176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354</v>
      </c>
      <c r="BM130" s="191" t="s">
        <v>2499</v>
      </c>
    </row>
    <row r="131" spans="1:65" s="2" customFormat="1" ht="11.25">
      <c r="A131" s="36"/>
      <c r="B131" s="37"/>
      <c r="C131" s="38"/>
      <c r="D131" s="193" t="s">
        <v>187</v>
      </c>
      <c r="E131" s="38"/>
      <c r="F131" s="194" t="s">
        <v>1254</v>
      </c>
      <c r="G131" s="38"/>
      <c r="H131" s="38"/>
      <c r="I131" s="195"/>
      <c r="J131" s="38"/>
      <c r="K131" s="38"/>
      <c r="L131" s="41"/>
      <c r="M131" s="196"/>
      <c r="N131" s="197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187</v>
      </c>
      <c r="AU131" s="19" t="s">
        <v>86</v>
      </c>
    </row>
    <row r="132" spans="1:65" s="2" customFormat="1" ht="11.25">
      <c r="A132" s="36"/>
      <c r="B132" s="37"/>
      <c r="C132" s="38"/>
      <c r="D132" s="198" t="s">
        <v>189</v>
      </c>
      <c r="E132" s="38"/>
      <c r="F132" s="199" t="s">
        <v>1256</v>
      </c>
      <c r="G132" s="38"/>
      <c r="H132" s="38"/>
      <c r="I132" s="195"/>
      <c r="J132" s="38"/>
      <c r="K132" s="38"/>
      <c r="L132" s="41"/>
      <c r="M132" s="196"/>
      <c r="N132" s="197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189</v>
      </c>
      <c r="AU132" s="19" t="s">
        <v>86</v>
      </c>
    </row>
    <row r="133" spans="1:65" s="13" customFormat="1" ht="11.25">
      <c r="B133" s="200"/>
      <c r="C133" s="201"/>
      <c r="D133" s="193" t="s">
        <v>196</v>
      </c>
      <c r="E133" s="202" t="s">
        <v>19</v>
      </c>
      <c r="F133" s="203" t="s">
        <v>1205</v>
      </c>
      <c r="G133" s="201"/>
      <c r="H133" s="204">
        <v>155.99799999999999</v>
      </c>
      <c r="I133" s="205"/>
      <c r="J133" s="201"/>
      <c r="K133" s="201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196</v>
      </c>
      <c r="AU133" s="210" t="s">
        <v>86</v>
      </c>
      <c r="AV133" s="13" t="s">
        <v>86</v>
      </c>
      <c r="AW133" s="13" t="s">
        <v>37</v>
      </c>
      <c r="AX133" s="13" t="s">
        <v>84</v>
      </c>
      <c r="AY133" s="210" t="s">
        <v>176</v>
      </c>
    </row>
    <row r="134" spans="1:65" s="2" customFormat="1" ht="16.5" customHeight="1">
      <c r="A134" s="36"/>
      <c r="B134" s="37"/>
      <c r="C134" s="227" t="s">
        <v>351</v>
      </c>
      <c r="D134" s="227" t="s">
        <v>398</v>
      </c>
      <c r="E134" s="228" t="s">
        <v>1257</v>
      </c>
      <c r="F134" s="229" t="s">
        <v>1258</v>
      </c>
      <c r="G134" s="230" t="s">
        <v>267</v>
      </c>
      <c r="H134" s="231">
        <v>181.816</v>
      </c>
      <c r="I134" s="232"/>
      <c r="J134" s="233">
        <f>ROUND(I134*H134,2)</f>
        <v>0</v>
      </c>
      <c r="K134" s="229" t="s">
        <v>184</v>
      </c>
      <c r="L134" s="234"/>
      <c r="M134" s="235" t="s">
        <v>19</v>
      </c>
      <c r="N134" s="236" t="s">
        <v>48</v>
      </c>
      <c r="O134" s="66"/>
      <c r="P134" s="189">
        <f>O134*H134</f>
        <v>0</v>
      </c>
      <c r="Q134" s="189">
        <v>1.9E-3</v>
      </c>
      <c r="R134" s="189">
        <f>Q134*H134</f>
        <v>0.34545039999999999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401</v>
      </c>
      <c r="AT134" s="191" t="s">
        <v>398</v>
      </c>
      <c r="AU134" s="191" t="s">
        <v>86</v>
      </c>
      <c r="AY134" s="19" t="s">
        <v>176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84</v>
      </c>
      <c r="BK134" s="192">
        <f>ROUND(I134*H134,2)</f>
        <v>0</v>
      </c>
      <c r="BL134" s="19" t="s">
        <v>354</v>
      </c>
      <c r="BM134" s="191" t="s">
        <v>2500</v>
      </c>
    </row>
    <row r="135" spans="1:65" s="2" customFormat="1" ht="11.25">
      <c r="A135" s="36"/>
      <c r="B135" s="37"/>
      <c r="C135" s="38"/>
      <c r="D135" s="193" t="s">
        <v>187</v>
      </c>
      <c r="E135" s="38"/>
      <c r="F135" s="194" t="s">
        <v>1258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187</v>
      </c>
      <c r="AU135" s="19" t="s">
        <v>86</v>
      </c>
    </row>
    <row r="136" spans="1:65" s="13" customFormat="1" ht="11.25">
      <c r="B136" s="200"/>
      <c r="C136" s="201"/>
      <c r="D136" s="193" t="s">
        <v>196</v>
      </c>
      <c r="E136" s="202" t="s">
        <v>19</v>
      </c>
      <c r="F136" s="203" t="s">
        <v>1205</v>
      </c>
      <c r="G136" s="201"/>
      <c r="H136" s="204">
        <v>155.99799999999999</v>
      </c>
      <c r="I136" s="205"/>
      <c r="J136" s="201"/>
      <c r="K136" s="201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196</v>
      </c>
      <c r="AU136" s="210" t="s">
        <v>86</v>
      </c>
      <c r="AV136" s="13" t="s">
        <v>86</v>
      </c>
      <c r="AW136" s="13" t="s">
        <v>37</v>
      </c>
      <c r="AX136" s="13" t="s">
        <v>84</v>
      </c>
      <c r="AY136" s="210" t="s">
        <v>176</v>
      </c>
    </row>
    <row r="137" spans="1:65" s="13" customFormat="1" ht="11.25">
      <c r="B137" s="200"/>
      <c r="C137" s="201"/>
      <c r="D137" s="193" t="s">
        <v>196</v>
      </c>
      <c r="E137" s="201"/>
      <c r="F137" s="203" t="s">
        <v>2498</v>
      </c>
      <c r="G137" s="201"/>
      <c r="H137" s="204">
        <v>181.816</v>
      </c>
      <c r="I137" s="205"/>
      <c r="J137" s="201"/>
      <c r="K137" s="201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196</v>
      </c>
      <c r="AU137" s="210" t="s">
        <v>86</v>
      </c>
      <c r="AV137" s="13" t="s">
        <v>86</v>
      </c>
      <c r="AW137" s="13" t="s">
        <v>4</v>
      </c>
      <c r="AX137" s="13" t="s">
        <v>84</v>
      </c>
      <c r="AY137" s="210" t="s">
        <v>176</v>
      </c>
    </row>
    <row r="138" spans="1:65" s="2" customFormat="1" ht="16.5" customHeight="1">
      <c r="A138" s="36"/>
      <c r="B138" s="37"/>
      <c r="C138" s="180" t="s">
        <v>361</v>
      </c>
      <c r="D138" s="180" t="s">
        <v>180</v>
      </c>
      <c r="E138" s="181" t="s">
        <v>1260</v>
      </c>
      <c r="F138" s="182" t="s">
        <v>1261</v>
      </c>
      <c r="G138" s="183" t="s">
        <v>407</v>
      </c>
      <c r="H138" s="184">
        <v>155.99799999999999</v>
      </c>
      <c r="I138" s="185"/>
      <c r="J138" s="186">
        <f>ROUND(I138*H138,2)</f>
        <v>0</v>
      </c>
      <c r="K138" s="182" t="s">
        <v>184</v>
      </c>
      <c r="L138" s="41"/>
      <c r="M138" s="187" t="s">
        <v>19</v>
      </c>
      <c r="N138" s="188" t="s">
        <v>48</v>
      </c>
      <c r="O138" s="66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354</v>
      </c>
      <c r="AT138" s="191" t="s">
        <v>180</v>
      </c>
      <c r="AU138" s="191" t="s">
        <v>86</v>
      </c>
      <c r="AY138" s="19" t="s">
        <v>176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354</v>
      </c>
      <c r="BM138" s="191" t="s">
        <v>2501</v>
      </c>
    </row>
    <row r="139" spans="1:65" s="2" customFormat="1" ht="11.25">
      <c r="A139" s="36"/>
      <c r="B139" s="37"/>
      <c r="C139" s="38"/>
      <c r="D139" s="193" t="s">
        <v>187</v>
      </c>
      <c r="E139" s="38"/>
      <c r="F139" s="194" t="s">
        <v>1261</v>
      </c>
      <c r="G139" s="38"/>
      <c r="H139" s="38"/>
      <c r="I139" s="195"/>
      <c r="J139" s="38"/>
      <c r="K139" s="38"/>
      <c r="L139" s="41"/>
      <c r="M139" s="196"/>
      <c r="N139" s="197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187</v>
      </c>
      <c r="AU139" s="19" t="s">
        <v>86</v>
      </c>
    </row>
    <row r="140" spans="1:65" s="2" customFormat="1" ht="11.25">
      <c r="A140" s="36"/>
      <c r="B140" s="37"/>
      <c r="C140" s="38"/>
      <c r="D140" s="198" t="s">
        <v>189</v>
      </c>
      <c r="E140" s="38"/>
      <c r="F140" s="199" t="s">
        <v>1263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189</v>
      </c>
      <c r="AU140" s="19" t="s">
        <v>86</v>
      </c>
    </row>
    <row r="141" spans="1:65" s="13" customFormat="1" ht="11.25">
      <c r="B141" s="200"/>
      <c r="C141" s="201"/>
      <c r="D141" s="193" t="s">
        <v>196</v>
      </c>
      <c r="E141" s="202" t="s">
        <v>19</v>
      </c>
      <c r="F141" s="203" t="s">
        <v>1205</v>
      </c>
      <c r="G141" s="201"/>
      <c r="H141" s="204">
        <v>155.99799999999999</v>
      </c>
      <c r="I141" s="205"/>
      <c r="J141" s="201"/>
      <c r="K141" s="201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196</v>
      </c>
      <c r="AU141" s="210" t="s">
        <v>86</v>
      </c>
      <c r="AV141" s="13" t="s">
        <v>86</v>
      </c>
      <c r="AW141" s="13" t="s">
        <v>37</v>
      </c>
      <c r="AX141" s="13" t="s">
        <v>84</v>
      </c>
      <c r="AY141" s="210" t="s">
        <v>176</v>
      </c>
    </row>
    <row r="142" spans="1:65" s="2" customFormat="1" ht="16.5" customHeight="1">
      <c r="A142" s="36"/>
      <c r="B142" s="37"/>
      <c r="C142" s="227" t="s">
        <v>368</v>
      </c>
      <c r="D142" s="227" t="s">
        <v>398</v>
      </c>
      <c r="E142" s="228" t="s">
        <v>1264</v>
      </c>
      <c r="F142" s="229" t="s">
        <v>1265</v>
      </c>
      <c r="G142" s="230" t="s">
        <v>407</v>
      </c>
      <c r="H142" s="231">
        <v>171.59800000000001</v>
      </c>
      <c r="I142" s="232"/>
      <c r="J142" s="233">
        <f>ROUND(I142*H142,2)</f>
        <v>0</v>
      </c>
      <c r="K142" s="229" t="s">
        <v>184</v>
      </c>
      <c r="L142" s="234"/>
      <c r="M142" s="235" t="s">
        <v>19</v>
      </c>
      <c r="N142" s="236" t="s">
        <v>48</v>
      </c>
      <c r="O142" s="66"/>
      <c r="P142" s="189">
        <f>O142*H142</f>
        <v>0</v>
      </c>
      <c r="Q142" s="189">
        <v>5.0000000000000001E-4</v>
      </c>
      <c r="R142" s="189">
        <f>Q142*H142</f>
        <v>8.5799000000000014E-2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401</v>
      </c>
      <c r="AT142" s="191" t="s">
        <v>398</v>
      </c>
      <c r="AU142" s="191" t="s">
        <v>86</v>
      </c>
      <c r="AY142" s="19" t="s">
        <v>176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84</v>
      </c>
      <c r="BK142" s="192">
        <f>ROUND(I142*H142,2)</f>
        <v>0</v>
      </c>
      <c r="BL142" s="19" t="s">
        <v>354</v>
      </c>
      <c r="BM142" s="191" t="s">
        <v>2502</v>
      </c>
    </row>
    <row r="143" spans="1:65" s="2" customFormat="1" ht="11.25">
      <c r="A143" s="36"/>
      <c r="B143" s="37"/>
      <c r="C143" s="38"/>
      <c r="D143" s="193" t="s">
        <v>187</v>
      </c>
      <c r="E143" s="38"/>
      <c r="F143" s="194" t="s">
        <v>1265</v>
      </c>
      <c r="G143" s="38"/>
      <c r="H143" s="38"/>
      <c r="I143" s="195"/>
      <c r="J143" s="38"/>
      <c r="K143" s="38"/>
      <c r="L143" s="41"/>
      <c r="M143" s="196"/>
      <c r="N143" s="197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187</v>
      </c>
      <c r="AU143" s="19" t="s">
        <v>86</v>
      </c>
    </row>
    <row r="144" spans="1:65" s="15" customFormat="1" ht="11.25">
      <c r="B144" s="237"/>
      <c r="C144" s="238"/>
      <c r="D144" s="193" t="s">
        <v>196</v>
      </c>
      <c r="E144" s="239" t="s">
        <v>19</v>
      </c>
      <c r="F144" s="240" t="s">
        <v>2503</v>
      </c>
      <c r="G144" s="238"/>
      <c r="H144" s="239" t="s">
        <v>19</v>
      </c>
      <c r="I144" s="241"/>
      <c r="J144" s="238"/>
      <c r="K144" s="238"/>
      <c r="L144" s="242"/>
      <c r="M144" s="243"/>
      <c r="N144" s="244"/>
      <c r="O144" s="244"/>
      <c r="P144" s="244"/>
      <c r="Q144" s="244"/>
      <c r="R144" s="244"/>
      <c r="S144" s="244"/>
      <c r="T144" s="245"/>
      <c r="AT144" s="246" t="s">
        <v>196</v>
      </c>
      <c r="AU144" s="246" t="s">
        <v>86</v>
      </c>
      <c r="AV144" s="15" t="s">
        <v>84</v>
      </c>
      <c r="AW144" s="15" t="s">
        <v>37</v>
      </c>
      <c r="AX144" s="15" t="s">
        <v>77</v>
      </c>
      <c r="AY144" s="246" t="s">
        <v>176</v>
      </c>
    </row>
    <row r="145" spans="1:65" s="13" customFormat="1" ht="11.25">
      <c r="B145" s="200"/>
      <c r="C145" s="201"/>
      <c r="D145" s="193" t="s">
        <v>196</v>
      </c>
      <c r="E145" s="202" t="s">
        <v>19</v>
      </c>
      <c r="F145" s="203" t="s">
        <v>2504</v>
      </c>
      <c r="G145" s="201"/>
      <c r="H145" s="204">
        <v>171.59800000000001</v>
      </c>
      <c r="I145" s="205"/>
      <c r="J145" s="201"/>
      <c r="K145" s="201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196</v>
      </c>
      <c r="AU145" s="210" t="s">
        <v>86</v>
      </c>
      <c r="AV145" s="13" t="s">
        <v>86</v>
      </c>
      <c r="AW145" s="13" t="s">
        <v>37</v>
      </c>
      <c r="AX145" s="13" t="s">
        <v>84</v>
      </c>
      <c r="AY145" s="210" t="s">
        <v>176</v>
      </c>
    </row>
    <row r="146" spans="1:65" s="2" customFormat="1" ht="16.5" customHeight="1">
      <c r="A146" s="36"/>
      <c r="B146" s="37"/>
      <c r="C146" s="180" t="s">
        <v>374</v>
      </c>
      <c r="D146" s="180" t="s">
        <v>180</v>
      </c>
      <c r="E146" s="181" t="s">
        <v>2505</v>
      </c>
      <c r="F146" s="182" t="s">
        <v>2506</v>
      </c>
      <c r="G146" s="183" t="s">
        <v>183</v>
      </c>
      <c r="H146" s="184">
        <v>1.1419999999999999</v>
      </c>
      <c r="I146" s="185"/>
      <c r="J146" s="186">
        <f>ROUND(I146*H146,2)</f>
        <v>0</v>
      </c>
      <c r="K146" s="182" t="s">
        <v>184</v>
      </c>
      <c r="L146" s="41"/>
      <c r="M146" s="187" t="s">
        <v>19</v>
      </c>
      <c r="N146" s="188" t="s">
        <v>48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354</v>
      </c>
      <c r="AT146" s="191" t="s">
        <v>180</v>
      </c>
      <c r="AU146" s="191" t="s">
        <v>86</v>
      </c>
      <c r="AY146" s="19" t="s">
        <v>176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84</v>
      </c>
      <c r="BK146" s="192">
        <f>ROUND(I146*H146,2)</f>
        <v>0</v>
      </c>
      <c r="BL146" s="19" t="s">
        <v>354</v>
      </c>
      <c r="BM146" s="191" t="s">
        <v>2507</v>
      </c>
    </row>
    <row r="147" spans="1:65" s="2" customFormat="1" ht="19.5">
      <c r="A147" s="36"/>
      <c r="B147" s="37"/>
      <c r="C147" s="38"/>
      <c r="D147" s="193" t="s">
        <v>187</v>
      </c>
      <c r="E147" s="38"/>
      <c r="F147" s="194" t="s">
        <v>2508</v>
      </c>
      <c r="G147" s="38"/>
      <c r="H147" s="38"/>
      <c r="I147" s="195"/>
      <c r="J147" s="38"/>
      <c r="K147" s="38"/>
      <c r="L147" s="41"/>
      <c r="M147" s="196"/>
      <c r="N147" s="197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187</v>
      </c>
      <c r="AU147" s="19" t="s">
        <v>86</v>
      </c>
    </row>
    <row r="148" spans="1:65" s="2" customFormat="1" ht="11.25">
      <c r="A148" s="36"/>
      <c r="B148" s="37"/>
      <c r="C148" s="38"/>
      <c r="D148" s="198" t="s">
        <v>189</v>
      </c>
      <c r="E148" s="38"/>
      <c r="F148" s="199" t="s">
        <v>2509</v>
      </c>
      <c r="G148" s="38"/>
      <c r="H148" s="38"/>
      <c r="I148" s="195"/>
      <c r="J148" s="38"/>
      <c r="K148" s="38"/>
      <c r="L148" s="41"/>
      <c r="M148" s="196"/>
      <c r="N148" s="197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189</v>
      </c>
      <c r="AU148" s="19" t="s">
        <v>86</v>
      </c>
    </row>
    <row r="149" spans="1:65" s="2" customFormat="1" ht="16.5" customHeight="1">
      <c r="A149" s="36"/>
      <c r="B149" s="37"/>
      <c r="C149" s="180" t="s">
        <v>380</v>
      </c>
      <c r="D149" s="180" t="s">
        <v>180</v>
      </c>
      <c r="E149" s="181" t="s">
        <v>1273</v>
      </c>
      <c r="F149" s="182" t="s">
        <v>1274</v>
      </c>
      <c r="G149" s="183" t="s">
        <v>183</v>
      </c>
      <c r="H149" s="184">
        <v>1.1419999999999999</v>
      </c>
      <c r="I149" s="185"/>
      <c r="J149" s="186">
        <f>ROUND(I149*H149,2)</f>
        <v>0</v>
      </c>
      <c r="K149" s="182" t="s">
        <v>184</v>
      </c>
      <c r="L149" s="41"/>
      <c r="M149" s="187" t="s">
        <v>19</v>
      </c>
      <c r="N149" s="188" t="s">
        <v>48</v>
      </c>
      <c r="O149" s="66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354</v>
      </c>
      <c r="AT149" s="191" t="s">
        <v>180</v>
      </c>
      <c r="AU149" s="191" t="s">
        <v>86</v>
      </c>
      <c r="AY149" s="19" t="s">
        <v>176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354</v>
      </c>
      <c r="BM149" s="191" t="s">
        <v>2510</v>
      </c>
    </row>
    <row r="150" spans="1:65" s="2" customFormat="1" ht="19.5">
      <c r="A150" s="36"/>
      <c r="B150" s="37"/>
      <c r="C150" s="38"/>
      <c r="D150" s="193" t="s">
        <v>187</v>
      </c>
      <c r="E150" s="38"/>
      <c r="F150" s="194" t="s">
        <v>1276</v>
      </c>
      <c r="G150" s="38"/>
      <c r="H150" s="38"/>
      <c r="I150" s="195"/>
      <c r="J150" s="38"/>
      <c r="K150" s="38"/>
      <c r="L150" s="41"/>
      <c r="M150" s="196"/>
      <c r="N150" s="197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187</v>
      </c>
      <c r="AU150" s="19" t="s">
        <v>86</v>
      </c>
    </row>
    <row r="151" spans="1:65" s="2" customFormat="1" ht="11.25">
      <c r="A151" s="36"/>
      <c r="B151" s="37"/>
      <c r="C151" s="38"/>
      <c r="D151" s="198" t="s">
        <v>189</v>
      </c>
      <c r="E151" s="38"/>
      <c r="F151" s="199" t="s">
        <v>1277</v>
      </c>
      <c r="G151" s="38"/>
      <c r="H151" s="38"/>
      <c r="I151" s="195"/>
      <c r="J151" s="38"/>
      <c r="K151" s="38"/>
      <c r="L151" s="41"/>
      <c r="M151" s="196"/>
      <c r="N151" s="19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189</v>
      </c>
      <c r="AU151" s="19" t="s">
        <v>86</v>
      </c>
    </row>
    <row r="152" spans="1:65" s="12" customFormat="1" ht="22.9" customHeight="1">
      <c r="B152" s="164"/>
      <c r="C152" s="165"/>
      <c r="D152" s="166" t="s">
        <v>76</v>
      </c>
      <c r="E152" s="178" t="s">
        <v>1278</v>
      </c>
      <c r="F152" s="178" t="s">
        <v>1279</v>
      </c>
      <c r="G152" s="165"/>
      <c r="H152" s="165"/>
      <c r="I152" s="168"/>
      <c r="J152" s="179">
        <f>BK152</f>
        <v>0</v>
      </c>
      <c r="K152" s="165"/>
      <c r="L152" s="170"/>
      <c r="M152" s="171"/>
      <c r="N152" s="172"/>
      <c r="O152" s="172"/>
      <c r="P152" s="173">
        <f>SUM(P153:P211)</f>
        <v>0</v>
      </c>
      <c r="Q152" s="172"/>
      <c r="R152" s="173">
        <f>SUM(R153:R211)</f>
        <v>1.5917386099999999</v>
      </c>
      <c r="S152" s="172"/>
      <c r="T152" s="174">
        <f>SUM(T153:T211)</f>
        <v>1.4819849999999999</v>
      </c>
      <c r="AR152" s="175" t="s">
        <v>86</v>
      </c>
      <c r="AT152" s="176" t="s">
        <v>76</v>
      </c>
      <c r="AU152" s="176" t="s">
        <v>84</v>
      </c>
      <c r="AY152" s="175" t="s">
        <v>176</v>
      </c>
      <c r="BK152" s="177">
        <f>SUM(BK153:BK211)</f>
        <v>0</v>
      </c>
    </row>
    <row r="153" spans="1:65" s="2" customFormat="1" ht="16.5" customHeight="1">
      <c r="A153" s="36"/>
      <c r="B153" s="37"/>
      <c r="C153" s="180" t="s">
        <v>8</v>
      </c>
      <c r="D153" s="180" t="s">
        <v>180</v>
      </c>
      <c r="E153" s="181" t="s">
        <v>1280</v>
      </c>
      <c r="F153" s="182" t="s">
        <v>1281</v>
      </c>
      <c r="G153" s="183" t="s">
        <v>290</v>
      </c>
      <c r="H153" s="184">
        <v>6.101</v>
      </c>
      <c r="I153" s="185"/>
      <c r="J153" s="186">
        <f>ROUND(I153*H153,2)</f>
        <v>0</v>
      </c>
      <c r="K153" s="182" t="s">
        <v>184</v>
      </c>
      <c r="L153" s="41"/>
      <c r="M153" s="187" t="s">
        <v>19</v>
      </c>
      <c r="N153" s="188" t="s">
        <v>48</v>
      </c>
      <c r="O153" s="66"/>
      <c r="P153" s="189">
        <f>O153*H153</f>
        <v>0</v>
      </c>
      <c r="Q153" s="189">
        <v>1.89E-3</v>
      </c>
      <c r="R153" s="189">
        <f>Q153*H153</f>
        <v>1.153089E-2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354</v>
      </c>
      <c r="AT153" s="191" t="s">
        <v>180</v>
      </c>
      <c r="AU153" s="191" t="s">
        <v>86</v>
      </c>
      <c r="AY153" s="19" t="s">
        <v>176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84</v>
      </c>
      <c r="BK153" s="192">
        <f>ROUND(I153*H153,2)</f>
        <v>0</v>
      </c>
      <c r="BL153" s="19" t="s">
        <v>354</v>
      </c>
      <c r="BM153" s="191" t="s">
        <v>2511</v>
      </c>
    </row>
    <row r="154" spans="1:65" s="2" customFormat="1" ht="11.25">
      <c r="A154" s="36"/>
      <c r="B154" s="37"/>
      <c r="C154" s="38"/>
      <c r="D154" s="193" t="s">
        <v>187</v>
      </c>
      <c r="E154" s="38"/>
      <c r="F154" s="194" t="s">
        <v>1283</v>
      </c>
      <c r="G154" s="38"/>
      <c r="H154" s="38"/>
      <c r="I154" s="195"/>
      <c r="J154" s="38"/>
      <c r="K154" s="38"/>
      <c r="L154" s="41"/>
      <c r="M154" s="196"/>
      <c r="N154" s="197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187</v>
      </c>
      <c r="AU154" s="19" t="s">
        <v>86</v>
      </c>
    </row>
    <row r="155" spans="1:65" s="2" customFormat="1" ht="11.25">
      <c r="A155" s="36"/>
      <c r="B155" s="37"/>
      <c r="C155" s="38"/>
      <c r="D155" s="198" t="s">
        <v>189</v>
      </c>
      <c r="E155" s="38"/>
      <c r="F155" s="199" t="s">
        <v>1284</v>
      </c>
      <c r="G155" s="38"/>
      <c r="H155" s="38"/>
      <c r="I155" s="195"/>
      <c r="J155" s="38"/>
      <c r="K155" s="38"/>
      <c r="L155" s="41"/>
      <c r="M155" s="196"/>
      <c r="N155" s="197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189</v>
      </c>
      <c r="AU155" s="19" t="s">
        <v>86</v>
      </c>
    </row>
    <row r="156" spans="1:65" s="15" customFormat="1" ht="11.25">
      <c r="B156" s="237"/>
      <c r="C156" s="238"/>
      <c r="D156" s="193" t="s">
        <v>196</v>
      </c>
      <c r="E156" s="239" t="s">
        <v>19</v>
      </c>
      <c r="F156" s="240" t="s">
        <v>2512</v>
      </c>
      <c r="G156" s="238"/>
      <c r="H156" s="239" t="s">
        <v>19</v>
      </c>
      <c r="I156" s="241"/>
      <c r="J156" s="238"/>
      <c r="K156" s="238"/>
      <c r="L156" s="242"/>
      <c r="M156" s="243"/>
      <c r="N156" s="244"/>
      <c r="O156" s="244"/>
      <c r="P156" s="244"/>
      <c r="Q156" s="244"/>
      <c r="R156" s="244"/>
      <c r="S156" s="244"/>
      <c r="T156" s="245"/>
      <c r="AT156" s="246" t="s">
        <v>196</v>
      </c>
      <c r="AU156" s="246" t="s">
        <v>86</v>
      </c>
      <c r="AV156" s="15" t="s">
        <v>84</v>
      </c>
      <c r="AW156" s="15" t="s">
        <v>37</v>
      </c>
      <c r="AX156" s="15" t="s">
        <v>77</v>
      </c>
      <c r="AY156" s="246" t="s">
        <v>176</v>
      </c>
    </row>
    <row r="157" spans="1:65" s="13" customFormat="1" ht="11.25">
      <c r="B157" s="200"/>
      <c r="C157" s="201"/>
      <c r="D157" s="193" t="s">
        <v>196</v>
      </c>
      <c r="E157" s="202" t="s">
        <v>19</v>
      </c>
      <c r="F157" s="203" t="s">
        <v>2513</v>
      </c>
      <c r="G157" s="201"/>
      <c r="H157" s="204">
        <v>4.992</v>
      </c>
      <c r="I157" s="205"/>
      <c r="J157" s="201"/>
      <c r="K157" s="201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196</v>
      </c>
      <c r="AU157" s="210" t="s">
        <v>86</v>
      </c>
      <c r="AV157" s="13" t="s">
        <v>86</v>
      </c>
      <c r="AW157" s="13" t="s">
        <v>37</v>
      </c>
      <c r="AX157" s="13" t="s">
        <v>77</v>
      </c>
      <c r="AY157" s="210" t="s">
        <v>176</v>
      </c>
    </row>
    <row r="158" spans="1:65" s="13" customFormat="1" ht="11.25">
      <c r="B158" s="200"/>
      <c r="C158" s="201"/>
      <c r="D158" s="193" t="s">
        <v>196</v>
      </c>
      <c r="E158" s="202" t="s">
        <v>19</v>
      </c>
      <c r="F158" s="203" t="s">
        <v>2514</v>
      </c>
      <c r="G158" s="201"/>
      <c r="H158" s="204">
        <v>1.109</v>
      </c>
      <c r="I158" s="205"/>
      <c r="J158" s="201"/>
      <c r="K158" s="201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196</v>
      </c>
      <c r="AU158" s="210" t="s">
        <v>86</v>
      </c>
      <c r="AV158" s="13" t="s">
        <v>86</v>
      </c>
      <c r="AW158" s="13" t="s">
        <v>37</v>
      </c>
      <c r="AX158" s="13" t="s">
        <v>77</v>
      </c>
      <c r="AY158" s="210" t="s">
        <v>176</v>
      </c>
    </row>
    <row r="159" spans="1:65" s="14" customFormat="1" ht="11.25">
      <c r="B159" s="211"/>
      <c r="C159" s="212"/>
      <c r="D159" s="193" t="s">
        <v>196</v>
      </c>
      <c r="E159" s="213" t="s">
        <v>19</v>
      </c>
      <c r="F159" s="214" t="s">
        <v>199</v>
      </c>
      <c r="G159" s="212"/>
      <c r="H159" s="215">
        <v>6.101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196</v>
      </c>
      <c r="AU159" s="221" t="s">
        <v>86</v>
      </c>
      <c r="AV159" s="14" t="s">
        <v>185</v>
      </c>
      <c r="AW159" s="14" t="s">
        <v>37</v>
      </c>
      <c r="AX159" s="14" t="s">
        <v>84</v>
      </c>
      <c r="AY159" s="221" t="s">
        <v>176</v>
      </c>
    </row>
    <row r="160" spans="1:65" s="2" customFormat="1" ht="16.5" customHeight="1">
      <c r="A160" s="36"/>
      <c r="B160" s="37"/>
      <c r="C160" s="180" t="s">
        <v>354</v>
      </c>
      <c r="D160" s="180" t="s">
        <v>180</v>
      </c>
      <c r="E160" s="181" t="s">
        <v>1288</v>
      </c>
      <c r="F160" s="182" t="s">
        <v>1289</v>
      </c>
      <c r="G160" s="183" t="s">
        <v>407</v>
      </c>
      <c r="H160" s="184">
        <v>65</v>
      </c>
      <c r="I160" s="185"/>
      <c r="J160" s="186">
        <f>ROUND(I160*H160,2)</f>
        <v>0</v>
      </c>
      <c r="K160" s="182" t="s">
        <v>184</v>
      </c>
      <c r="L160" s="41"/>
      <c r="M160" s="187" t="s">
        <v>19</v>
      </c>
      <c r="N160" s="188" t="s">
        <v>48</v>
      </c>
      <c r="O160" s="66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354</v>
      </c>
      <c r="AT160" s="191" t="s">
        <v>180</v>
      </c>
      <c r="AU160" s="191" t="s">
        <v>86</v>
      </c>
      <c r="AY160" s="19" t="s">
        <v>176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84</v>
      </c>
      <c r="BK160" s="192">
        <f>ROUND(I160*H160,2)</f>
        <v>0</v>
      </c>
      <c r="BL160" s="19" t="s">
        <v>354</v>
      </c>
      <c r="BM160" s="191" t="s">
        <v>2515</v>
      </c>
    </row>
    <row r="161" spans="1:65" s="2" customFormat="1" ht="19.5">
      <c r="A161" s="36"/>
      <c r="B161" s="37"/>
      <c r="C161" s="38"/>
      <c r="D161" s="193" t="s">
        <v>187</v>
      </c>
      <c r="E161" s="38"/>
      <c r="F161" s="194" t="s">
        <v>1291</v>
      </c>
      <c r="G161" s="38"/>
      <c r="H161" s="38"/>
      <c r="I161" s="195"/>
      <c r="J161" s="38"/>
      <c r="K161" s="38"/>
      <c r="L161" s="41"/>
      <c r="M161" s="196"/>
      <c r="N161" s="197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187</v>
      </c>
      <c r="AU161" s="19" t="s">
        <v>86</v>
      </c>
    </row>
    <row r="162" spans="1:65" s="2" customFormat="1" ht="11.25">
      <c r="A162" s="36"/>
      <c r="B162" s="37"/>
      <c r="C162" s="38"/>
      <c r="D162" s="198" t="s">
        <v>189</v>
      </c>
      <c r="E162" s="38"/>
      <c r="F162" s="199" t="s">
        <v>1292</v>
      </c>
      <c r="G162" s="38"/>
      <c r="H162" s="38"/>
      <c r="I162" s="195"/>
      <c r="J162" s="38"/>
      <c r="K162" s="38"/>
      <c r="L162" s="41"/>
      <c r="M162" s="196"/>
      <c r="N162" s="197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189</v>
      </c>
      <c r="AU162" s="19" t="s">
        <v>86</v>
      </c>
    </row>
    <row r="163" spans="1:65" s="13" customFormat="1" ht="11.25">
      <c r="B163" s="200"/>
      <c r="C163" s="201"/>
      <c r="D163" s="193" t="s">
        <v>196</v>
      </c>
      <c r="E163" s="202" t="s">
        <v>19</v>
      </c>
      <c r="F163" s="203" t="s">
        <v>2516</v>
      </c>
      <c r="G163" s="201"/>
      <c r="H163" s="204">
        <v>65</v>
      </c>
      <c r="I163" s="205"/>
      <c r="J163" s="201"/>
      <c r="K163" s="201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196</v>
      </c>
      <c r="AU163" s="210" t="s">
        <v>86</v>
      </c>
      <c r="AV163" s="13" t="s">
        <v>86</v>
      </c>
      <c r="AW163" s="13" t="s">
        <v>37</v>
      </c>
      <c r="AX163" s="13" t="s">
        <v>84</v>
      </c>
      <c r="AY163" s="210" t="s">
        <v>176</v>
      </c>
    </row>
    <row r="164" spans="1:65" s="2" customFormat="1" ht="16.5" customHeight="1">
      <c r="A164" s="36"/>
      <c r="B164" s="37"/>
      <c r="C164" s="227" t="s">
        <v>397</v>
      </c>
      <c r="D164" s="227" t="s">
        <v>398</v>
      </c>
      <c r="E164" s="228" t="s">
        <v>1294</v>
      </c>
      <c r="F164" s="229" t="s">
        <v>1295</v>
      </c>
      <c r="G164" s="230" t="s">
        <v>290</v>
      </c>
      <c r="H164" s="231">
        <v>1.109</v>
      </c>
      <c r="I164" s="232"/>
      <c r="J164" s="233">
        <f>ROUND(I164*H164,2)</f>
        <v>0</v>
      </c>
      <c r="K164" s="229" t="s">
        <v>184</v>
      </c>
      <c r="L164" s="234"/>
      <c r="M164" s="235" t="s">
        <v>19</v>
      </c>
      <c r="N164" s="236" t="s">
        <v>48</v>
      </c>
      <c r="O164" s="66"/>
      <c r="P164" s="189">
        <f>O164*H164</f>
        <v>0</v>
      </c>
      <c r="Q164" s="189">
        <v>0.55000000000000004</v>
      </c>
      <c r="R164" s="189">
        <f>Q164*H164</f>
        <v>0.60994999999999999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401</v>
      </c>
      <c r="AT164" s="191" t="s">
        <v>398</v>
      </c>
      <c r="AU164" s="191" t="s">
        <v>86</v>
      </c>
      <c r="AY164" s="19" t="s">
        <v>176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84</v>
      </c>
      <c r="BK164" s="192">
        <f>ROUND(I164*H164,2)</f>
        <v>0</v>
      </c>
      <c r="BL164" s="19" t="s">
        <v>354</v>
      </c>
      <c r="BM164" s="191" t="s">
        <v>2517</v>
      </c>
    </row>
    <row r="165" spans="1:65" s="2" customFormat="1" ht="11.25">
      <c r="A165" s="36"/>
      <c r="B165" s="37"/>
      <c r="C165" s="38"/>
      <c r="D165" s="193" t="s">
        <v>187</v>
      </c>
      <c r="E165" s="38"/>
      <c r="F165" s="194" t="s">
        <v>1295</v>
      </c>
      <c r="G165" s="38"/>
      <c r="H165" s="38"/>
      <c r="I165" s="195"/>
      <c r="J165" s="38"/>
      <c r="K165" s="38"/>
      <c r="L165" s="41"/>
      <c r="M165" s="196"/>
      <c r="N165" s="197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187</v>
      </c>
      <c r="AU165" s="19" t="s">
        <v>86</v>
      </c>
    </row>
    <row r="166" spans="1:65" s="15" customFormat="1" ht="11.25">
      <c r="B166" s="237"/>
      <c r="C166" s="238"/>
      <c r="D166" s="193" t="s">
        <v>196</v>
      </c>
      <c r="E166" s="239" t="s">
        <v>19</v>
      </c>
      <c r="F166" s="240" t="s">
        <v>1286</v>
      </c>
      <c r="G166" s="238"/>
      <c r="H166" s="239" t="s">
        <v>19</v>
      </c>
      <c r="I166" s="241"/>
      <c r="J166" s="238"/>
      <c r="K166" s="238"/>
      <c r="L166" s="242"/>
      <c r="M166" s="243"/>
      <c r="N166" s="244"/>
      <c r="O166" s="244"/>
      <c r="P166" s="244"/>
      <c r="Q166" s="244"/>
      <c r="R166" s="244"/>
      <c r="S166" s="244"/>
      <c r="T166" s="245"/>
      <c r="AT166" s="246" t="s">
        <v>196</v>
      </c>
      <c r="AU166" s="246" t="s">
        <v>86</v>
      </c>
      <c r="AV166" s="15" t="s">
        <v>84</v>
      </c>
      <c r="AW166" s="15" t="s">
        <v>37</v>
      </c>
      <c r="AX166" s="15" t="s">
        <v>77</v>
      </c>
      <c r="AY166" s="246" t="s">
        <v>176</v>
      </c>
    </row>
    <row r="167" spans="1:65" s="13" customFormat="1" ht="11.25">
      <c r="B167" s="200"/>
      <c r="C167" s="201"/>
      <c r="D167" s="193" t="s">
        <v>196</v>
      </c>
      <c r="E167" s="202" t="s">
        <v>19</v>
      </c>
      <c r="F167" s="203" t="s">
        <v>2518</v>
      </c>
      <c r="G167" s="201"/>
      <c r="H167" s="204">
        <v>0.42</v>
      </c>
      <c r="I167" s="205"/>
      <c r="J167" s="201"/>
      <c r="K167" s="201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196</v>
      </c>
      <c r="AU167" s="210" t="s">
        <v>86</v>
      </c>
      <c r="AV167" s="13" t="s">
        <v>86</v>
      </c>
      <c r="AW167" s="13" t="s">
        <v>37</v>
      </c>
      <c r="AX167" s="13" t="s">
        <v>77</v>
      </c>
      <c r="AY167" s="210" t="s">
        <v>176</v>
      </c>
    </row>
    <row r="168" spans="1:65" s="13" customFormat="1" ht="11.25">
      <c r="B168" s="200"/>
      <c r="C168" s="201"/>
      <c r="D168" s="193" t="s">
        <v>196</v>
      </c>
      <c r="E168" s="202" t="s">
        <v>19</v>
      </c>
      <c r="F168" s="203" t="s">
        <v>2519</v>
      </c>
      <c r="G168" s="201"/>
      <c r="H168" s="204">
        <v>0.58799999999999997</v>
      </c>
      <c r="I168" s="205"/>
      <c r="J168" s="201"/>
      <c r="K168" s="201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196</v>
      </c>
      <c r="AU168" s="210" t="s">
        <v>86</v>
      </c>
      <c r="AV168" s="13" t="s">
        <v>86</v>
      </c>
      <c r="AW168" s="13" t="s">
        <v>37</v>
      </c>
      <c r="AX168" s="13" t="s">
        <v>77</v>
      </c>
      <c r="AY168" s="210" t="s">
        <v>176</v>
      </c>
    </row>
    <row r="169" spans="1:65" s="14" customFormat="1" ht="11.25">
      <c r="B169" s="211"/>
      <c r="C169" s="212"/>
      <c r="D169" s="193" t="s">
        <v>196</v>
      </c>
      <c r="E169" s="213" t="s">
        <v>19</v>
      </c>
      <c r="F169" s="214" t="s">
        <v>199</v>
      </c>
      <c r="G169" s="212"/>
      <c r="H169" s="215">
        <v>1.008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196</v>
      </c>
      <c r="AU169" s="221" t="s">
        <v>86</v>
      </c>
      <c r="AV169" s="14" t="s">
        <v>185</v>
      </c>
      <c r="AW169" s="14" t="s">
        <v>37</v>
      </c>
      <c r="AX169" s="14" t="s">
        <v>84</v>
      </c>
      <c r="AY169" s="221" t="s">
        <v>176</v>
      </c>
    </row>
    <row r="170" spans="1:65" s="13" customFormat="1" ht="11.25">
      <c r="B170" s="200"/>
      <c r="C170" s="201"/>
      <c r="D170" s="193" t="s">
        <v>196</v>
      </c>
      <c r="E170" s="201"/>
      <c r="F170" s="203" t="s">
        <v>2520</v>
      </c>
      <c r="G170" s="201"/>
      <c r="H170" s="204">
        <v>1.109</v>
      </c>
      <c r="I170" s="205"/>
      <c r="J170" s="201"/>
      <c r="K170" s="201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196</v>
      </c>
      <c r="AU170" s="210" t="s">
        <v>86</v>
      </c>
      <c r="AV170" s="13" t="s">
        <v>86</v>
      </c>
      <c r="AW170" s="13" t="s">
        <v>4</v>
      </c>
      <c r="AX170" s="13" t="s">
        <v>84</v>
      </c>
      <c r="AY170" s="210" t="s">
        <v>176</v>
      </c>
    </row>
    <row r="171" spans="1:65" s="2" customFormat="1" ht="21.75" customHeight="1">
      <c r="A171" s="36"/>
      <c r="B171" s="37"/>
      <c r="C171" s="180" t="s">
        <v>404</v>
      </c>
      <c r="D171" s="180" t="s">
        <v>180</v>
      </c>
      <c r="E171" s="181" t="s">
        <v>1298</v>
      </c>
      <c r="F171" s="182" t="s">
        <v>1299</v>
      </c>
      <c r="G171" s="183" t="s">
        <v>407</v>
      </c>
      <c r="H171" s="184">
        <v>65</v>
      </c>
      <c r="I171" s="185"/>
      <c r="J171" s="186">
        <f>ROUND(I171*H171,2)</f>
        <v>0</v>
      </c>
      <c r="K171" s="182" t="s">
        <v>184</v>
      </c>
      <c r="L171" s="41"/>
      <c r="M171" s="187" t="s">
        <v>19</v>
      </c>
      <c r="N171" s="188" t="s">
        <v>48</v>
      </c>
      <c r="O171" s="66"/>
      <c r="P171" s="189">
        <f>O171*H171</f>
        <v>0</v>
      </c>
      <c r="Q171" s="189">
        <v>0</v>
      </c>
      <c r="R171" s="189">
        <f>Q171*H171</f>
        <v>0</v>
      </c>
      <c r="S171" s="189">
        <v>1.2E-2</v>
      </c>
      <c r="T171" s="190">
        <f>S171*H171</f>
        <v>0.78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185</v>
      </c>
      <c r="AT171" s="191" t="s">
        <v>180</v>
      </c>
      <c r="AU171" s="191" t="s">
        <v>86</v>
      </c>
      <c r="AY171" s="19" t="s">
        <v>176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84</v>
      </c>
      <c r="BK171" s="192">
        <f>ROUND(I171*H171,2)</f>
        <v>0</v>
      </c>
      <c r="BL171" s="19" t="s">
        <v>185</v>
      </c>
      <c r="BM171" s="191" t="s">
        <v>2521</v>
      </c>
    </row>
    <row r="172" spans="1:65" s="2" customFormat="1" ht="19.5">
      <c r="A172" s="36"/>
      <c r="B172" s="37"/>
      <c r="C172" s="38"/>
      <c r="D172" s="193" t="s">
        <v>187</v>
      </c>
      <c r="E172" s="38"/>
      <c r="F172" s="194" t="s">
        <v>1301</v>
      </c>
      <c r="G172" s="38"/>
      <c r="H172" s="38"/>
      <c r="I172" s="195"/>
      <c r="J172" s="38"/>
      <c r="K172" s="38"/>
      <c r="L172" s="41"/>
      <c r="M172" s="196"/>
      <c r="N172" s="197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187</v>
      </c>
      <c r="AU172" s="19" t="s">
        <v>86</v>
      </c>
    </row>
    <row r="173" spans="1:65" s="2" customFormat="1" ht="11.25">
      <c r="A173" s="36"/>
      <c r="B173" s="37"/>
      <c r="C173" s="38"/>
      <c r="D173" s="198" t="s">
        <v>189</v>
      </c>
      <c r="E173" s="38"/>
      <c r="F173" s="199" t="s">
        <v>1302</v>
      </c>
      <c r="G173" s="38"/>
      <c r="H173" s="38"/>
      <c r="I173" s="195"/>
      <c r="J173" s="38"/>
      <c r="K173" s="38"/>
      <c r="L173" s="41"/>
      <c r="M173" s="196"/>
      <c r="N173" s="19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189</v>
      </c>
      <c r="AU173" s="19" t="s">
        <v>86</v>
      </c>
    </row>
    <row r="174" spans="1:65" s="13" customFormat="1" ht="11.25">
      <c r="B174" s="200"/>
      <c r="C174" s="201"/>
      <c r="D174" s="193" t="s">
        <v>196</v>
      </c>
      <c r="E174" s="202" t="s">
        <v>19</v>
      </c>
      <c r="F174" s="203" t="s">
        <v>2522</v>
      </c>
      <c r="G174" s="201"/>
      <c r="H174" s="204">
        <v>65</v>
      </c>
      <c r="I174" s="205"/>
      <c r="J174" s="201"/>
      <c r="K174" s="201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196</v>
      </c>
      <c r="AU174" s="210" t="s">
        <v>86</v>
      </c>
      <c r="AV174" s="13" t="s">
        <v>86</v>
      </c>
      <c r="AW174" s="13" t="s">
        <v>37</v>
      </c>
      <c r="AX174" s="13" t="s">
        <v>84</v>
      </c>
      <c r="AY174" s="210" t="s">
        <v>176</v>
      </c>
    </row>
    <row r="175" spans="1:65" s="2" customFormat="1" ht="21.75" customHeight="1">
      <c r="A175" s="36"/>
      <c r="B175" s="37"/>
      <c r="C175" s="180" t="s">
        <v>412</v>
      </c>
      <c r="D175" s="180" t="s">
        <v>180</v>
      </c>
      <c r="E175" s="181" t="s">
        <v>1304</v>
      </c>
      <c r="F175" s="182" t="s">
        <v>1305</v>
      </c>
      <c r="G175" s="183" t="s">
        <v>267</v>
      </c>
      <c r="H175" s="184">
        <v>46.798999999999999</v>
      </c>
      <c r="I175" s="185"/>
      <c r="J175" s="186">
        <f>ROUND(I175*H175,2)</f>
        <v>0</v>
      </c>
      <c r="K175" s="182" t="s">
        <v>184</v>
      </c>
      <c r="L175" s="41"/>
      <c r="M175" s="187" t="s">
        <v>19</v>
      </c>
      <c r="N175" s="188" t="s">
        <v>48</v>
      </c>
      <c r="O175" s="66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354</v>
      </c>
      <c r="AT175" s="191" t="s">
        <v>180</v>
      </c>
      <c r="AU175" s="191" t="s">
        <v>86</v>
      </c>
      <c r="AY175" s="19" t="s">
        <v>176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84</v>
      </c>
      <c r="BK175" s="192">
        <f>ROUND(I175*H175,2)</f>
        <v>0</v>
      </c>
      <c r="BL175" s="19" t="s">
        <v>354</v>
      </c>
      <c r="BM175" s="191" t="s">
        <v>2523</v>
      </c>
    </row>
    <row r="176" spans="1:65" s="2" customFormat="1" ht="11.25">
      <c r="A176" s="36"/>
      <c r="B176" s="37"/>
      <c r="C176" s="38"/>
      <c r="D176" s="193" t="s">
        <v>187</v>
      </c>
      <c r="E176" s="38"/>
      <c r="F176" s="194" t="s">
        <v>1307</v>
      </c>
      <c r="G176" s="38"/>
      <c r="H176" s="38"/>
      <c r="I176" s="195"/>
      <c r="J176" s="38"/>
      <c r="K176" s="38"/>
      <c r="L176" s="41"/>
      <c r="M176" s="196"/>
      <c r="N176" s="197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187</v>
      </c>
      <c r="AU176" s="19" t="s">
        <v>86</v>
      </c>
    </row>
    <row r="177" spans="1:65" s="2" customFormat="1" ht="11.25">
      <c r="A177" s="36"/>
      <c r="B177" s="37"/>
      <c r="C177" s="38"/>
      <c r="D177" s="198" t="s">
        <v>189</v>
      </c>
      <c r="E177" s="38"/>
      <c r="F177" s="199" t="s">
        <v>1308</v>
      </c>
      <c r="G177" s="38"/>
      <c r="H177" s="38"/>
      <c r="I177" s="195"/>
      <c r="J177" s="38"/>
      <c r="K177" s="38"/>
      <c r="L177" s="41"/>
      <c r="M177" s="196"/>
      <c r="N177" s="197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189</v>
      </c>
      <c r="AU177" s="19" t="s">
        <v>86</v>
      </c>
    </row>
    <row r="178" spans="1:65" s="15" customFormat="1" ht="11.25">
      <c r="B178" s="237"/>
      <c r="C178" s="238"/>
      <c r="D178" s="193" t="s">
        <v>196</v>
      </c>
      <c r="E178" s="239" t="s">
        <v>19</v>
      </c>
      <c r="F178" s="240" t="s">
        <v>1309</v>
      </c>
      <c r="G178" s="238"/>
      <c r="H178" s="239" t="s">
        <v>19</v>
      </c>
      <c r="I178" s="241"/>
      <c r="J178" s="238"/>
      <c r="K178" s="238"/>
      <c r="L178" s="242"/>
      <c r="M178" s="243"/>
      <c r="N178" s="244"/>
      <c r="O178" s="244"/>
      <c r="P178" s="244"/>
      <c r="Q178" s="244"/>
      <c r="R178" s="244"/>
      <c r="S178" s="244"/>
      <c r="T178" s="245"/>
      <c r="AT178" s="246" t="s">
        <v>196</v>
      </c>
      <c r="AU178" s="246" t="s">
        <v>86</v>
      </c>
      <c r="AV178" s="15" t="s">
        <v>84</v>
      </c>
      <c r="AW178" s="15" t="s">
        <v>37</v>
      </c>
      <c r="AX178" s="15" t="s">
        <v>77</v>
      </c>
      <c r="AY178" s="246" t="s">
        <v>176</v>
      </c>
    </row>
    <row r="179" spans="1:65" s="13" customFormat="1" ht="11.25">
      <c r="B179" s="200"/>
      <c r="C179" s="201"/>
      <c r="D179" s="193" t="s">
        <v>196</v>
      </c>
      <c r="E179" s="202" t="s">
        <v>19</v>
      </c>
      <c r="F179" s="203" t="s">
        <v>2524</v>
      </c>
      <c r="G179" s="201"/>
      <c r="H179" s="204">
        <v>35.393000000000001</v>
      </c>
      <c r="I179" s="205"/>
      <c r="J179" s="201"/>
      <c r="K179" s="201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196</v>
      </c>
      <c r="AU179" s="210" t="s">
        <v>86</v>
      </c>
      <c r="AV179" s="13" t="s">
        <v>86</v>
      </c>
      <c r="AW179" s="13" t="s">
        <v>37</v>
      </c>
      <c r="AX179" s="13" t="s">
        <v>77</v>
      </c>
      <c r="AY179" s="210" t="s">
        <v>176</v>
      </c>
    </row>
    <row r="180" spans="1:65" s="13" customFormat="1" ht="11.25">
      <c r="B180" s="200"/>
      <c r="C180" s="201"/>
      <c r="D180" s="193" t="s">
        <v>196</v>
      </c>
      <c r="E180" s="202" t="s">
        <v>19</v>
      </c>
      <c r="F180" s="203" t="s">
        <v>2525</v>
      </c>
      <c r="G180" s="201"/>
      <c r="H180" s="204">
        <v>25.41</v>
      </c>
      <c r="I180" s="205"/>
      <c r="J180" s="201"/>
      <c r="K180" s="201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196</v>
      </c>
      <c r="AU180" s="210" t="s">
        <v>86</v>
      </c>
      <c r="AV180" s="13" t="s">
        <v>86</v>
      </c>
      <c r="AW180" s="13" t="s">
        <v>37</v>
      </c>
      <c r="AX180" s="13" t="s">
        <v>77</v>
      </c>
      <c r="AY180" s="210" t="s">
        <v>176</v>
      </c>
    </row>
    <row r="181" spans="1:65" s="13" customFormat="1" ht="11.25">
      <c r="B181" s="200"/>
      <c r="C181" s="201"/>
      <c r="D181" s="193" t="s">
        <v>196</v>
      </c>
      <c r="E181" s="202" t="s">
        <v>19</v>
      </c>
      <c r="F181" s="203" t="s">
        <v>2526</v>
      </c>
      <c r="G181" s="201"/>
      <c r="H181" s="204">
        <v>34.979999999999997</v>
      </c>
      <c r="I181" s="205"/>
      <c r="J181" s="201"/>
      <c r="K181" s="201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196</v>
      </c>
      <c r="AU181" s="210" t="s">
        <v>86</v>
      </c>
      <c r="AV181" s="13" t="s">
        <v>86</v>
      </c>
      <c r="AW181" s="13" t="s">
        <v>37</v>
      </c>
      <c r="AX181" s="13" t="s">
        <v>77</v>
      </c>
      <c r="AY181" s="210" t="s">
        <v>176</v>
      </c>
    </row>
    <row r="182" spans="1:65" s="13" customFormat="1" ht="11.25">
      <c r="B182" s="200"/>
      <c r="C182" s="201"/>
      <c r="D182" s="193" t="s">
        <v>196</v>
      </c>
      <c r="E182" s="202" t="s">
        <v>19</v>
      </c>
      <c r="F182" s="203" t="s">
        <v>2527</v>
      </c>
      <c r="G182" s="201"/>
      <c r="H182" s="204">
        <v>26.4</v>
      </c>
      <c r="I182" s="205"/>
      <c r="J182" s="201"/>
      <c r="K182" s="201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196</v>
      </c>
      <c r="AU182" s="210" t="s">
        <v>86</v>
      </c>
      <c r="AV182" s="13" t="s">
        <v>86</v>
      </c>
      <c r="AW182" s="13" t="s">
        <v>37</v>
      </c>
      <c r="AX182" s="13" t="s">
        <v>77</v>
      </c>
      <c r="AY182" s="210" t="s">
        <v>176</v>
      </c>
    </row>
    <row r="183" spans="1:65" s="13" customFormat="1" ht="11.25">
      <c r="B183" s="200"/>
      <c r="C183" s="201"/>
      <c r="D183" s="193" t="s">
        <v>196</v>
      </c>
      <c r="E183" s="202" t="s">
        <v>19</v>
      </c>
      <c r="F183" s="203" t="s">
        <v>2528</v>
      </c>
      <c r="G183" s="201"/>
      <c r="H183" s="204">
        <v>8.58</v>
      </c>
      <c r="I183" s="205"/>
      <c r="J183" s="201"/>
      <c r="K183" s="201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196</v>
      </c>
      <c r="AU183" s="210" t="s">
        <v>86</v>
      </c>
      <c r="AV183" s="13" t="s">
        <v>86</v>
      </c>
      <c r="AW183" s="13" t="s">
        <v>37</v>
      </c>
      <c r="AX183" s="13" t="s">
        <v>77</v>
      </c>
      <c r="AY183" s="210" t="s">
        <v>176</v>
      </c>
    </row>
    <row r="184" spans="1:65" s="13" customFormat="1" ht="11.25">
      <c r="B184" s="200"/>
      <c r="C184" s="201"/>
      <c r="D184" s="193" t="s">
        <v>196</v>
      </c>
      <c r="E184" s="202" t="s">
        <v>19</v>
      </c>
      <c r="F184" s="203" t="s">
        <v>2529</v>
      </c>
      <c r="G184" s="201"/>
      <c r="H184" s="204">
        <v>25.234999999999999</v>
      </c>
      <c r="I184" s="205"/>
      <c r="J184" s="201"/>
      <c r="K184" s="201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196</v>
      </c>
      <c r="AU184" s="210" t="s">
        <v>86</v>
      </c>
      <c r="AV184" s="13" t="s">
        <v>86</v>
      </c>
      <c r="AW184" s="13" t="s">
        <v>37</v>
      </c>
      <c r="AX184" s="13" t="s">
        <v>77</v>
      </c>
      <c r="AY184" s="210" t="s">
        <v>176</v>
      </c>
    </row>
    <row r="185" spans="1:65" s="16" customFormat="1" ht="11.25">
      <c r="B185" s="247"/>
      <c r="C185" s="248"/>
      <c r="D185" s="193" t="s">
        <v>196</v>
      </c>
      <c r="E185" s="249" t="s">
        <v>19</v>
      </c>
      <c r="F185" s="250" t="s">
        <v>1168</v>
      </c>
      <c r="G185" s="248"/>
      <c r="H185" s="251">
        <v>155.99799999999999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AT185" s="257" t="s">
        <v>196</v>
      </c>
      <c r="AU185" s="257" t="s">
        <v>86</v>
      </c>
      <c r="AV185" s="16" t="s">
        <v>103</v>
      </c>
      <c r="AW185" s="16" t="s">
        <v>37</v>
      </c>
      <c r="AX185" s="16" t="s">
        <v>77</v>
      </c>
      <c r="AY185" s="257" t="s">
        <v>176</v>
      </c>
    </row>
    <row r="186" spans="1:65" s="13" customFormat="1" ht="11.25">
      <c r="B186" s="200"/>
      <c r="C186" s="201"/>
      <c r="D186" s="193" t="s">
        <v>196</v>
      </c>
      <c r="E186" s="202" t="s">
        <v>19</v>
      </c>
      <c r="F186" s="203" t="s">
        <v>2530</v>
      </c>
      <c r="G186" s="201"/>
      <c r="H186" s="204">
        <v>46.798999999999999</v>
      </c>
      <c r="I186" s="205"/>
      <c r="J186" s="201"/>
      <c r="K186" s="201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196</v>
      </c>
      <c r="AU186" s="210" t="s">
        <v>86</v>
      </c>
      <c r="AV186" s="13" t="s">
        <v>86</v>
      </c>
      <c r="AW186" s="13" t="s">
        <v>37</v>
      </c>
      <c r="AX186" s="13" t="s">
        <v>84</v>
      </c>
      <c r="AY186" s="210" t="s">
        <v>176</v>
      </c>
    </row>
    <row r="187" spans="1:65" s="2" customFormat="1" ht="16.5" customHeight="1">
      <c r="A187" s="36"/>
      <c r="B187" s="37"/>
      <c r="C187" s="227" t="s">
        <v>418</v>
      </c>
      <c r="D187" s="227" t="s">
        <v>398</v>
      </c>
      <c r="E187" s="228" t="s">
        <v>1311</v>
      </c>
      <c r="F187" s="229" t="s">
        <v>1312</v>
      </c>
      <c r="G187" s="230" t="s">
        <v>290</v>
      </c>
      <c r="H187" s="231">
        <v>1.647</v>
      </c>
      <c r="I187" s="232"/>
      <c r="J187" s="233">
        <f>ROUND(I187*H187,2)</f>
        <v>0</v>
      </c>
      <c r="K187" s="229" t="s">
        <v>184</v>
      </c>
      <c r="L187" s="234"/>
      <c r="M187" s="235" t="s">
        <v>19</v>
      </c>
      <c r="N187" s="236" t="s">
        <v>48</v>
      </c>
      <c r="O187" s="66"/>
      <c r="P187" s="189">
        <f>O187*H187</f>
        <v>0</v>
      </c>
      <c r="Q187" s="189">
        <v>0.55000000000000004</v>
      </c>
      <c r="R187" s="189">
        <f>Q187*H187</f>
        <v>0.90585000000000004</v>
      </c>
      <c r="S187" s="189">
        <v>0</v>
      </c>
      <c r="T187" s="19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401</v>
      </c>
      <c r="AT187" s="191" t="s">
        <v>398</v>
      </c>
      <c r="AU187" s="191" t="s">
        <v>86</v>
      </c>
      <c r="AY187" s="19" t="s">
        <v>176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84</v>
      </c>
      <c r="BK187" s="192">
        <f>ROUND(I187*H187,2)</f>
        <v>0</v>
      </c>
      <c r="BL187" s="19" t="s">
        <v>354</v>
      </c>
      <c r="BM187" s="191" t="s">
        <v>2531</v>
      </c>
    </row>
    <row r="188" spans="1:65" s="2" customFormat="1" ht="11.25">
      <c r="A188" s="36"/>
      <c r="B188" s="37"/>
      <c r="C188" s="38"/>
      <c r="D188" s="193" t="s">
        <v>187</v>
      </c>
      <c r="E188" s="38"/>
      <c r="F188" s="194" t="s">
        <v>1312</v>
      </c>
      <c r="G188" s="38"/>
      <c r="H188" s="38"/>
      <c r="I188" s="195"/>
      <c r="J188" s="38"/>
      <c r="K188" s="38"/>
      <c r="L188" s="41"/>
      <c r="M188" s="196"/>
      <c r="N188" s="197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187</v>
      </c>
      <c r="AU188" s="19" t="s">
        <v>86</v>
      </c>
    </row>
    <row r="189" spans="1:65" s="13" customFormat="1" ht="11.25">
      <c r="B189" s="200"/>
      <c r="C189" s="201"/>
      <c r="D189" s="193" t="s">
        <v>196</v>
      </c>
      <c r="E189" s="201"/>
      <c r="F189" s="203" t="s">
        <v>2532</v>
      </c>
      <c r="G189" s="201"/>
      <c r="H189" s="204">
        <v>1.647</v>
      </c>
      <c r="I189" s="205"/>
      <c r="J189" s="201"/>
      <c r="K189" s="201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196</v>
      </c>
      <c r="AU189" s="210" t="s">
        <v>86</v>
      </c>
      <c r="AV189" s="13" t="s">
        <v>86</v>
      </c>
      <c r="AW189" s="13" t="s">
        <v>4</v>
      </c>
      <c r="AX189" s="13" t="s">
        <v>84</v>
      </c>
      <c r="AY189" s="210" t="s">
        <v>176</v>
      </c>
    </row>
    <row r="190" spans="1:65" s="2" customFormat="1" ht="16.5" customHeight="1">
      <c r="A190" s="36"/>
      <c r="B190" s="37"/>
      <c r="C190" s="180" t="s">
        <v>7</v>
      </c>
      <c r="D190" s="180" t="s">
        <v>180</v>
      </c>
      <c r="E190" s="181" t="s">
        <v>1315</v>
      </c>
      <c r="F190" s="182" t="s">
        <v>1316</v>
      </c>
      <c r="G190" s="183" t="s">
        <v>267</v>
      </c>
      <c r="H190" s="184">
        <v>46.798999999999999</v>
      </c>
      <c r="I190" s="185"/>
      <c r="J190" s="186">
        <f>ROUND(I190*H190,2)</f>
        <v>0</v>
      </c>
      <c r="K190" s="182" t="s">
        <v>184</v>
      </c>
      <c r="L190" s="41"/>
      <c r="M190" s="187" t="s">
        <v>19</v>
      </c>
      <c r="N190" s="188" t="s">
        <v>48</v>
      </c>
      <c r="O190" s="66"/>
      <c r="P190" s="189">
        <f>O190*H190</f>
        <v>0</v>
      </c>
      <c r="Q190" s="189">
        <v>0</v>
      </c>
      <c r="R190" s="189">
        <f>Q190*H190</f>
        <v>0</v>
      </c>
      <c r="S190" s="189">
        <v>1.4999999999999999E-2</v>
      </c>
      <c r="T190" s="190">
        <f>S190*H190</f>
        <v>0.70198499999999997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354</v>
      </c>
      <c r="AT190" s="191" t="s">
        <v>180</v>
      </c>
      <c r="AU190" s="191" t="s">
        <v>86</v>
      </c>
      <c r="AY190" s="19" t="s">
        <v>176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84</v>
      </c>
      <c r="BK190" s="192">
        <f>ROUND(I190*H190,2)</f>
        <v>0</v>
      </c>
      <c r="BL190" s="19" t="s">
        <v>354</v>
      </c>
      <c r="BM190" s="191" t="s">
        <v>2533</v>
      </c>
    </row>
    <row r="191" spans="1:65" s="2" customFormat="1" ht="19.5">
      <c r="A191" s="36"/>
      <c r="B191" s="37"/>
      <c r="C191" s="38"/>
      <c r="D191" s="193" t="s">
        <v>187</v>
      </c>
      <c r="E191" s="38"/>
      <c r="F191" s="194" t="s">
        <v>1318</v>
      </c>
      <c r="G191" s="38"/>
      <c r="H191" s="38"/>
      <c r="I191" s="195"/>
      <c r="J191" s="38"/>
      <c r="K191" s="38"/>
      <c r="L191" s="41"/>
      <c r="M191" s="196"/>
      <c r="N191" s="197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187</v>
      </c>
      <c r="AU191" s="19" t="s">
        <v>86</v>
      </c>
    </row>
    <row r="192" spans="1:65" s="2" customFormat="1" ht="11.25">
      <c r="A192" s="36"/>
      <c r="B192" s="37"/>
      <c r="C192" s="38"/>
      <c r="D192" s="198" t="s">
        <v>189</v>
      </c>
      <c r="E192" s="38"/>
      <c r="F192" s="199" t="s">
        <v>1319</v>
      </c>
      <c r="G192" s="38"/>
      <c r="H192" s="38"/>
      <c r="I192" s="195"/>
      <c r="J192" s="38"/>
      <c r="K192" s="38"/>
      <c r="L192" s="41"/>
      <c r="M192" s="196"/>
      <c r="N192" s="197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189</v>
      </c>
      <c r="AU192" s="19" t="s">
        <v>86</v>
      </c>
    </row>
    <row r="193" spans="1:65" s="15" customFormat="1" ht="11.25">
      <c r="B193" s="237"/>
      <c r="C193" s="238"/>
      <c r="D193" s="193" t="s">
        <v>196</v>
      </c>
      <c r="E193" s="239" t="s">
        <v>19</v>
      </c>
      <c r="F193" s="240" t="s">
        <v>1309</v>
      </c>
      <c r="G193" s="238"/>
      <c r="H193" s="239" t="s">
        <v>19</v>
      </c>
      <c r="I193" s="241"/>
      <c r="J193" s="238"/>
      <c r="K193" s="238"/>
      <c r="L193" s="242"/>
      <c r="M193" s="243"/>
      <c r="N193" s="244"/>
      <c r="O193" s="244"/>
      <c r="P193" s="244"/>
      <c r="Q193" s="244"/>
      <c r="R193" s="244"/>
      <c r="S193" s="244"/>
      <c r="T193" s="245"/>
      <c r="AT193" s="246" t="s">
        <v>196</v>
      </c>
      <c r="AU193" s="246" t="s">
        <v>86</v>
      </c>
      <c r="AV193" s="15" t="s">
        <v>84</v>
      </c>
      <c r="AW193" s="15" t="s">
        <v>37</v>
      </c>
      <c r="AX193" s="15" t="s">
        <v>77</v>
      </c>
      <c r="AY193" s="246" t="s">
        <v>176</v>
      </c>
    </row>
    <row r="194" spans="1:65" s="13" customFormat="1" ht="11.25">
      <c r="B194" s="200"/>
      <c r="C194" s="201"/>
      <c r="D194" s="193" t="s">
        <v>196</v>
      </c>
      <c r="E194" s="202" t="s">
        <v>19</v>
      </c>
      <c r="F194" s="203" t="s">
        <v>2524</v>
      </c>
      <c r="G194" s="201"/>
      <c r="H194" s="204">
        <v>35.393000000000001</v>
      </c>
      <c r="I194" s="205"/>
      <c r="J194" s="201"/>
      <c r="K194" s="201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196</v>
      </c>
      <c r="AU194" s="210" t="s">
        <v>86</v>
      </c>
      <c r="AV194" s="13" t="s">
        <v>86</v>
      </c>
      <c r="AW194" s="13" t="s">
        <v>37</v>
      </c>
      <c r="AX194" s="13" t="s">
        <v>77</v>
      </c>
      <c r="AY194" s="210" t="s">
        <v>176</v>
      </c>
    </row>
    <row r="195" spans="1:65" s="13" customFormat="1" ht="11.25">
      <c r="B195" s="200"/>
      <c r="C195" s="201"/>
      <c r="D195" s="193" t="s">
        <v>196</v>
      </c>
      <c r="E195" s="202" t="s">
        <v>19</v>
      </c>
      <c r="F195" s="203" t="s">
        <v>2525</v>
      </c>
      <c r="G195" s="201"/>
      <c r="H195" s="204">
        <v>25.41</v>
      </c>
      <c r="I195" s="205"/>
      <c r="J195" s="201"/>
      <c r="K195" s="201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196</v>
      </c>
      <c r="AU195" s="210" t="s">
        <v>86</v>
      </c>
      <c r="AV195" s="13" t="s">
        <v>86</v>
      </c>
      <c r="AW195" s="13" t="s">
        <v>37</v>
      </c>
      <c r="AX195" s="13" t="s">
        <v>77</v>
      </c>
      <c r="AY195" s="210" t="s">
        <v>176</v>
      </c>
    </row>
    <row r="196" spans="1:65" s="13" customFormat="1" ht="11.25">
      <c r="B196" s="200"/>
      <c r="C196" s="201"/>
      <c r="D196" s="193" t="s">
        <v>196</v>
      </c>
      <c r="E196" s="202" t="s">
        <v>19</v>
      </c>
      <c r="F196" s="203" t="s">
        <v>2526</v>
      </c>
      <c r="G196" s="201"/>
      <c r="H196" s="204">
        <v>34.979999999999997</v>
      </c>
      <c r="I196" s="205"/>
      <c r="J196" s="201"/>
      <c r="K196" s="201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196</v>
      </c>
      <c r="AU196" s="210" t="s">
        <v>86</v>
      </c>
      <c r="AV196" s="13" t="s">
        <v>86</v>
      </c>
      <c r="AW196" s="13" t="s">
        <v>37</v>
      </c>
      <c r="AX196" s="13" t="s">
        <v>77</v>
      </c>
      <c r="AY196" s="210" t="s">
        <v>176</v>
      </c>
    </row>
    <row r="197" spans="1:65" s="13" customFormat="1" ht="11.25">
      <c r="B197" s="200"/>
      <c r="C197" s="201"/>
      <c r="D197" s="193" t="s">
        <v>196</v>
      </c>
      <c r="E197" s="202" t="s">
        <v>19</v>
      </c>
      <c r="F197" s="203" t="s">
        <v>2527</v>
      </c>
      <c r="G197" s="201"/>
      <c r="H197" s="204">
        <v>26.4</v>
      </c>
      <c r="I197" s="205"/>
      <c r="J197" s="201"/>
      <c r="K197" s="201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196</v>
      </c>
      <c r="AU197" s="210" t="s">
        <v>86</v>
      </c>
      <c r="AV197" s="13" t="s">
        <v>86</v>
      </c>
      <c r="AW197" s="13" t="s">
        <v>37</v>
      </c>
      <c r="AX197" s="13" t="s">
        <v>77</v>
      </c>
      <c r="AY197" s="210" t="s">
        <v>176</v>
      </c>
    </row>
    <row r="198" spans="1:65" s="13" customFormat="1" ht="11.25">
      <c r="B198" s="200"/>
      <c r="C198" s="201"/>
      <c r="D198" s="193" t="s">
        <v>196</v>
      </c>
      <c r="E198" s="202" t="s">
        <v>19</v>
      </c>
      <c r="F198" s="203" t="s">
        <v>2528</v>
      </c>
      <c r="G198" s="201"/>
      <c r="H198" s="204">
        <v>8.58</v>
      </c>
      <c r="I198" s="205"/>
      <c r="J198" s="201"/>
      <c r="K198" s="201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196</v>
      </c>
      <c r="AU198" s="210" t="s">
        <v>86</v>
      </c>
      <c r="AV198" s="13" t="s">
        <v>86</v>
      </c>
      <c r="AW198" s="13" t="s">
        <v>37</v>
      </c>
      <c r="AX198" s="13" t="s">
        <v>77</v>
      </c>
      <c r="AY198" s="210" t="s">
        <v>176</v>
      </c>
    </row>
    <row r="199" spans="1:65" s="13" customFormat="1" ht="11.25">
      <c r="B199" s="200"/>
      <c r="C199" s="201"/>
      <c r="D199" s="193" t="s">
        <v>196</v>
      </c>
      <c r="E199" s="202" t="s">
        <v>19</v>
      </c>
      <c r="F199" s="203" t="s">
        <v>2529</v>
      </c>
      <c r="G199" s="201"/>
      <c r="H199" s="204">
        <v>25.234999999999999</v>
      </c>
      <c r="I199" s="205"/>
      <c r="J199" s="201"/>
      <c r="K199" s="201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196</v>
      </c>
      <c r="AU199" s="210" t="s">
        <v>86</v>
      </c>
      <c r="AV199" s="13" t="s">
        <v>86</v>
      </c>
      <c r="AW199" s="13" t="s">
        <v>37</v>
      </c>
      <c r="AX199" s="13" t="s">
        <v>77</v>
      </c>
      <c r="AY199" s="210" t="s">
        <v>176</v>
      </c>
    </row>
    <row r="200" spans="1:65" s="16" customFormat="1" ht="11.25">
      <c r="B200" s="247"/>
      <c r="C200" s="248"/>
      <c r="D200" s="193" t="s">
        <v>196</v>
      </c>
      <c r="E200" s="249" t="s">
        <v>19</v>
      </c>
      <c r="F200" s="250" t="s">
        <v>1168</v>
      </c>
      <c r="G200" s="248"/>
      <c r="H200" s="251">
        <v>155.99799999999999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AT200" s="257" t="s">
        <v>196</v>
      </c>
      <c r="AU200" s="257" t="s">
        <v>86</v>
      </c>
      <c r="AV200" s="16" t="s">
        <v>103</v>
      </c>
      <c r="AW200" s="16" t="s">
        <v>37</v>
      </c>
      <c r="AX200" s="16" t="s">
        <v>77</v>
      </c>
      <c r="AY200" s="257" t="s">
        <v>176</v>
      </c>
    </row>
    <row r="201" spans="1:65" s="13" customFormat="1" ht="11.25">
      <c r="B201" s="200"/>
      <c r="C201" s="201"/>
      <c r="D201" s="193" t="s">
        <v>196</v>
      </c>
      <c r="E201" s="202" t="s">
        <v>19</v>
      </c>
      <c r="F201" s="203" t="s">
        <v>2530</v>
      </c>
      <c r="G201" s="201"/>
      <c r="H201" s="204">
        <v>46.798999999999999</v>
      </c>
      <c r="I201" s="205"/>
      <c r="J201" s="201"/>
      <c r="K201" s="201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196</v>
      </c>
      <c r="AU201" s="210" t="s">
        <v>86</v>
      </c>
      <c r="AV201" s="13" t="s">
        <v>86</v>
      </c>
      <c r="AW201" s="13" t="s">
        <v>37</v>
      </c>
      <c r="AX201" s="13" t="s">
        <v>84</v>
      </c>
      <c r="AY201" s="210" t="s">
        <v>176</v>
      </c>
    </row>
    <row r="202" spans="1:65" s="2" customFormat="1" ht="16.5" customHeight="1">
      <c r="A202" s="36"/>
      <c r="B202" s="37"/>
      <c r="C202" s="180" t="s">
        <v>428</v>
      </c>
      <c r="D202" s="180" t="s">
        <v>180</v>
      </c>
      <c r="E202" s="181" t="s">
        <v>1320</v>
      </c>
      <c r="F202" s="182" t="s">
        <v>1321</v>
      </c>
      <c r="G202" s="183" t="s">
        <v>290</v>
      </c>
      <c r="H202" s="184">
        <v>2.7559999999999998</v>
      </c>
      <c r="I202" s="185"/>
      <c r="J202" s="186">
        <f>ROUND(I202*H202,2)</f>
        <v>0</v>
      </c>
      <c r="K202" s="182" t="s">
        <v>184</v>
      </c>
      <c r="L202" s="41"/>
      <c r="M202" s="187" t="s">
        <v>19</v>
      </c>
      <c r="N202" s="188" t="s">
        <v>48</v>
      </c>
      <c r="O202" s="66"/>
      <c r="P202" s="189">
        <f>O202*H202</f>
        <v>0</v>
      </c>
      <c r="Q202" s="189">
        <v>2.3369999999999998E-2</v>
      </c>
      <c r="R202" s="189">
        <f>Q202*H202</f>
        <v>6.4407719999999988E-2</v>
      </c>
      <c r="S202" s="189">
        <v>0</v>
      </c>
      <c r="T202" s="19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354</v>
      </c>
      <c r="AT202" s="191" t="s">
        <v>180</v>
      </c>
      <c r="AU202" s="191" t="s">
        <v>86</v>
      </c>
      <c r="AY202" s="19" t="s">
        <v>176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84</v>
      </c>
      <c r="BK202" s="192">
        <f>ROUND(I202*H202,2)</f>
        <v>0</v>
      </c>
      <c r="BL202" s="19" t="s">
        <v>354</v>
      </c>
      <c r="BM202" s="191" t="s">
        <v>2534</v>
      </c>
    </row>
    <row r="203" spans="1:65" s="2" customFormat="1" ht="11.25">
      <c r="A203" s="36"/>
      <c r="B203" s="37"/>
      <c r="C203" s="38"/>
      <c r="D203" s="193" t="s">
        <v>187</v>
      </c>
      <c r="E203" s="38"/>
      <c r="F203" s="194" t="s">
        <v>1323</v>
      </c>
      <c r="G203" s="38"/>
      <c r="H203" s="38"/>
      <c r="I203" s="195"/>
      <c r="J203" s="38"/>
      <c r="K203" s="38"/>
      <c r="L203" s="41"/>
      <c r="M203" s="196"/>
      <c r="N203" s="197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187</v>
      </c>
      <c r="AU203" s="19" t="s">
        <v>86</v>
      </c>
    </row>
    <row r="204" spans="1:65" s="2" customFormat="1" ht="11.25">
      <c r="A204" s="36"/>
      <c r="B204" s="37"/>
      <c r="C204" s="38"/>
      <c r="D204" s="198" t="s">
        <v>189</v>
      </c>
      <c r="E204" s="38"/>
      <c r="F204" s="199" t="s">
        <v>1324</v>
      </c>
      <c r="G204" s="38"/>
      <c r="H204" s="38"/>
      <c r="I204" s="195"/>
      <c r="J204" s="38"/>
      <c r="K204" s="38"/>
      <c r="L204" s="41"/>
      <c r="M204" s="196"/>
      <c r="N204" s="197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189</v>
      </c>
      <c r="AU204" s="19" t="s">
        <v>86</v>
      </c>
    </row>
    <row r="205" spans="1:65" s="13" customFormat="1" ht="11.25">
      <c r="B205" s="200"/>
      <c r="C205" s="201"/>
      <c r="D205" s="193" t="s">
        <v>196</v>
      </c>
      <c r="E205" s="202" t="s">
        <v>19</v>
      </c>
      <c r="F205" s="203" t="s">
        <v>2535</v>
      </c>
      <c r="G205" s="201"/>
      <c r="H205" s="204">
        <v>2.7559999999999998</v>
      </c>
      <c r="I205" s="205"/>
      <c r="J205" s="201"/>
      <c r="K205" s="201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196</v>
      </c>
      <c r="AU205" s="210" t="s">
        <v>86</v>
      </c>
      <c r="AV205" s="13" t="s">
        <v>86</v>
      </c>
      <c r="AW205" s="13" t="s">
        <v>37</v>
      </c>
      <c r="AX205" s="13" t="s">
        <v>84</v>
      </c>
      <c r="AY205" s="210" t="s">
        <v>176</v>
      </c>
    </row>
    <row r="206" spans="1:65" s="2" customFormat="1" ht="16.5" customHeight="1">
      <c r="A206" s="36"/>
      <c r="B206" s="37"/>
      <c r="C206" s="180" t="s">
        <v>434</v>
      </c>
      <c r="D206" s="180" t="s">
        <v>180</v>
      </c>
      <c r="E206" s="181" t="s">
        <v>2536</v>
      </c>
      <c r="F206" s="182" t="s">
        <v>2537</v>
      </c>
      <c r="G206" s="183" t="s">
        <v>183</v>
      </c>
      <c r="H206" s="184">
        <v>1.5920000000000001</v>
      </c>
      <c r="I206" s="185"/>
      <c r="J206" s="186">
        <f>ROUND(I206*H206,2)</f>
        <v>0</v>
      </c>
      <c r="K206" s="182" t="s">
        <v>184</v>
      </c>
      <c r="L206" s="41"/>
      <c r="M206" s="187" t="s">
        <v>19</v>
      </c>
      <c r="N206" s="188" t="s">
        <v>48</v>
      </c>
      <c r="O206" s="66"/>
      <c r="P206" s="189">
        <f>O206*H206</f>
        <v>0</v>
      </c>
      <c r="Q206" s="189">
        <v>0</v>
      </c>
      <c r="R206" s="189">
        <f>Q206*H206</f>
        <v>0</v>
      </c>
      <c r="S206" s="189">
        <v>0</v>
      </c>
      <c r="T206" s="19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354</v>
      </c>
      <c r="AT206" s="191" t="s">
        <v>180</v>
      </c>
      <c r="AU206" s="191" t="s">
        <v>86</v>
      </c>
      <c r="AY206" s="19" t="s">
        <v>176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84</v>
      </c>
      <c r="BK206" s="192">
        <f>ROUND(I206*H206,2)</f>
        <v>0</v>
      </c>
      <c r="BL206" s="19" t="s">
        <v>354</v>
      </c>
      <c r="BM206" s="191" t="s">
        <v>2538</v>
      </c>
    </row>
    <row r="207" spans="1:65" s="2" customFormat="1" ht="19.5">
      <c r="A207" s="36"/>
      <c r="B207" s="37"/>
      <c r="C207" s="38"/>
      <c r="D207" s="193" t="s">
        <v>187</v>
      </c>
      <c r="E207" s="38"/>
      <c r="F207" s="194" t="s">
        <v>2539</v>
      </c>
      <c r="G207" s="38"/>
      <c r="H207" s="38"/>
      <c r="I207" s="195"/>
      <c r="J207" s="38"/>
      <c r="K207" s="38"/>
      <c r="L207" s="41"/>
      <c r="M207" s="196"/>
      <c r="N207" s="197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187</v>
      </c>
      <c r="AU207" s="19" t="s">
        <v>86</v>
      </c>
    </row>
    <row r="208" spans="1:65" s="2" customFormat="1" ht="11.25">
      <c r="A208" s="36"/>
      <c r="B208" s="37"/>
      <c r="C208" s="38"/>
      <c r="D208" s="198" t="s">
        <v>189</v>
      </c>
      <c r="E208" s="38"/>
      <c r="F208" s="199" t="s">
        <v>2540</v>
      </c>
      <c r="G208" s="38"/>
      <c r="H208" s="38"/>
      <c r="I208" s="195"/>
      <c r="J208" s="38"/>
      <c r="K208" s="38"/>
      <c r="L208" s="41"/>
      <c r="M208" s="196"/>
      <c r="N208" s="197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189</v>
      </c>
      <c r="AU208" s="19" t="s">
        <v>86</v>
      </c>
    </row>
    <row r="209" spans="1:65" s="2" customFormat="1" ht="16.5" customHeight="1">
      <c r="A209" s="36"/>
      <c r="B209" s="37"/>
      <c r="C209" s="180" t="s">
        <v>442</v>
      </c>
      <c r="D209" s="180" t="s">
        <v>180</v>
      </c>
      <c r="E209" s="181" t="s">
        <v>1353</v>
      </c>
      <c r="F209" s="182" t="s">
        <v>1354</v>
      </c>
      <c r="G209" s="183" t="s">
        <v>183</v>
      </c>
      <c r="H209" s="184">
        <v>1.5920000000000001</v>
      </c>
      <c r="I209" s="185"/>
      <c r="J209" s="186">
        <f>ROUND(I209*H209,2)</f>
        <v>0</v>
      </c>
      <c r="K209" s="182" t="s">
        <v>184</v>
      </c>
      <c r="L209" s="41"/>
      <c r="M209" s="187" t="s">
        <v>19</v>
      </c>
      <c r="N209" s="188" t="s">
        <v>48</v>
      </c>
      <c r="O209" s="66"/>
      <c r="P209" s="189">
        <f>O209*H209</f>
        <v>0</v>
      </c>
      <c r="Q209" s="189">
        <v>0</v>
      </c>
      <c r="R209" s="189">
        <f>Q209*H209</f>
        <v>0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354</v>
      </c>
      <c r="AT209" s="191" t="s">
        <v>180</v>
      </c>
      <c r="AU209" s="191" t="s">
        <v>86</v>
      </c>
      <c r="AY209" s="19" t="s">
        <v>176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84</v>
      </c>
      <c r="BK209" s="192">
        <f>ROUND(I209*H209,2)</f>
        <v>0</v>
      </c>
      <c r="BL209" s="19" t="s">
        <v>354</v>
      </c>
      <c r="BM209" s="191" t="s">
        <v>2541</v>
      </c>
    </row>
    <row r="210" spans="1:65" s="2" customFormat="1" ht="19.5">
      <c r="A210" s="36"/>
      <c r="B210" s="37"/>
      <c r="C210" s="38"/>
      <c r="D210" s="193" t="s">
        <v>187</v>
      </c>
      <c r="E210" s="38"/>
      <c r="F210" s="194" t="s">
        <v>1356</v>
      </c>
      <c r="G210" s="38"/>
      <c r="H210" s="38"/>
      <c r="I210" s="195"/>
      <c r="J210" s="38"/>
      <c r="K210" s="38"/>
      <c r="L210" s="41"/>
      <c r="M210" s="196"/>
      <c r="N210" s="197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187</v>
      </c>
      <c r="AU210" s="19" t="s">
        <v>86</v>
      </c>
    </row>
    <row r="211" spans="1:65" s="2" customFormat="1" ht="11.25">
      <c r="A211" s="36"/>
      <c r="B211" s="37"/>
      <c r="C211" s="38"/>
      <c r="D211" s="198" t="s">
        <v>189</v>
      </c>
      <c r="E211" s="38"/>
      <c r="F211" s="199" t="s">
        <v>1357</v>
      </c>
      <c r="G211" s="38"/>
      <c r="H211" s="38"/>
      <c r="I211" s="195"/>
      <c r="J211" s="38"/>
      <c r="K211" s="38"/>
      <c r="L211" s="41"/>
      <c r="M211" s="196"/>
      <c r="N211" s="197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189</v>
      </c>
      <c r="AU211" s="19" t="s">
        <v>86</v>
      </c>
    </row>
    <row r="212" spans="1:65" s="12" customFormat="1" ht="22.9" customHeight="1">
      <c r="B212" s="164"/>
      <c r="C212" s="165"/>
      <c r="D212" s="166" t="s">
        <v>76</v>
      </c>
      <c r="E212" s="178" t="s">
        <v>865</v>
      </c>
      <c r="F212" s="178" t="s">
        <v>866</v>
      </c>
      <c r="G212" s="165"/>
      <c r="H212" s="165"/>
      <c r="I212" s="168"/>
      <c r="J212" s="179">
        <f>BK212</f>
        <v>0</v>
      </c>
      <c r="K212" s="165"/>
      <c r="L212" s="170"/>
      <c r="M212" s="171"/>
      <c r="N212" s="172"/>
      <c r="O212" s="172"/>
      <c r="P212" s="173">
        <f>SUM(P213:P292)</f>
        <v>0</v>
      </c>
      <c r="Q212" s="172"/>
      <c r="R212" s="173">
        <f>SUM(R213:R292)</f>
        <v>0.10223260000000001</v>
      </c>
      <c r="S212" s="172"/>
      <c r="T212" s="174">
        <f>SUM(T213:T292)</f>
        <v>0.78938575999999983</v>
      </c>
      <c r="AR212" s="175" t="s">
        <v>86</v>
      </c>
      <c r="AT212" s="176" t="s">
        <v>76</v>
      </c>
      <c r="AU212" s="176" t="s">
        <v>84</v>
      </c>
      <c r="AY212" s="175" t="s">
        <v>176</v>
      </c>
      <c r="BK212" s="177">
        <f>SUM(BK213:BK292)</f>
        <v>0</v>
      </c>
    </row>
    <row r="213" spans="1:65" s="2" customFormat="1" ht="16.5" customHeight="1">
      <c r="A213" s="36"/>
      <c r="B213" s="37"/>
      <c r="C213" s="180" t="s">
        <v>448</v>
      </c>
      <c r="D213" s="180" t="s">
        <v>180</v>
      </c>
      <c r="E213" s="181" t="s">
        <v>1358</v>
      </c>
      <c r="F213" s="182" t="s">
        <v>1359</v>
      </c>
      <c r="G213" s="183" t="s">
        <v>267</v>
      </c>
      <c r="H213" s="184">
        <v>155.99799999999999</v>
      </c>
      <c r="I213" s="185"/>
      <c r="J213" s="186">
        <f>ROUND(I213*H213,2)</f>
        <v>0</v>
      </c>
      <c r="K213" s="182" t="s">
        <v>184</v>
      </c>
      <c r="L213" s="41"/>
      <c r="M213" s="187" t="s">
        <v>19</v>
      </c>
      <c r="N213" s="188" t="s">
        <v>48</v>
      </c>
      <c r="O213" s="66"/>
      <c r="P213" s="189">
        <f>O213*H213</f>
        <v>0</v>
      </c>
      <c r="Q213" s="189">
        <v>0</v>
      </c>
      <c r="R213" s="189">
        <f>Q213*H213</f>
        <v>0</v>
      </c>
      <c r="S213" s="189">
        <v>3.1199999999999999E-3</v>
      </c>
      <c r="T213" s="190">
        <f>S213*H213</f>
        <v>0.48671375999999994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354</v>
      </c>
      <c r="AT213" s="191" t="s">
        <v>180</v>
      </c>
      <c r="AU213" s="191" t="s">
        <v>86</v>
      </c>
      <c r="AY213" s="19" t="s">
        <v>176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84</v>
      </c>
      <c r="BK213" s="192">
        <f>ROUND(I213*H213,2)</f>
        <v>0</v>
      </c>
      <c r="BL213" s="19" t="s">
        <v>354</v>
      </c>
      <c r="BM213" s="191" t="s">
        <v>2542</v>
      </c>
    </row>
    <row r="214" spans="1:65" s="2" customFormat="1" ht="11.25">
      <c r="A214" s="36"/>
      <c r="B214" s="37"/>
      <c r="C214" s="38"/>
      <c r="D214" s="193" t="s">
        <v>187</v>
      </c>
      <c r="E214" s="38"/>
      <c r="F214" s="194" t="s">
        <v>1361</v>
      </c>
      <c r="G214" s="38"/>
      <c r="H214" s="38"/>
      <c r="I214" s="195"/>
      <c r="J214" s="38"/>
      <c r="K214" s="38"/>
      <c r="L214" s="41"/>
      <c r="M214" s="196"/>
      <c r="N214" s="197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187</v>
      </c>
      <c r="AU214" s="19" t="s">
        <v>86</v>
      </c>
    </row>
    <row r="215" spans="1:65" s="2" customFormat="1" ht="11.25">
      <c r="A215" s="36"/>
      <c r="B215" s="37"/>
      <c r="C215" s="38"/>
      <c r="D215" s="198" t="s">
        <v>189</v>
      </c>
      <c r="E215" s="38"/>
      <c r="F215" s="199" t="s">
        <v>1362</v>
      </c>
      <c r="G215" s="38"/>
      <c r="H215" s="38"/>
      <c r="I215" s="195"/>
      <c r="J215" s="38"/>
      <c r="K215" s="38"/>
      <c r="L215" s="41"/>
      <c r="M215" s="196"/>
      <c r="N215" s="197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189</v>
      </c>
      <c r="AU215" s="19" t="s">
        <v>86</v>
      </c>
    </row>
    <row r="216" spans="1:65" s="13" customFormat="1" ht="11.25">
      <c r="B216" s="200"/>
      <c r="C216" s="201"/>
      <c r="D216" s="193" t="s">
        <v>196</v>
      </c>
      <c r="E216" s="202" t="s">
        <v>19</v>
      </c>
      <c r="F216" s="203" t="s">
        <v>2524</v>
      </c>
      <c r="G216" s="201"/>
      <c r="H216" s="204">
        <v>35.393000000000001</v>
      </c>
      <c r="I216" s="205"/>
      <c r="J216" s="201"/>
      <c r="K216" s="201"/>
      <c r="L216" s="206"/>
      <c r="M216" s="207"/>
      <c r="N216" s="208"/>
      <c r="O216" s="208"/>
      <c r="P216" s="208"/>
      <c r="Q216" s="208"/>
      <c r="R216" s="208"/>
      <c r="S216" s="208"/>
      <c r="T216" s="209"/>
      <c r="AT216" s="210" t="s">
        <v>196</v>
      </c>
      <c r="AU216" s="210" t="s">
        <v>86</v>
      </c>
      <c r="AV216" s="13" t="s">
        <v>86</v>
      </c>
      <c r="AW216" s="13" t="s">
        <v>37</v>
      </c>
      <c r="AX216" s="13" t="s">
        <v>77</v>
      </c>
      <c r="AY216" s="210" t="s">
        <v>176</v>
      </c>
    </row>
    <row r="217" spans="1:65" s="13" customFormat="1" ht="11.25">
      <c r="B217" s="200"/>
      <c r="C217" s="201"/>
      <c r="D217" s="193" t="s">
        <v>196</v>
      </c>
      <c r="E217" s="202" t="s">
        <v>19</v>
      </c>
      <c r="F217" s="203" t="s">
        <v>2525</v>
      </c>
      <c r="G217" s="201"/>
      <c r="H217" s="204">
        <v>25.41</v>
      </c>
      <c r="I217" s="205"/>
      <c r="J217" s="201"/>
      <c r="K217" s="201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196</v>
      </c>
      <c r="AU217" s="210" t="s">
        <v>86</v>
      </c>
      <c r="AV217" s="13" t="s">
        <v>86</v>
      </c>
      <c r="AW217" s="13" t="s">
        <v>37</v>
      </c>
      <c r="AX217" s="13" t="s">
        <v>77</v>
      </c>
      <c r="AY217" s="210" t="s">
        <v>176</v>
      </c>
    </row>
    <row r="218" spans="1:65" s="13" customFormat="1" ht="11.25">
      <c r="B218" s="200"/>
      <c r="C218" s="201"/>
      <c r="D218" s="193" t="s">
        <v>196</v>
      </c>
      <c r="E218" s="202" t="s">
        <v>19</v>
      </c>
      <c r="F218" s="203" t="s">
        <v>2526</v>
      </c>
      <c r="G218" s="201"/>
      <c r="H218" s="204">
        <v>34.979999999999997</v>
      </c>
      <c r="I218" s="205"/>
      <c r="J218" s="201"/>
      <c r="K218" s="201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196</v>
      </c>
      <c r="AU218" s="210" t="s">
        <v>86</v>
      </c>
      <c r="AV218" s="13" t="s">
        <v>86</v>
      </c>
      <c r="AW218" s="13" t="s">
        <v>37</v>
      </c>
      <c r="AX218" s="13" t="s">
        <v>77</v>
      </c>
      <c r="AY218" s="210" t="s">
        <v>176</v>
      </c>
    </row>
    <row r="219" spans="1:65" s="13" customFormat="1" ht="11.25">
      <c r="B219" s="200"/>
      <c r="C219" s="201"/>
      <c r="D219" s="193" t="s">
        <v>196</v>
      </c>
      <c r="E219" s="202" t="s">
        <v>19</v>
      </c>
      <c r="F219" s="203" t="s">
        <v>2527</v>
      </c>
      <c r="G219" s="201"/>
      <c r="H219" s="204">
        <v>26.4</v>
      </c>
      <c r="I219" s="205"/>
      <c r="J219" s="201"/>
      <c r="K219" s="201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196</v>
      </c>
      <c r="AU219" s="210" t="s">
        <v>86</v>
      </c>
      <c r="AV219" s="13" t="s">
        <v>86</v>
      </c>
      <c r="AW219" s="13" t="s">
        <v>37</v>
      </c>
      <c r="AX219" s="13" t="s">
        <v>77</v>
      </c>
      <c r="AY219" s="210" t="s">
        <v>176</v>
      </c>
    </row>
    <row r="220" spans="1:65" s="13" customFormat="1" ht="11.25">
      <c r="B220" s="200"/>
      <c r="C220" s="201"/>
      <c r="D220" s="193" t="s">
        <v>196</v>
      </c>
      <c r="E220" s="202" t="s">
        <v>19</v>
      </c>
      <c r="F220" s="203" t="s">
        <v>2528</v>
      </c>
      <c r="G220" s="201"/>
      <c r="H220" s="204">
        <v>8.58</v>
      </c>
      <c r="I220" s="205"/>
      <c r="J220" s="201"/>
      <c r="K220" s="201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196</v>
      </c>
      <c r="AU220" s="210" t="s">
        <v>86</v>
      </c>
      <c r="AV220" s="13" t="s">
        <v>86</v>
      </c>
      <c r="AW220" s="13" t="s">
        <v>37</v>
      </c>
      <c r="AX220" s="13" t="s">
        <v>77</v>
      </c>
      <c r="AY220" s="210" t="s">
        <v>176</v>
      </c>
    </row>
    <row r="221" spans="1:65" s="13" customFormat="1" ht="11.25">
      <c r="B221" s="200"/>
      <c r="C221" s="201"/>
      <c r="D221" s="193" t="s">
        <v>196</v>
      </c>
      <c r="E221" s="202" t="s">
        <v>19</v>
      </c>
      <c r="F221" s="203" t="s">
        <v>2529</v>
      </c>
      <c r="G221" s="201"/>
      <c r="H221" s="204">
        <v>25.234999999999999</v>
      </c>
      <c r="I221" s="205"/>
      <c r="J221" s="201"/>
      <c r="K221" s="201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196</v>
      </c>
      <c r="AU221" s="210" t="s">
        <v>86</v>
      </c>
      <c r="AV221" s="13" t="s">
        <v>86</v>
      </c>
      <c r="AW221" s="13" t="s">
        <v>37</v>
      </c>
      <c r="AX221" s="13" t="s">
        <v>77</v>
      </c>
      <c r="AY221" s="210" t="s">
        <v>176</v>
      </c>
    </row>
    <row r="222" spans="1:65" s="14" customFormat="1" ht="11.25">
      <c r="B222" s="211"/>
      <c r="C222" s="212"/>
      <c r="D222" s="193" t="s">
        <v>196</v>
      </c>
      <c r="E222" s="213" t="s">
        <v>19</v>
      </c>
      <c r="F222" s="214" t="s">
        <v>199</v>
      </c>
      <c r="G222" s="212"/>
      <c r="H222" s="215">
        <v>155.99799999999999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196</v>
      </c>
      <c r="AU222" s="221" t="s">
        <v>86</v>
      </c>
      <c r="AV222" s="14" t="s">
        <v>185</v>
      </c>
      <c r="AW222" s="14" t="s">
        <v>37</v>
      </c>
      <c r="AX222" s="14" t="s">
        <v>84</v>
      </c>
      <c r="AY222" s="221" t="s">
        <v>176</v>
      </c>
    </row>
    <row r="223" spans="1:65" s="2" customFormat="1" ht="16.5" customHeight="1">
      <c r="A223" s="36"/>
      <c r="B223" s="37"/>
      <c r="C223" s="180" t="s">
        <v>458</v>
      </c>
      <c r="D223" s="180" t="s">
        <v>180</v>
      </c>
      <c r="E223" s="181" t="s">
        <v>1363</v>
      </c>
      <c r="F223" s="182" t="s">
        <v>1364</v>
      </c>
      <c r="G223" s="183" t="s">
        <v>407</v>
      </c>
      <c r="H223" s="184">
        <v>29.6</v>
      </c>
      <c r="I223" s="185"/>
      <c r="J223" s="186">
        <f>ROUND(I223*H223,2)</f>
        <v>0</v>
      </c>
      <c r="K223" s="182" t="s">
        <v>184</v>
      </c>
      <c r="L223" s="41"/>
      <c r="M223" s="187" t="s">
        <v>19</v>
      </c>
      <c r="N223" s="188" t="s">
        <v>48</v>
      </c>
      <c r="O223" s="66"/>
      <c r="P223" s="189">
        <f>O223*H223</f>
        <v>0</v>
      </c>
      <c r="Q223" s="189">
        <v>0</v>
      </c>
      <c r="R223" s="189">
        <f>Q223*H223</f>
        <v>0</v>
      </c>
      <c r="S223" s="189">
        <v>1.8699999999999999E-3</v>
      </c>
      <c r="T223" s="190">
        <f>S223*H223</f>
        <v>5.5351999999999998E-2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1" t="s">
        <v>354</v>
      </c>
      <c r="AT223" s="191" t="s">
        <v>180</v>
      </c>
      <c r="AU223" s="191" t="s">
        <v>86</v>
      </c>
      <c r="AY223" s="19" t="s">
        <v>176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9" t="s">
        <v>84</v>
      </c>
      <c r="BK223" s="192">
        <f>ROUND(I223*H223,2)</f>
        <v>0</v>
      </c>
      <c r="BL223" s="19" t="s">
        <v>354</v>
      </c>
      <c r="BM223" s="191" t="s">
        <v>2543</v>
      </c>
    </row>
    <row r="224" spans="1:65" s="2" customFormat="1" ht="11.25">
      <c r="A224" s="36"/>
      <c r="B224" s="37"/>
      <c r="C224" s="38"/>
      <c r="D224" s="193" t="s">
        <v>187</v>
      </c>
      <c r="E224" s="38"/>
      <c r="F224" s="194" t="s">
        <v>1366</v>
      </c>
      <c r="G224" s="38"/>
      <c r="H224" s="38"/>
      <c r="I224" s="195"/>
      <c r="J224" s="38"/>
      <c r="K224" s="38"/>
      <c r="L224" s="41"/>
      <c r="M224" s="196"/>
      <c r="N224" s="197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187</v>
      </c>
      <c r="AU224" s="19" t="s">
        <v>86</v>
      </c>
    </row>
    <row r="225" spans="1:65" s="2" customFormat="1" ht="11.25">
      <c r="A225" s="36"/>
      <c r="B225" s="37"/>
      <c r="C225" s="38"/>
      <c r="D225" s="198" t="s">
        <v>189</v>
      </c>
      <c r="E225" s="38"/>
      <c r="F225" s="199" t="s">
        <v>1367</v>
      </c>
      <c r="G225" s="38"/>
      <c r="H225" s="38"/>
      <c r="I225" s="195"/>
      <c r="J225" s="38"/>
      <c r="K225" s="38"/>
      <c r="L225" s="41"/>
      <c r="M225" s="196"/>
      <c r="N225" s="197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189</v>
      </c>
      <c r="AU225" s="19" t="s">
        <v>86</v>
      </c>
    </row>
    <row r="226" spans="1:65" s="13" customFormat="1" ht="11.25">
      <c r="B226" s="200"/>
      <c r="C226" s="201"/>
      <c r="D226" s="193" t="s">
        <v>196</v>
      </c>
      <c r="E226" s="202" t="s">
        <v>19</v>
      </c>
      <c r="F226" s="203" t="s">
        <v>2544</v>
      </c>
      <c r="G226" s="201"/>
      <c r="H226" s="204">
        <v>29.6</v>
      </c>
      <c r="I226" s="205"/>
      <c r="J226" s="201"/>
      <c r="K226" s="201"/>
      <c r="L226" s="206"/>
      <c r="M226" s="207"/>
      <c r="N226" s="208"/>
      <c r="O226" s="208"/>
      <c r="P226" s="208"/>
      <c r="Q226" s="208"/>
      <c r="R226" s="208"/>
      <c r="S226" s="208"/>
      <c r="T226" s="209"/>
      <c r="AT226" s="210" t="s">
        <v>196</v>
      </c>
      <c r="AU226" s="210" t="s">
        <v>86</v>
      </c>
      <c r="AV226" s="13" t="s">
        <v>86</v>
      </c>
      <c r="AW226" s="13" t="s">
        <v>37</v>
      </c>
      <c r="AX226" s="13" t="s">
        <v>84</v>
      </c>
      <c r="AY226" s="210" t="s">
        <v>176</v>
      </c>
    </row>
    <row r="227" spans="1:65" s="2" customFormat="1" ht="16.5" customHeight="1">
      <c r="A227" s="36"/>
      <c r="B227" s="37"/>
      <c r="C227" s="180" t="s">
        <v>464</v>
      </c>
      <c r="D227" s="180" t="s">
        <v>180</v>
      </c>
      <c r="E227" s="181" t="s">
        <v>2545</v>
      </c>
      <c r="F227" s="182" t="s">
        <v>2546</v>
      </c>
      <c r="G227" s="183" t="s">
        <v>407</v>
      </c>
      <c r="H227" s="184">
        <v>3.4</v>
      </c>
      <c r="I227" s="185"/>
      <c r="J227" s="186">
        <f>ROUND(I227*H227,2)</f>
        <v>0</v>
      </c>
      <c r="K227" s="182" t="s">
        <v>184</v>
      </c>
      <c r="L227" s="41"/>
      <c r="M227" s="187" t="s">
        <v>19</v>
      </c>
      <c r="N227" s="188" t="s">
        <v>48</v>
      </c>
      <c r="O227" s="66"/>
      <c r="P227" s="189">
        <f>O227*H227</f>
        <v>0</v>
      </c>
      <c r="Q227" s="189">
        <v>0</v>
      </c>
      <c r="R227" s="189">
        <f>Q227*H227</f>
        <v>0</v>
      </c>
      <c r="S227" s="189">
        <v>3.48E-3</v>
      </c>
      <c r="T227" s="190">
        <f>S227*H227</f>
        <v>1.1832000000000001E-2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1" t="s">
        <v>354</v>
      </c>
      <c r="AT227" s="191" t="s">
        <v>180</v>
      </c>
      <c r="AU227" s="191" t="s">
        <v>86</v>
      </c>
      <c r="AY227" s="19" t="s">
        <v>176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9" t="s">
        <v>84</v>
      </c>
      <c r="BK227" s="192">
        <f>ROUND(I227*H227,2)</f>
        <v>0</v>
      </c>
      <c r="BL227" s="19" t="s">
        <v>354</v>
      </c>
      <c r="BM227" s="191" t="s">
        <v>2547</v>
      </c>
    </row>
    <row r="228" spans="1:65" s="2" customFormat="1" ht="11.25">
      <c r="A228" s="36"/>
      <c r="B228" s="37"/>
      <c r="C228" s="38"/>
      <c r="D228" s="193" t="s">
        <v>187</v>
      </c>
      <c r="E228" s="38"/>
      <c r="F228" s="194" t="s">
        <v>2548</v>
      </c>
      <c r="G228" s="38"/>
      <c r="H228" s="38"/>
      <c r="I228" s="195"/>
      <c r="J228" s="38"/>
      <c r="K228" s="38"/>
      <c r="L228" s="41"/>
      <c r="M228" s="196"/>
      <c r="N228" s="197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187</v>
      </c>
      <c r="AU228" s="19" t="s">
        <v>86</v>
      </c>
    </row>
    <row r="229" spans="1:65" s="2" customFormat="1" ht="11.25">
      <c r="A229" s="36"/>
      <c r="B229" s="37"/>
      <c r="C229" s="38"/>
      <c r="D229" s="198" t="s">
        <v>189</v>
      </c>
      <c r="E229" s="38"/>
      <c r="F229" s="199" t="s">
        <v>2549</v>
      </c>
      <c r="G229" s="38"/>
      <c r="H229" s="38"/>
      <c r="I229" s="195"/>
      <c r="J229" s="38"/>
      <c r="K229" s="38"/>
      <c r="L229" s="41"/>
      <c r="M229" s="196"/>
      <c r="N229" s="197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189</v>
      </c>
      <c r="AU229" s="19" t="s">
        <v>86</v>
      </c>
    </row>
    <row r="230" spans="1:65" s="2" customFormat="1" ht="16.5" customHeight="1">
      <c r="A230" s="36"/>
      <c r="B230" s="37"/>
      <c r="C230" s="180" t="s">
        <v>470</v>
      </c>
      <c r="D230" s="180" t="s">
        <v>180</v>
      </c>
      <c r="E230" s="181" t="s">
        <v>1369</v>
      </c>
      <c r="F230" s="182" t="s">
        <v>1370</v>
      </c>
      <c r="G230" s="183" t="s">
        <v>407</v>
      </c>
      <c r="H230" s="184">
        <v>4.9000000000000004</v>
      </c>
      <c r="I230" s="185"/>
      <c r="J230" s="186">
        <f>ROUND(I230*H230,2)</f>
        <v>0</v>
      </c>
      <c r="K230" s="182" t="s">
        <v>184</v>
      </c>
      <c r="L230" s="41"/>
      <c r="M230" s="187" t="s">
        <v>19</v>
      </c>
      <c r="N230" s="188" t="s">
        <v>48</v>
      </c>
      <c r="O230" s="66"/>
      <c r="P230" s="189">
        <f>O230*H230</f>
        <v>0</v>
      </c>
      <c r="Q230" s="189">
        <v>0</v>
      </c>
      <c r="R230" s="189">
        <f>Q230*H230</f>
        <v>0</v>
      </c>
      <c r="S230" s="189">
        <v>1.6999999999999999E-3</v>
      </c>
      <c r="T230" s="190">
        <f>S230*H230</f>
        <v>8.3300000000000006E-3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1" t="s">
        <v>354</v>
      </c>
      <c r="AT230" s="191" t="s">
        <v>180</v>
      </c>
      <c r="AU230" s="191" t="s">
        <v>86</v>
      </c>
      <c r="AY230" s="19" t="s">
        <v>176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19" t="s">
        <v>84</v>
      </c>
      <c r="BK230" s="192">
        <f>ROUND(I230*H230,2)</f>
        <v>0</v>
      </c>
      <c r="BL230" s="19" t="s">
        <v>354</v>
      </c>
      <c r="BM230" s="191" t="s">
        <v>2550</v>
      </c>
    </row>
    <row r="231" spans="1:65" s="2" customFormat="1" ht="11.25">
      <c r="A231" s="36"/>
      <c r="B231" s="37"/>
      <c r="C231" s="38"/>
      <c r="D231" s="193" t="s">
        <v>187</v>
      </c>
      <c r="E231" s="38"/>
      <c r="F231" s="194" t="s">
        <v>1372</v>
      </c>
      <c r="G231" s="38"/>
      <c r="H231" s="38"/>
      <c r="I231" s="195"/>
      <c r="J231" s="38"/>
      <c r="K231" s="38"/>
      <c r="L231" s="41"/>
      <c r="M231" s="196"/>
      <c r="N231" s="197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187</v>
      </c>
      <c r="AU231" s="19" t="s">
        <v>86</v>
      </c>
    </row>
    <row r="232" spans="1:65" s="2" customFormat="1" ht="11.25">
      <c r="A232" s="36"/>
      <c r="B232" s="37"/>
      <c r="C232" s="38"/>
      <c r="D232" s="198" t="s">
        <v>189</v>
      </c>
      <c r="E232" s="38"/>
      <c r="F232" s="199" t="s">
        <v>1373</v>
      </c>
      <c r="G232" s="38"/>
      <c r="H232" s="38"/>
      <c r="I232" s="195"/>
      <c r="J232" s="38"/>
      <c r="K232" s="38"/>
      <c r="L232" s="41"/>
      <c r="M232" s="196"/>
      <c r="N232" s="197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189</v>
      </c>
      <c r="AU232" s="19" t="s">
        <v>86</v>
      </c>
    </row>
    <row r="233" spans="1:65" s="2" customFormat="1" ht="16.5" customHeight="1">
      <c r="A233" s="36"/>
      <c r="B233" s="37"/>
      <c r="C233" s="180" t="s">
        <v>479</v>
      </c>
      <c r="D233" s="180" t="s">
        <v>180</v>
      </c>
      <c r="E233" s="181" t="s">
        <v>2551</v>
      </c>
      <c r="F233" s="182" t="s">
        <v>2552</v>
      </c>
      <c r="G233" s="183" t="s">
        <v>407</v>
      </c>
      <c r="H233" s="184">
        <v>4.8</v>
      </c>
      <c r="I233" s="185"/>
      <c r="J233" s="186">
        <f>ROUND(I233*H233,2)</f>
        <v>0</v>
      </c>
      <c r="K233" s="182" t="s">
        <v>184</v>
      </c>
      <c r="L233" s="41"/>
      <c r="M233" s="187" t="s">
        <v>19</v>
      </c>
      <c r="N233" s="188" t="s">
        <v>48</v>
      </c>
      <c r="O233" s="66"/>
      <c r="P233" s="189">
        <f>O233*H233</f>
        <v>0</v>
      </c>
      <c r="Q233" s="189">
        <v>0</v>
      </c>
      <c r="R233" s="189">
        <f>Q233*H233</f>
        <v>0</v>
      </c>
      <c r="S233" s="189">
        <v>1.91E-3</v>
      </c>
      <c r="T233" s="190">
        <f>S233*H233</f>
        <v>9.1679999999999991E-3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1" t="s">
        <v>354</v>
      </c>
      <c r="AT233" s="191" t="s">
        <v>180</v>
      </c>
      <c r="AU233" s="191" t="s">
        <v>86</v>
      </c>
      <c r="AY233" s="19" t="s">
        <v>176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9" t="s">
        <v>84</v>
      </c>
      <c r="BK233" s="192">
        <f>ROUND(I233*H233,2)</f>
        <v>0</v>
      </c>
      <c r="BL233" s="19" t="s">
        <v>354</v>
      </c>
      <c r="BM233" s="191" t="s">
        <v>2553</v>
      </c>
    </row>
    <row r="234" spans="1:65" s="2" customFormat="1" ht="11.25">
      <c r="A234" s="36"/>
      <c r="B234" s="37"/>
      <c r="C234" s="38"/>
      <c r="D234" s="193" t="s">
        <v>187</v>
      </c>
      <c r="E234" s="38"/>
      <c r="F234" s="194" t="s">
        <v>2554</v>
      </c>
      <c r="G234" s="38"/>
      <c r="H234" s="38"/>
      <c r="I234" s="195"/>
      <c r="J234" s="38"/>
      <c r="K234" s="38"/>
      <c r="L234" s="41"/>
      <c r="M234" s="196"/>
      <c r="N234" s="197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187</v>
      </c>
      <c r="AU234" s="19" t="s">
        <v>86</v>
      </c>
    </row>
    <row r="235" spans="1:65" s="2" customFormat="1" ht="11.25">
      <c r="A235" s="36"/>
      <c r="B235" s="37"/>
      <c r="C235" s="38"/>
      <c r="D235" s="198" t="s">
        <v>189</v>
      </c>
      <c r="E235" s="38"/>
      <c r="F235" s="199" t="s">
        <v>2555</v>
      </c>
      <c r="G235" s="38"/>
      <c r="H235" s="38"/>
      <c r="I235" s="195"/>
      <c r="J235" s="38"/>
      <c r="K235" s="38"/>
      <c r="L235" s="41"/>
      <c r="M235" s="196"/>
      <c r="N235" s="197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189</v>
      </c>
      <c r="AU235" s="19" t="s">
        <v>86</v>
      </c>
    </row>
    <row r="236" spans="1:65" s="2" customFormat="1" ht="16.5" customHeight="1">
      <c r="A236" s="36"/>
      <c r="B236" s="37"/>
      <c r="C236" s="180" t="s">
        <v>485</v>
      </c>
      <c r="D236" s="180" t="s">
        <v>180</v>
      </c>
      <c r="E236" s="181" t="s">
        <v>1374</v>
      </c>
      <c r="F236" s="182" t="s">
        <v>1375</v>
      </c>
      <c r="G236" s="183" t="s">
        <v>407</v>
      </c>
      <c r="H236" s="184">
        <v>9.8000000000000007</v>
      </c>
      <c r="I236" s="185"/>
      <c r="J236" s="186">
        <f>ROUND(I236*H236,2)</f>
        <v>0</v>
      </c>
      <c r="K236" s="182" t="s">
        <v>184</v>
      </c>
      <c r="L236" s="41"/>
      <c r="M236" s="187" t="s">
        <v>19</v>
      </c>
      <c r="N236" s="188" t="s">
        <v>48</v>
      </c>
      <c r="O236" s="66"/>
      <c r="P236" s="189">
        <f>O236*H236</f>
        <v>0</v>
      </c>
      <c r="Q236" s="189">
        <v>0</v>
      </c>
      <c r="R236" s="189">
        <f>Q236*H236</f>
        <v>0</v>
      </c>
      <c r="S236" s="189">
        <v>1.75E-3</v>
      </c>
      <c r="T236" s="190">
        <f>S236*H236</f>
        <v>1.7150000000000002E-2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1" t="s">
        <v>354</v>
      </c>
      <c r="AT236" s="191" t="s">
        <v>180</v>
      </c>
      <c r="AU236" s="191" t="s">
        <v>86</v>
      </c>
      <c r="AY236" s="19" t="s">
        <v>176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9" t="s">
        <v>84</v>
      </c>
      <c r="BK236" s="192">
        <f>ROUND(I236*H236,2)</f>
        <v>0</v>
      </c>
      <c r="BL236" s="19" t="s">
        <v>354</v>
      </c>
      <c r="BM236" s="191" t="s">
        <v>2556</v>
      </c>
    </row>
    <row r="237" spans="1:65" s="2" customFormat="1" ht="11.25">
      <c r="A237" s="36"/>
      <c r="B237" s="37"/>
      <c r="C237" s="38"/>
      <c r="D237" s="193" t="s">
        <v>187</v>
      </c>
      <c r="E237" s="38"/>
      <c r="F237" s="194" t="s">
        <v>1377</v>
      </c>
      <c r="G237" s="38"/>
      <c r="H237" s="38"/>
      <c r="I237" s="195"/>
      <c r="J237" s="38"/>
      <c r="K237" s="38"/>
      <c r="L237" s="41"/>
      <c r="M237" s="196"/>
      <c r="N237" s="197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187</v>
      </c>
      <c r="AU237" s="19" t="s">
        <v>86</v>
      </c>
    </row>
    <row r="238" spans="1:65" s="2" customFormat="1" ht="11.25">
      <c r="A238" s="36"/>
      <c r="B238" s="37"/>
      <c r="C238" s="38"/>
      <c r="D238" s="198" t="s">
        <v>189</v>
      </c>
      <c r="E238" s="38"/>
      <c r="F238" s="199" t="s">
        <v>1378</v>
      </c>
      <c r="G238" s="38"/>
      <c r="H238" s="38"/>
      <c r="I238" s="195"/>
      <c r="J238" s="38"/>
      <c r="K238" s="38"/>
      <c r="L238" s="41"/>
      <c r="M238" s="196"/>
      <c r="N238" s="197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189</v>
      </c>
      <c r="AU238" s="19" t="s">
        <v>86</v>
      </c>
    </row>
    <row r="239" spans="1:65" s="13" customFormat="1" ht="11.25">
      <c r="B239" s="200"/>
      <c r="C239" s="201"/>
      <c r="D239" s="193" t="s">
        <v>196</v>
      </c>
      <c r="E239" s="202" t="s">
        <v>19</v>
      </c>
      <c r="F239" s="203" t="s">
        <v>2557</v>
      </c>
      <c r="G239" s="201"/>
      <c r="H239" s="204">
        <v>9.8000000000000007</v>
      </c>
      <c r="I239" s="205"/>
      <c r="J239" s="201"/>
      <c r="K239" s="201"/>
      <c r="L239" s="206"/>
      <c r="M239" s="207"/>
      <c r="N239" s="208"/>
      <c r="O239" s="208"/>
      <c r="P239" s="208"/>
      <c r="Q239" s="208"/>
      <c r="R239" s="208"/>
      <c r="S239" s="208"/>
      <c r="T239" s="209"/>
      <c r="AT239" s="210" t="s">
        <v>196</v>
      </c>
      <c r="AU239" s="210" t="s">
        <v>86</v>
      </c>
      <c r="AV239" s="13" t="s">
        <v>86</v>
      </c>
      <c r="AW239" s="13" t="s">
        <v>37</v>
      </c>
      <c r="AX239" s="13" t="s">
        <v>84</v>
      </c>
      <c r="AY239" s="210" t="s">
        <v>176</v>
      </c>
    </row>
    <row r="240" spans="1:65" s="2" customFormat="1" ht="16.5" customHeight="1">
      <c r="A240" s="36"/>
      <c r="B240" s="37"/>
      <c r="C240" s="180" t="s">
        <v>491</v>
      </c>
      <c r="D240" s="180" t="s">
        <v>180</v>
      </c>
      <c r="E240" s="181" t="s">
        <v>1384</v>
      </c>
      <c r="F240" s="182" t="s">
        <v>1385</v>
      </c>
      <c r="G240" s="183" t="s">
        <v>407</v>
      </c>
      <c r="H240" s="184">
        <v>53</v>
      </c>
      <c r="I240" s="185"/>
      <c r="J240" s="186">
        <f>ROUND(I240*H240,2)</f>
        <v>0</v>
      </c>
      <c r="K240" s="182" t="s">
        <v>184</v>
      </c>
      <c r="L240" s="41"/>
      <c r="M240" s="187" t="s">
        <v>19</v>
      </c>
      <c r="N240" s="188" t="s">
        <v>48</v>
      </c>
      <c r="O240" s="66"/>
      <c r="P240" s="189">
        <f>O240*H240</f>
        <v>0</v>
      </c>
      <c r="Q240" s="189">
        <v>0</v>
      </c>
      <c r="R240" s="189">
        <f>Q240*H240</f>
        <v>0</v>
      </c>
      <c r="S240" s="189">
        <v>2.5999999999999999E-3</v>
      </c>
      <c r="T240" s="190">
        <f>S240*H240</f>
        <v>0.13780000000000001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354</v>
      </c>
      <c r="AT240" s="191" t="s">
        <v>180</v>
      </c>
      <c r="AU240" s="191" t="s">
        <v>86</v>
      </c>
      <c r="AY240" s="19" t="s">
        <v>176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9" t="s">
        <v>84</v>
      </c>
      <c r="BK240" s="192">
        <f>ROUND(I240*H240,2)</f>
        <v>0</v>
      </c>
      <c r="BL240" s="19" t="s">
        <v>354</v>
      </c>
      <c r="BM240" s="191" t="s">
        <v>2558</v>
      </c>
    </row>
    <row r="241" spans="1:65" s="2" customFormat="1" ht="11.25">
      <c r="A241" s="36"/>
      <c r="B241" s="37"/>
      <c r="C241" s="38"/>
      <c r="D241" s="193" t="s">
        <v>187</v>
      </c>
      <c r="E241" s="38"/>
      <c r="F241" s="194" t="s">
        <v>1387</v>
      </c>
      <c r="G241" s="38"/>
      <c r="H241" s="38"/>
      <c r="I241" s="195"/>
      <c r="J241" s="38"/>
      <c r="K241" s="38"/>
      <c r="L241" s="41"/>
      <c r="M241" s="196"/>
      <c r="N241" s="197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187</v>
      </c>
      <c r="AU241" s="19" t="s">
        <v>86</v>
      </c>
    </row>
    <row r="242" spans="1:65" s="2" customFormat="1" ht="11.25">
      <c r="A242" s="36"/>
      <c r="B242" s="37"/>
      <c r="C242" s="38"/>
      <c r="D242" s="198" t="s">
        <v>189</v>
      </c>
      <c r="E242" s="38"/>
      <c r="F242" s="199" t="s">
        <v>1388</v>
      </c>
      <c r="G242" s="38"/>
      <c r="H242" s="38"/>
      <c r="I242" s="195"/>
      <c r="J242" s="38"/>
      <c r="K242" s="38"/>
      <c r="L242" s="41"/>
      <c r="M242" s="196"/>
      <c r="N242" s="197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189</v>
      </c>
      <c r="AU242" s="19" t="s">
        <v>86</v>
      </c>
    </row>
    <row r="243" spans="1:65" s="13" customFormat="1" ht="11.25">
      <c r="B243" s="200"/>
      <c r="C243" s="201"/>
      <c r="D243" s="193" t="s">
        <v>196</v>
      </c>
      <c r="E243" s="202" t="s">
        <v>19</v>
      </c>
      <c r="F243" s="203" t="s">
        <v>2559</v>
      </c>
      <c r="G243" s="201"/>
      <c r="H243" s="204">
        <v>53</v>
      </c>
      <c r="I243" s="205"/>
      <c r="J243" s="201"/>
      <c r="K243" s="201"/>
      <c r="L243" s="206"/>
      <c r="M243" s="207"/>
      <c r="N243" s="208"/>
      <c r="O243" s="208"/>
      <c r="P243" s="208"/>
      <c r="Q243" s="208"/>
      <c r="R243" s="208"/>
      <c r="S243" s="208"/>
      <c r="T243" s="209"/>
      <c r="AT243" s="210" t="s">
        <v>196</v>
      </c>
      <c r="AU243" s="210" t="s">
        <v>86</v>
      </c>
      <c r="AV243" s="13" t="s">
        <v>86</v>
      </c>
      <c r="AW243" s="13" t="s">
        <v>37</v>
      </c>
      <c r="AX243" s="13" t="s">
        <v>84</v>
      </c>
      <c r="AY243" s="210" t="s">
        <v>176</v>
      </c>
    </row>
    <row r="244" spans="1:65" s="2" customFormat="1" ht="16.5" customHeight="1">
      <c r="A244" s="36"/>
      <c r="B244" s="37"/>
      <c r="C244" s="180" t="s">
        <v>401</v>
      </c>
      <c r="D244" s="180" t="s">
        <v>180</v>
      </c>
      <c r="E244" s="181" t="s">
        <v>2560</v>
      </c>
      <c r="F244" s="182" t="s">
        <v>2561</v>
      </c>
      <c r="G244" s="183" t="s">
        <v>407</v>
      </c>
      <c r="H244" s="184">
        <v>3.2</v>
      </c>
      <c r="I244" s="185"/>
      <c r="J244" s="186">
        <f>ROUND(I244*H244,2)</f>
        <v>0</v>
      </c>
      <c r="K244" s="182" t="s">
        <v>184</v>
      </c>
      <c r="L244" s="41"/>
      <c r="M244" s="187" t="s">
        <v>19</v>
      </c>
      <c r="N244" s="188" t="s">
        <v>48</v>
      </c>
      <c r="O244" s="66"/>
      <c r="P244" s="189">
        <f>O244*H244</f>
        <v>0</v>
      </c>
      <c r="Q244" s="189">
        <v>0</v>
      </c>
      <c r="R244" s="189">
        <f>Q244*H244</f>
        <v>0</v>
      </c>
      <c r="S244" s="189">
        <v>3.9399999999999999E-3</v>
      </c>
      <c r="T244" s="190">
        <f>S244*H244</f>
        <v>1.2608000000000001E-2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1" t="s">
        <v>354</v>
      </c>
      <c r="AT244" s="191" t="s">
        <v>180</v>
      </c>
      <c r="AU244" s="191" t="s">
        <v>86</v>
      </c>
      <c r="AY244" s="19" t="s">
        <v>176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9" t="s">
        <v>84</v>
      </c>
      <c r="BK244" s="192">
        <f>ROUND(I244*H244,2)</f>
        <v>0</v>
      </c>
      <c r="BL244" s="19" t="s">
        <v>354</v>
      </c>
      <c r="BM244" s="191" t="s">
        <v>2562</v>
      </c>
    </row>
    <row r="245" spans="1:65" s="2" customFormat="1" ht="11.25">
      <c r="A245" s="36"/>
      <c r="B245" s="37"/>
      <c r="C245" s="38"/>
      <c r="D245" s="193" t="s">
        <v>187</v>
      </c>
      <c r="E245" s="38"/>
      <c r="F245" s="194" t="s">
        <v>2563</v>
      </c>
      <c r="G245" s="38"/>
      <c r="H245" s="38"/>
      <c r="I245" s="195"/>
      <c r="J245" s="38"/>
      <c r="K245" s="38"/>
      <c r="L245" s="41"/>
      <c r="M245" s="196"/>
      <c r="N245" s="197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187</v>
      </c>
      <c r="AU245" s="19" t="s">
        <v>86</v>
      </c>
    </row>
    <row r="246" spans="1:65" s="2" customFormat="1" ht="11.25">
      <c r="A246" s="36"/>
      <c r="B246" s="37"/>
      <c r="C246" s="38"/>
      <c r="D246" s="198" t="s">
        <v>189</v>
      </c>
      <c r="E246" s="38"/>
      <c r="F246" s="199" t="s">
        <v>2564</v>
      </c>
      <c r="G246" s="38"/>
      <c r="H246" s="38"/>
      <c r="I246" s="195"/>
      <c r="J246" s="38"/>
      <c r="K246" s="38"/>
      <c r="L246" s="41"/>
      <c r="M246" s="196"/>
      <c r="N246" s="197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189</v>
      </c>
      <c r="AU246" s="19" t="s">
        <v>86</v>
      </c>
    </row>
    <row r="247" spans="1:65" s="13" customFormat="1" ht="11.25">
      <c r="B247" s="200"/>
      <c r="C247" s="201"/>
      <c r="D247" s="193" t="s">
        <v>196</v>
      </c>
      <c r="E247" s="202" t="s">
        <v>19</v>
      </c>
      <c r="F247" s="203" t="s">
        <v>2373</v>
      </c>
      <c r="G247" s="201"/>
      <c r="H247" s="204">
        <v>3.2</v>
      </c>
      <c r="I247" s="205"/>
      <c r="J247" s="201"/>
      <c r="K247" s="201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196</v>
      </c>
      <c r="AU247" s="210" t="s">
        <v>86</v>
      </c>
      <c r="AV247" s="13" t="s">
        <v>86</v>
      </c>
      <c r="AW247" s="13" t="s">
        <v>37</v>
      </c>
      <c r="AX247" s="13" t="s">
        <v>84</v>
      </c>
      <c r="AY247" s="210" t="s">
        <v>176</v>
      </c>
    </row>
    <row r="248" spans="1:65" s="2" customFormat="1" ht="16.5" customHeight="1">
      <c r="A248" s="36"/>
      <c r="B248" s="37"/>
      <c r="C248" s="180" t="s">
        <v>502</v>
      </c>
      <c r="D248" s="180" t="s">
        <v>180</v>
      </c>
      <c r="E248" s="181" t="s">
        <v>896</v>
      </c>
      <c r="F248" s="182" t="s">
        <v>897</v>
      </c>
      <c r="G248" s="183" t="s">
        <v>407</v>
      </c>
      <c r="H248" s="184">
        <v>12.8</v>
      </c>
      <c r="I248" s="185"/>
      <c r="J248" s="186">
        <f>ROUND(I248*H248,2)</f>
        <v>0</v>
      </c>
      <c r="K248" s="182" t="s">
        <v>184</v>
      </c>
      <c r="L248" s="41"/>
      <c r="M248" s="187" t="s">
        <v>19</v>
      </c>
      <c r="N248" s="188" t="s">
        <v>48</v>
      </c>
      <c r="O248" s="66"/>
      <c r="P248" s="189">
        <f>O248*H248</f>
        <v>0</v>
      </c>
      <c r="Q248" s="189">
        <v>0</v>
      </c>
      <c r="R248" s="189">
        <f>Q248*H248</f>
        <v>0</v>
      </c>
      <c r="S248" s="189">
        <v>3.9399999999999999E-3</v>
      </c>
      <c r="T248" s="190">
        <f>S248*H248</f>
        <v>5.0432000000000005E-2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1" t="s">
        <v>354</v>
      </c>
      <c r="AT248" s="191" t="s">
        <v>180</v>
      </c>
      <c r="AU248" s="191" t="s">
        <v>86</v>
      </c>
      <c r="AY248" s="19" t="s">
        <v>176</v>
      </c>
      <c r="BE248" s="192">
        <f>IF(N248="základní",J248,0)</f>
        <v>0</v>
      </c>
      <c r="BF248" s="192">
        <f>IF(N248="snížená",J248,0)</f>
        <v>0</v>
      </c>
      <c r="BG248" s="192">
        <f>IF(N248="zákl. přenesená",J248,0)</f>
        <v>0</v>
      </c>
      <c r="BH248" s="192">
        <f>IF(N248="sníž. přenesená",J248,0)</f>
        <v>0</v>
      </c>
      <c r="BI248" s="192">
        <f>IF(N248="nulová",J248,0)</f>
        <v>0</v>
      </c>
      <c r="BJ248" s="19" t="s">
        <v>84</v>
      </c>
      <c r="BK248" s="192">
        <f>ROUND(I248*H248,2)</f>
        <v>0</v>
      </c>
      <c r="BL248" s="19" t="s">
        <v>354</v>
      </c>
      <c r="BM248" s="191" t="s">
        <v>2565</v>
      </c>
    </row>
    <row r="249" spans="1:65" s="2" customFormat="1" ht="11.25">
      <c r="A249" s="36"/>
      <c r="B249" s="37"/>
      <c r="C249" s="38"/>
      <c r="D249" s="193" t="s">
        <v>187</v>
      </c>
      <c r="E249" s="38"/>
      <c r="F249" s="194" t="s">
        <v>899</v>
      </c>
      <c r="G249" s="38"/>
      <c r="H249" s="38"/>
      <c r="I249" s="195"/>
      <c r="J249" s="38"/>
      <c r="K249" s="38"/>
      <c r="L249" s="41"/>
      <c r="M249" s="196"/>
      <c r="N249" s="197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187</v>
      </c>
      <c r="AU249" s="19" t="s">
        <v>86</v>
      </c>
    </row>
    <row r="250" spans="1:65" s="2" customFormat="1" ht="11.25">
      <c r="A250" s="36"/>
      <c r="B250" s="37"/>
      <c r="C250" s="38"/>
      <c r="D250" s="198" t="s">
        <v>189</v>
      </c>
      <c r="E250" s="38"/>
      <c r="F250" s="199" t="s">
        <v>900</v>
      </c>
      <c r="G250" s="38"/>
      <c r="H250" s="38"/>
      <c r="I250" s="195"/>
      <c r="J250" s="38"/>
      <c r="K250" s="38"/>
      <c r="L250" s="41"/>
      <c r="M250" s="196"/>
      <c r="N250" s="197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189</v>
      </c>
      <c r="AU250" s="19" t="s">
        <v>86</v>
      </c>
    </row>
    <row r="251" spans="1:65" s="13" customFormat="1" ht="11.25">
      <c r="B251" s="200"/>
      <c r="C251" s="201"/>
      <c r="D251" s="193" t="s">
        <v>196</v>
      </c>
      <c r="E251" s="202" t="s">
        <v>19</v>
      </c>
      <c r="F251" s="203" t="s">
        <v>2566</v>
      </c>
      <c r="G251" s="201"/>
      <c r="H251" s="204">
        <v>12.8</v>
      </c>
      <c r="I251" s="205"/>
      <c r="J251" s="201"/>
      <c r="K251" s="201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196</v>
      </c>
      <c r="AU251" s="210" t="s">
        <v>86</v>
      </c>
      <c r="AV251" s="13" t="s">
        <v>86</v>
      </c>
      <c r="AW251" s="13" t="s">
        <v>37</v>
      </c>
      <c r="AX251" s="13" t="s">
        <v>84</v>
      </c>
      <c r="AY251" s="210" t="s">
        <v>176</v>
      </c>
    </row>
    <row r="252" spans="1:65" s="2" customFormat="1" ht="16.5" customHeight="1">
      <c r="A252" s="36"/>
      <c r="B252" s="37"/>
      <c r="C252" s="180" t="s">
        <v>510</v>
      </c>
      <c r="D252" s="180" t="s">
        <v>180</v>
      </c>
      <c r="E252" s="181" t="s">
        <v>1389</v>
      </c>
      <c r="F252" s="182" t="s">
        <v>1390</v>
      </c>
      <c r="G252" s="183" t="s">
        <v>407</v>
      </c>
      <c r="H252" s="184">
        <v>29.6</v>
      </c>
      <c r="I252" s="185"/>
      <c r="J252" s="186">
        <f>ROUND(I252*H252,2)</f>
        <v>0</v>
      </c>
      <c r="K252" s="182" t="s">
        <v>184</v>
      </c>
      <c r="L252" s="41"/>
      <c r="M252" s="187" t="s">
        <v>19</v>
      </c>
      <c r="N252" s="188" t="s">
        <v>48</v>
      </c>
      <c r="O252" s="66"/>
      <c r="P252" s="189">
        <f>O252*H252</f>
        <v>0</v>
      </c>
      <c r="Q252" s="189">
        <v>0</v>
      </c>
      <c r="R252" s="189">
        <f>Q252*H252</f>
        <v>0</v>
      </c>
      <c r="S252" s="189">
        <v>0</v>
      </c>
      <c r="T252" s="190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91" t="s">
        <v>354</v>
      </c>
      <c r="AT252" s="191" t="s">
        <v>180</v>
      </c>
      <c r="AU252" s="191" t="s">
        <v>86</v>
      </c>
      <c r="AY252" s="19" t="s">
        <v>176</v>
      </c>
      <c r="BE252" s="192">
        <f>IF(N252="základní",J252,0)</f>
        <v>0</v>
      </c>
      <c r="BF252" s="192">
        <f>IF(N252="snížená",J252,0)</f>
        <v>0</v>
      </c>
      <c r="BG252" s="192">
        <f>IF(N252="zákl. přenesená",J252,0)</f>
        <v>0</v>
      </c>
      <c r="BH252" s="192">
        <f>IF(N252="sníž. přenesená",J252,0)</f>
        <v>0</v>
      </c>
      <c r="BI252" s="192">
        <f>IF(N252="nulová",J252,0)</f>
        <v>0</v>
      </c>
      <c r="BJ252" s="19" t="s">
        <v>84</v>
      </c>
      <c r="BK252" s="192">
        <f>ROUND(I252*H252,2)</f>
        <v>0</v>
      </c>
      <c r="BL252" s="19" t="s">
        <v>354</v>
      </c>
      <c r="BM252" s="191" t="s">
        <v>2567</v>
      </c>
    </row>
    <row r="253" spans="1:65" s="2" customFormat="1" ht="11.25">
      <c r="A253" s="36"/>
      <c r="B253" s="37"/>
      <c r="C253" s="38"/>
      <c r="D253" s="193" t="s">
        <v>187</v>
      </c>
      <c r="E253" s="38"/>
      <c r="F253" s="194" t="s">
        <v>1392</v>
      </c>
      <c r="G253" s="38"/>
      <c r="H253" s="38"/>
      <c r="I253" s="195"/>
      <c r="J253" s="38"/>
      <c r="K253" s="38"/>
      <c r="L253" s="41"/>
      <c r="M253" s="196"/>
      <c r="N253" s="197"/>
      <c r="O253" s="66"/>
      <c r="P253" s="66"/>
      <c r="Q253" s="66"/>
      <c r="R253" s="66"/>
      <c r="S253" s="66"/>
      <c r="T253" s="67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9" t="s">
        <v>187</v>
      </c>
      <c r="AU253" s="19" t="s">
        <v>86</v>
      </c>
    </row>
    <row r="254" spans="1:65" s="2" customFormat="1" ht="11.25">
      <c r="A254" s="36"/>
      <c r="B254" s="37"/>
      <c r="C254" s="38"/>
      <c r="D254" s="198" t="s">
        <v>189</v>
      </c>
      <c r="E254" s="38"/>
      <c r="F254" s="199" t="s">
        <v>1393</v>
      </c>
      <c r="G254" s="38"/>
      <c r="H254" s="38"/>
      <c r="I254" s="195"/>
      <c r="J254" s="38"/>
      <c r="K254" s="38"/>
      <c r="L254" s="41"/>
      <c r="M254" s="196"/>
      <c r="N254" s="197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189</v>
      </c>
      <c r="AU254" s="19" t="s">
        <v>86</v>
      </c>
    </row>
    <row r="255" spans="1:65" s="13" customFormat="1" ht="11.25">
      <c r="B255" s="200"/>
      <c r="C255" s="201"/>
      <c r="D255" s="193" t="s">
        <v>196</v>
      </c>
      <c r="E255" s="202" t="s">
        <v>19</v>
      </c>
      <c r="F255" s="203" t="s">
        <v>2568</v>
      </c>
      <c r="G255" s="201"/>
      <c r="H255" s="204">
        <v>29.6</v>
      </c>
      <c r="I255" s="205"/>
      <c r="J255" s="201"/>
      <c r="K255" s="201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196</v>
      </c>
      <c r="AU255" s="210" t="s">
        <v>86</v>
      </c>
      <c r="AV255" s="13" t="s">
        <v>86</v>
      </c>
      <c r="AW255" s="13" t="s">
        <v>37</v>
      </c>
      <c r="AX255" s="13" t="s">
        <v>84</v>
      </c>
      <c r="AY255" s="210" t="s">
        <v>176</v>
      </c>
    </row>
    <row r="256" spans="1:65" s="2" customFormat="1" ht="16.5" customHeight="1">
      <c r="A256" s="36"/>
      <c r="B256" s="37"/>
      <c r="C256" s="227" t="s">
        <v>517</v>
      </c>
      <c r="D256" s="227" t="s">
        <v>398</v>
      </c>
      <c r="E256" s="228" t="s">
        <v>1395</v>
      </c>
      <c r="F256" s="229" t="s">
        <v>1396</v>
      </c>
      <c r="G256" s="230" t="s">
        <v>407</v>
      </c>
      <c r="H256" s="231">
        <v>31.08</v>
      </c>
      <c r="I256" s="232"/>
      <c r="J256" s="233">
        <f>ROUND(I256*H256,2)</f>
        <v>0</v>
      </c>
      <c r="K256" s="229" t="s">
        <v>184</v>
      </c>
      <c r="L256" s="234"/>
      <c r="M256" s="235" t="s">
        <v>19</v>
      </c>
      <c r="N256" s="236" t="s">
        <v>48</v>
      </c>
      <c r="O256" s="66"/>
      <c r="P256" s="189">
        <f>O256*H256</f>
        <v>0</v>
      </c>
      <c r="Q256" s="189">
        <v>8.7000000000000001E-4</v>
      </c>
      <c r="R256" s="189">
        <f>Q256*H256</f>
        <v>2.7039599999999997E-2</v>
      </c>
      <c r="S256" s="189">
        <v>0</v>
      </c>
      <c r="T256" s="190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1" t="s">
        <v>401</v>
      </c>
      <c r="AT256" s="191" t="s">
        <v>398</v>
      </c>
      <c r="AU256" s="191" t="s">
        <v>86</v>
      </c>
      <c r="AY256" s="19" t="s">
        <v>176</v>
      </c>
      <c r="BE256" s="192">
        <f>IF(N256="základní",J256,0)</f>
        <v>0</v>
      </c>
      <c r="BF256" s="192">
        <f>IF(N256="snížená",J256,0)</f>
        <v>0</v>
      </c>
      <c r="BG256" s="192">
        <f>IF(N256="zákl. přenesená",J256,0)</f>
        <v>0</v>
      </c>
      <c r="BH256" s="192">
        <f>IF(N256="sníž. přenesená",J256,0)</f>
        <v>0</v>
      </c>
      <c r="BI256" s="192">
        <f>IF(N256="nulová",J256,0)</f>
        <v>0</v>
      </c>
      <c r="BJ256" s="19" t="s">
        <v>84</v>
      </c>
      <c r="BK256" s="192">
        <f>ROUND(I256*H256,2)</f>
        <v>0</v>
      </c>
      <c r="BL256" s="19" t="s">
        <v>354</v>
      </c>
      <c r="BM256" s="191" t="s">
        <v>2569</v>
      </c>
    </row>
    <row r="257" spans="1:65" s="2" customFormat="1" ht="11.25">
      <c r="A257" s="36"/>
      <c r="B257" s="37"/>
      <c r="C257" s="38"/>
      <c r="D257" s="193" t="s">
        <v>187</v>
      </c>
      <c r="E257" s="38"/>
      <c r="F257" s="194" t="s">
        <v>1396</v>
      </c>
      <c r="G257" s="38"/>
      <c r="H257" s="38"/>
      <c r="I257" s="195"/>
      <c r="J257" s="38"/>
      <c r="K257" s="38"/>
      <c r="L257" s="41"/>
      <c r="M257" s="196"/>
      <c r="N257" s="197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187</v>
      </c>
      <c r="AU257" s="19" t="s">
        <v>86</v>
      </c>
    </row>
    <row r="258" spans="1:65" s="13" customFormat="1" ht="11.25">
      <c r="B258" s="200"/>
      <c r="C258" s="201"/>
      <c r="D258" s="193" t="s">
        <v>196</v>
      </c>
      <c r="E258" s="201"/>
      <c r="F258" s="203" t="s">
        <v>2570</v>
      </c>
      <c r="G258" s="201"/>
      <c r="H258" s="204">
        <v>31.08</v>
      </c>
      <c r="I258" s="205"/>
      <c r="J258" s="201"/>
      <c r="K258" s="201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196</v>
      </c>
      <c r="AU258" s="210" t="s">
        <v>86</v>
      </c>
      <c r="AV258" s="13" t="s">
        <v>86</v>
      </c>
      <c r="AW258" s="13" t="s">
        <v>4</v>
      </c>
      <c r="AX258" s="13" t="s">
        <v>84</v>
      </c>
      <c r="AY258" s="210" t="s">
        <v>176</v>
      </c>
    </row>
    <row r="259" spans="1:65" s="2" customFormat="1" ht="16.5" customHeight="1">
      <c r="A259" s="36"/>
      <c r="B259" s="37"/>
      <c r="C259" s="180" t="s">
        <v>523</v>
      </c>
      <c r="D259" s="180" t="s">
        <v>180</v>
      </c>
      <c r="E259" s="181" t="s">
        <v>2571</v>
      </c>
      <c r="F259" s="182" t="s">
        <v>2572</v>
      </c>
      <c r="G259" s="183" t="s">
        <v>407</v>
      </c>
      <c r="H259" s="184">
        <v>3.4</v>
      </c>
      <c r="I259" s="185"/>
      <c r="J259" s="186">
        <f>ROUND(I259*H259,2)</f>
        <v>0</v>
      </c>
      <c r="K259" s="182" t="s">
        <v>184</v>
      </c>
      <c r="L259" s="41"/>
      <c r="M259" s="187" t="s">
        <v>19</v>
      </c>
      <c r="N259" s="188" t="s">
        <v>48</v>
      </c>
      <c r="O259" s="66"/>
      <c r="P259" s="189">
        <f>O259*H259</f>
        <v>0</v>
      </c>
      <c r="Q259" s="189">
        <v>0</v>
      </c>
      <c r="R259" s="189">
        <f>Q259*H259</f>
        <v>0</v>
      </c>
      <c r="S259" s="189">
        <v>0</v>
      </c>
      <c r="T259" s="190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1" t="s">
        <v>354</v>
      </c>
      <c r="AT259" s="191" t="s">
        <v>180</v>
      </c>
      <c r="AU259" s="191" t="s">
        <v>86</v>
      </c>
      <c r="AY259" s="19" t="s">
        <v>176</v>
      </c>
      <c r="BE259" s="192">
        <f>IF(N259="základní",J259,0)</f>
        <v>0</v>
      </c>
      <c r="BF259" s="192">
        <f>IF(N259="snížená",J259,0)</f>
        <v>0</v>
      </c>
      <c r="BG259" s="192">
        <f>IF(N259="zákl. přenesená",J259,0)</f>
        <v>0</v>
      </c>
      <c r="BH259" s="192">
        <f>IF(N259="sníž. přenesená",J259,0)</f>
        <v>0</v>
      </c>
      <c r="BI259" s="192">
        <f>IF(N259="nulová",J259,0)</f>
        <v>0</v>
      </c>
      <c r="BJ259" s="19" t="s">
        <v>84</v>
      </c>
      <c r="BK259" s="192">
        <f>ROUND(I259*H259,2)</f>
        <v>0</v>
      </c>
      <c r="BL259" s="19" t="s">
        <v>354</v>
      </c>
      <c r="BM259" s="191" t="s">
        <v>2573</v>
      </c>
    </row>
    <row r="260" spans="1:65" s="2" customFormat="1" ht="11.25">
      <c r="A260" s="36"/>
      <c r="B260" s="37"/>
      <c r="C260" s="38"/>
      <c r="D260" s="193" t="s">
        <v>187</v>
      </c>
      <c r="E260" s="38"/>
      <c r="F260" s="194" t="s">
        <v>2574</v>
      </c>
      <c r="G260" s="38"/>
      <c r="H260" s="38"/>
      <c r="I260" s="195"/>
      <c r="J260" s="38"/>
      <c r="K260" s="38"/>
      <c r="L260" s="41"/>
      <c r="M260" s="196"/>
      <c r="N260" s="197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187</v>
      </c>
      <c r="AU260" s="19" t="s">
        <v>86</v>
      </c>
    </row>
    <row r="261" spans="1:65" s="2" customFormat="1" ht="11.25">
      <c r="A261" s="36"/>
      <c r="B261" s="37"/>
      <c r="C261" s="38"/>
      <c r="D261" s="198" t="s">
        <v>189</v>
      </c>
      <c r="E261" s="38"/>
      <c r="F261" s="199" t="s">
        <v>2575</v>
      </c>
      <c r="G261" s="38"/>
      <c r="H261" s="38"/>
      <c r="I261" s="195"/>
      <c r="J261" s="38"/>
      <c r="K261" s="38"/>
      <c r="L261" s="41"/>
      <c r="M261" s="196"/>
      <c r="N261" s="197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189</v>
      </c>
      <c r="AU261" s="19" t="s">
        <v>86</v>
      </c>
    </row>
    <row r="262" spans="1:65" s="13" customFormat="1" ht="11.25">
      <c r="B262" s="200"/>
      <c r="C262" s="201"/>
      <c r="D262" s="193" t="s">
        <v>196</v>
      </c>
      <c r="E262" s="202" t="s">
        <v>19</v>
      </c>
      <c r="F262" s="203" t="s">
        <v>2576</v>
      </c>
      <c r="G262" s="201"/>
      <c r="H262" s="204">
        <v>3.4</v>
      </c>
      <c r="I262" s="205"/>
      <c r="J262" s="201"/>
      <c r="K262" s="201"/>
      <c r="L262" s="206"/>
      <c r="M262" s="207"/>
      <c r="N262" s="208"/>
      <c r="O262" s="208"/>
      <c r="P262" s="208"/>
      <c r="Q262" s="208"/>
      <c r="R262" s="208"/>
      <c r="S262" s="208"/>
      <c r="T262" s="209"/>
      <c r="AT262" s="210" t="s">
        <v>196</v>
      </c>
      <c r="AU262" s="210" t="s">
        <v>86</v>
      </c>
      <c r="AV262" s="13" t="s">
        <v>86</v>
      </c>
      <c r="AW262" s="13" t="s">
        <v>37</v>
      </c>
      <c r="AX262" s="13" t="s">
        <v>84</v>
      </c>
      <c r="AY262" s="210" t="s">
        <v>176</v>
      </c>
    </row>
    <row r="263" spans="1:65" s="2" customFormat="1" ht="16.5" customHeight="1">
      <c r="A263" s="36"/>
      <c r="B263" s="37"/>
      <c r="C263" s="227" t="s">
        <v>540</v>
      </c>
      <c r="D263" s="227" t="s">
        <v>398</v>
      </c>
      <c r="E263" s="228" t="s">
        <v>2577</v>
      </c>
      <c r="F263" s="229" t="s">
        <v>2578</v>
      </c>
      <c r="G263" s="230" t="s">
        <v>407</v>
      </c>
      <c r="H263" s="231">
        <v>3.57</v>
      </c>
      <c r="I263" s="232"/>
      <c r="J263" s="233">
        <f>ROUND(I263*H263,2)</f>
        <v>0</v>
      </c>
      <c r="K263" s="229" t="s">
        <v>184</v>
      </c>
      <c r="L263" s="234"/>
      <c r="M263" s="235" t="s">
        <v>19</v>
      </c>
      <c r="N263" s="236" t="s">
        <v>48</v>
      </c>
      <c r="O263" s="66"/>
      <c r="P263" s="189">
        <f>O263*H263</f>
        <v>0</v>
      </c>
      <c r="Q263" s="189">
        <v>1.2999999999999999E-3</v>
      </c>
      <c r="R263" s="189">
        <f>Q263*H263</f>
        <v>4.6409999999999993E-3</v>
      </c>
      <c r="S263" s="189">
        <v>0</v>
      </c>
      <c r="T263" s="190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1" t="s">
        <v>401</v>
      </c>
      <c r="AT263" s="191" t="s">
        <v>398</v>
      </c>
      <c r="AU263" s="191" t="s">
        <v>86</v>
      </c>
      <c r="AY263" s="19" t="s">
        <v>176</v>
      </c>
      <c r="BE263" s="192">
        <f>IF(N263="základní",J263,0)</f>
        <v>0</v>
      </c>
      <c r="BF263" s="192">
        <f>IF(N263="snížená",J263,0)</f>
        <v>0</v>
      </c>
      <c r="BG263" s="192">
        <f>IF(N263="zákl. přenesená",J263,0)</f>
        <v>0</v>
      </c>
      <c r="BH263" s="192">
        <f>IF(N263="sníž. přenesená",J263,0)</f>
        <v>0</v>
      </c>
      <c r="BI263" s="192">
        <f>IF(N263="nulová",J263,0)</f>
        <v>0</v>
      </c>
      <c r="BJ263" s="19" t="s">
        <v>84</v>
      </c>
      <c r="BK263" s="192">
        <f>ROUND(I263*H263,2)</f>
        <v>0</v>
      </c>
      <c r="BL263" s="19" t="s">
        <v>354</v>
      </c>
      <c r="BM263" s="191" t="s">
        <v>2579</v>
      </c>
    </row>
    <row r="264" spans="1:65" s="2" customFormat="1" ht="11.25">
      <c r="A264" s="36"/>
      <c r="B264" s="37"/>
      <c r="C264" s="38"/>
      <c r="D264" s="193" t="s">
        <v>187</v>
      </c>
      <c r="E264" s="38"/>
      <c r="F264" s="194" t="s">
        <v>2578</v>
      </c>
      <c r="G264" s="38"/>
      <c r="H264" s="38"/>
      <c r="I264" s="195"/>
      <c r="J264" s="38"/>
      <c r="K264" s="38"/>
      <c r="L264" s="41"/>
      <c r="M264" s="196"/>
      <c r="N264" s="197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187</v>
      </c>
      <c r="AU264" s="19" t="s">
        <v>86</v>
      </c>
    </row>
    <row r="265" spans="1:65" s="13" customFormat="1" ht="11.25">
      <c r="B265" s="200"/>
      <c r="C265" s="201"/>
      <c r="D265" s="193" t="s">
        <v>196</v>
      </c>
      <c r="E265" s="201"/>
      <c r="F265" s="203" t="s">
        <v>2580</v>
      </c>
      <c r="G265" s="201"/>
      <c r="H265" s="204">
        <v>3.57</v>
      </c>
      <c r="I265" s="205"/>
      <c r="J265" s="201"/>
      <c r="K265" s="201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196</v>
      </c>
      <c r="AU265" s="210" t="s">
        <v>86</v>
      </c>
      <c r="AV265" s="13" t="s">
        <v>86</v>
      </c>
      <c r="AW265" s="13" t="s">
        <v>4</v>
      </c>
      <c r="AX265" s="13" t="s">
        <v>84</v>
      </c>
      <c r="AY265" s="210" t="s">
        <v>176</v>
      </c>
    </row>
    <row r="266" spans="1:65" s="2" customFormat="1" ht="21.75" customHeight="1">
      <c r="A266" s="36"/>
      <c r="B266" s="37"/>
      <c r="C266" s="180" t="s">
        <v>545</v>
      </c>
      <c r="D266" s="180" t="s">
        <v>180</v>
      </c>
      <c r="E266" s="181" t="s">
        <v>2581</v>
      </c>
      <c r="F266" s="182" t="s">
        <v>2582</v>
      </c>
      <c r="G266" s="183" t="s">
        <v>407</v>
      </c>
      <c r="H266" s="184">
        <v>4.8</v>
      </c>
      <c r="I266" s="185"/>
      <c r="J266" s="186">
        <f>ROUND(I266*H266,2)</f>
        <v>0</v>
      </c>
      <c r="K266" s="182" t="s">
        <v>184</v>
      </c>
      <c r="L266" s="41"/>
      <c r="M266" s="187" t="s">
        <v>19</v>
      </c>
      <c r="N266" s="188" t="s">
        <v>48</v>
      </c>
      <c r="O266" s="66"/>
      <c r="P266" s="189">
        <f>O266*H266</f>
        <v>0</v>
      </c>
      <c r="Q266" s="189">
        <v>5.8399999999999997E-3</v>
      </c>
      <c r="R266" s="189">
        <f>Q266*H266</f>
        <v>2.8031999999999998E-2</v>
      </c>
      <c r="S266" s="189">
        <v>0</v>
      </c>
      <c r="T266" s="19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1" t="s">
        <v>354</v>
      </c>
      <c r="AT266" s="191" t="s">
        <v>180</v>
      </c>
      <c r="AU266" s="191" t="s">
        <v>86</v>
      </c>
      <c r="AY266" s="19" t="s">
        <v>176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9" t="s">
        <v>84</v>
      </c>
      <c r="BK266" s="192">
        <f>ROUND(I266*H266,2)</f>
        <v>0</v>
      </c>
      <c r="BL266" s="19" t="s">
        <v>354</v>
      </c>
      <c r="BM266" s="191" t="s">
        <v>2583</v>
      </c>
    </row>
    <row r="267" spans="1:65" s="2" customFormat="1" ht="11.25">
      <c r="A267" s="36"/>
      <c r="B267" s="37"/>
      <c r="C267" s="38"/>
      <c r="D267" s="193" t="s">
        <v>187</v>
      </c>
      <c r="E267" s="38"/>
      <c r="F267" s="194" t="s">
        <v>2584</v>
      </c>
      <c r="G267" s="38"/>
      <c r="H267" s="38"/>
      <c r="I267" s="195"/>
      <c r="J267" s="38"/>
      <c r="K267" s="38"/>
      <c r="L267" s="41"/>
      <c r="M267" s="196"/>
      <c r="N267" s="197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187</v>
      </c>
      <c r="AU267" s="19" t="s">
        <v>86</v>
      </c>
    </row>
    <row r="268" spans="1:65" s="2" customFormat="1" ht="11.25">
      <c r="A268" s="36"/>
      <c r="B268" s="37"/>
      <c r="C268" s="38"/>
      <c r="D268" s="198" t="s">
        <v>189</v>
      </c>
      <c r="E268" s="38"/>
      <c r="F268" s="199" t="s">
        <v>2585</v>
      </c>
      <c r="G268" s="38"/>
      <c r="H268" s="38"/>
      <c r="I268" s="195"/>
      <c r="J268" s="38"/>
      <c r="K268" s="38"/>
      <c r="L268" s="41"/>
      <c r="M268" s="196"/>
      <c r="N268" s="197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189</v>
      </c>
      <c r="AU268" s="19" t="s">
        <v>86</v>
      </c>
    </row>
    <row r="269" spans="1:65" s="2" customFormat="1" ht="16.5" customHeight="1">
      <c r="A269" s="36"/>
      <c r="B269" s="37"/>
      <c r="C269" s="180" t="s">
        <v>551</v>
      </c>
      <c r="D269" s="180" t="s">
        <v>180</v>
      </c>
      <c r="E269" s="181" t="s">
        <v>1412</v>
      </c>
      <c r="F269" s="182" t="s">
        <v>1413</v>
      </c>
      <c r="G269" s="183" t="s">
        <v>407</v>
      </c>
      <c r="H269" s="184">
        <v>9.8000000000000007</v>
      </c>
      <c r="I269" s="185"/>
      <c r="J269" s="186">
        <f>ROUND(I269*H269,2)</f>
        <v>0</v>
      </c>
      <c r="K269" s="182" t="s">
        <v>184</v>
      </c>
      <c r="L269" s="41"/>
      <c r="M269" s="187" t="s">
        <v>19</v>
      </c>
      <c r="N269" s="188" t="s">
        <v>48</v>
      </c>
      <c r="O269" s="66"/>
      <c r="P269" s="189">
        <f>O269*H269</f>
        <v>0</v>
      </c>
      <c r="Q269" s="189">
        <v>3.5000000000000001E-3</v>
      </c>
      <c r="R269" s="189">
        <f>Q269*H269</f>
        <v>3.4300000000000004E-2</v>
      </c>
      <c r="S269" s="189">
        <v>0</v>
      </c>
      <c r="T269" s="190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1" t="s">
        <v>354</v>
      </c>
      <c r="AT269" s="191" t="s">
        <v>180</v>
      </c>
      <c r="AU269" s="191" t="s">
        <v>86</v>
      </c>
      <c r="AY269" s="19" t="s">
        <v>176</v>
      </c>
      <c r="BE269" s="192">
        <f>IF(N269="základní",J269,0)</f>
        <v>0</v>
      </c>
      <c r="BF269" s="192">
        <f>IF(N269="snížená",J269,0)</f>
        <v>0</v>
      </c>
      <c r="BG269" s="192">
        <f>IF(N269="zákl. přenesená",J269,0)</f>
        <v>0</v>
      </c>
      <c r="BH269" s="192">
        <f>IF(N269="sníž. přenesená",J269,0)</f>
        <v>0</v>
      </c>
      <c r="BI269" s="192">
        <f>IF(N269="nulová",J269,0)</f>
        <v>0</v>
      </c>
      <c r="BJ269" s="19" t="s">
        <v>84</v>
      </c>
      <c r="BK269" s="192">
        <f>ROUND(I269*H269,2)</f>
        <v>0</v>
      </c>
      <c r="BL269" s="19" t="s">
        <v>354</v>
      </c>
      <c r="BM269" s="191" t="s">
        <v>2586</v>
      </c>
    </row>
    <row r="270" spans="1:65" s="2" customFormat="1" ht="19.5">
      <c r="A270" s="36"/>
      <c r="B270" s="37"/>
      <c r="C270" s="38"/>
      <c r="D270" s="193" t="s">
        <v>187</v>
      </c>
      <c r="E270" s="38"/>
      <c r="F270" s="194" t="s">
        <v>1415</v>
      </c>
      <c r="G270" s="38"/>
      <c r="H270" s="38"/>
      <c r="I270" s="195"/>
      <c r="J270" s="38"/>
      <c r="K270" s="38"/>
      <c r="L270" s="41"/>
      <c r="M270" s="196"/>
      <c r="N270" s="197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187</v>
      </c>
      <c r="AU270" s="19" t="s">
        <v>86</v>
      </c>
    </row>
    <row r="271" spans="1:65" s="2" customFormat="1" ht="11.25">
      <c r="A271" s="36"/>
      <c r="B271" s="37"/>
      <c r="C271" s="38"/>
      <c r="D271" s="198" t="s">
        <v>189</v>
      </c>
      <c r="E271" s="38"/>
      <c r="F271" s="199" t="s">
        <v>1416</v>
      </c>
      <c r="G271" s="38"/>
      <c r="H271" s="38"/>
      <c r="I271" s="195"/>
      <c r="J271" s="38"/>
      <c r="K271" s="38"/>
      <c r="L271" s="41"/>
      <c r="M271" s="196"/>
      <c r="N271" s="197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189</v>
      </c>
      <c r="AU271" s="19" t="s">
        <v>86</v>
      </c>
    </row>
    <row r="272" spans="1:65" s="13" customFormat="1" ht="11.25">
      <c r="B272" s="200"/>
      <c r="C272" s="201"/>
      <c r="D272" s="193" t="s">
        <v>196</v>
      </c>
      <c r="E272" s="202" t="s">
        <v>19</v>
      </c>
      <c r="F272" s="203" t="s">
        <v>2557</v>
      </c>
      <c r="G272" s="201"/>
      <c r="H272" s="204">
        <v>9.8000000000000007</v>
      </c>
      <c r="I272" s="205"/>
      <c r="J272" s="201"/>
      <c r="K272" s="201"/>
      <c r="L272" s="206"/>
      <c r="M272" s="207"/>
      <c r="N272" s="208"/>
      <c r="O272" s="208"/>
      <c r="P272" s="208"/>
      <c r="Q272" s="208"/>
      <c r="R272" s="208"/>
      <c r="S272" s="208"/>
      <c r="T272" s="209"/>
      <c r="AT272" s="210" t="s">
        <v>196</v>
      </c>
      <c r="AU272" s="210" t="s">
        <v>86</v>
      </c>
      <c r="AV272" s="13" t="s">
        <v>86</v>
      </c>
      <c r="AW272" s="13" t="s">
        <v>37</v>
      </c>
      <c r="AX272" s="13" t="s">
        <v>84</v>
      </c>
      <c r="AY272" s="210" t="s">
        <v>176</v>
      </c>
    </row>
    <row r="273" spans="1:65" s="2" customFormat="1" ht="16.5" customHeight="1">
      <c r="A273" s="36"/>
      <c r="B273" s="37"/>
      <c r="C273" s="180" t="s">
        <v>559</v>
      </c>
      <c r="D273" s="180" t="s">
        <v>180</v>
      </c>
      <c r="E273" s="181" t="s">
        <v>917</v>
      </c>
      <c r="F273" s="182" t="s">
        <v>918</v>
      </c>
      <c r="G273" s="183" t="s">
        <v>407</v>
      </c>
      <c r="H273" s="184">
        <v>12.8</v>
      </c>
      <c r="I273" s="185"/>
      <c r="J273" s="186">
        <f>ROUND(I273*H273,2)</f>
        <v>0</v>
      </c>
      <c r="K273" s="182" t="s">
        <v>184</v>
      </c>
      <c r="L273" s="41"/>
      <c r="M273" s="187" t="s">
        <v>19</v>
      </c>
      <c r="N273" s="188" t="s">
        <v>48</v>
      </c>
      <c r="O273" s="66"/>
      <c r="P273" s="189">
        <f>O273*H273</f>
        <v>0</v>
      </c>
      <c r="Q273" s="189">
        <v>0</v>
      </c>
      <c r="R273" s="189">
        <f>Q273*H273</f>
        <v>0</v>
      </c>
      <c r="S273" s="189">
        <v>0</v>
      </c>
      <c r="T273" s="190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1" t="s">
        <v>354</v>
      </c>
      <c r="AT273" s="191" t="s">
        <v>180</v>
      </c>
      <c r="AU273" s="191" t="s">
        <v>86</v>
      </c>
      <c r="AY273" s="19" t="s">
        <v>176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9" t="s">
        <v>84</v>
      </c>
      <c r="BK273" s="192">
        <f>ROUND(I273*H273,2)</f>
        <v>0</v>
      </c>
      <c r="BL273" s="19" t="s">
        <v>354</v>
      </c>
      <c r="BM273" s="191" t="s">
        <v>2587</v>
      </c>
    </row>
    <row r="274" spans="1:65" s="2" customFormat="1" ht="11.25">
      <c r="A274" s="36"/>
      <c r="B274" s="37"/>
      <c r="C274" s="38"/>
      <c r="D274" s="193" t="s">
        <v>187</v>
      </c>
      <c r="E274" s="38"/>
      <c r="F274" s="194" t="s">
        <v>920</v>
      </c>
      <c r="G274" s="38"/>
      <c r="H274" s="38"/>
      <c r="I274" s="195"/>
      <c r="J274" s="38"/>
      <c r="K274" s="38"/>
      <c r="L274" s="41"/>
      <c r="M274" s="196"/>
      <c r="N274" s="197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187</v>
      </c>
      <c r="AU274" s="19" t="s">
        <v>86</v>
      </c>
    </row>
    <row r="275" spans="1:65" s="2" customFormat="1" ht="11.25">
      <c r="A275" s="36"/>
      <c r="B275" s="37"/>
      <c r="C275" s="38"/>
      <c r="D275" s="198" t="s">
        <v>189</v>
      </c>
      <c r="E275" s="38"/>
      <c r="F275" s="199" t="s">
        <v>921</v>
      </c>
      <c r="G275" s="38"/>
      <c r="H275" s="38"/>
      <c r="I275" s="195"/>
      <c r="J275" s="38"/>
      <c r="K275" s="38"/>
      <c r="L275" s="41"/>
      <c r="M275" s="196"/>
      <c r="N275" s="197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189</v>
      </c>
      <c r="AU275" s="19" t="s">
        <v>86</v>
      </c>
    </row>
    <row r="276" spans="1:65" s="13" customFormat="1" ht="11.25">
      <c r="B276" s="200"/>
      <c r="C276" s="201"/>
      <c r="D276" s="193" t="s">
        <v>196</v>
      </c>
      <c r="E276" s="202" t="s">
        <v>19</v>
      </c>
      <c r="F276" s="203" t="s">
        <v>2566</v>
      </c>
      <c r="G276" s="201"/>
      <c r="H276" s="204">
        <v>12.8</v>
      </c>
      <c r="I276" s="205"/>
      <c r="J276" s="201"/>
      <c r="K276" s="201"/>
      <c r="L276" s="206"/>
      <c r="M276" s="207"/>
      <c r="N276" s="208"/>
      <c r="O276" s="208"/>
      <c r="P276" s="208"/>
      <c r="Q276" s="208"/>
      <c r="R276" s="208"/>
      <c r="S276" s="208"/>
      <c r="T276" s="209"/>
      <c r="AT276" s="210" t="s">
        <v>196</v>
      </c>
      <c r="AU276" s="210" t="s">
        <v>86</v>
      </c>
      <c r="AV276" s="13" t="s">
        <v>86</v>
      </c>
      <c r="AW276" s="13" t="s">
        <v>37</v>
      </c>
      <c r="AX276" s="13" t="s">
        <v>84</v>
      </c>
      <c r="AY276" s="210" t="s">
        <v>176</v>
      </c>
    </row>
    <row r="277" spans="1:65" s="2" customFormat="1" ht="16.5" customHeight="1">
      <c r="A277" s="36"/>
      <c r="B277" s="37"/>
      <c r="C277" s="180" t="s">
        <v>566</v>
      </c>
      <c r="D277" s="180" t="s">
        <v>180</v>
      </c>
      <c r="E277" s="181" t="s">
        <v>924</v>
      </c>
      <c r="F277" s="182" t="s">
        <v>925</v>
      </c>
      <c r="G277" s="183" t="s">
        <v>299</v>
      </c>
      <c r="H277" s="184">
        <v>6</v>
      </c>
      <c r="I277" s="185"/>
      <c r="J277" s="186">
        <f>ROUND(I277*H277,2)</f>
        <v>0</v>
      </c>
      <c r="K277" s="182" t="s">
        <v>184</v>
      </c>
      <c r="L277" s="41"/>
      <c r="M277" s="187" t="s">
        <v>19</v>
      </c>
      <c r="N277" s="188" t="s">
        <v>48</v>
      </c>
      <c r="O277" s="66"/>
      <c r="P277" s="189">
        <f>O277*H277</f>
        <v>0</v>
      </c>
      <c r="Q277" s="189">
        <v>0</v>
      </c>
      <c r="R277" s="189">
        <f>Q277*H277</f>
        <v>0</v>
      </c>
      <c r="S277" s="189">
        <v>0</v>
      </c>
      <c r="T277" s="19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1" t="s">
        <v>354</v>
      </c>
      <c r="AT277" s="191" t="s">
        <v>180</v>
      </c>
      <c r="AU277" s="191" t="s">
        <v>86</v>
      </c>
      <c r="AY277" s="19" t="s">
        <v>176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9" t="s">
        <v>84</v>
      </c>
      <c r="BK277" s="192">
        <f>ROUND(I277*H277,2)</f>
        <v>0</v>
      </c>
      <c r="BL277" s="19" t="s">
        <v>354</v>
      </c>
      <c r="BM277" s="191" t="s">
        <v>2588</v>
      </c>
    </row>
    <row r="278" spans="1:65" s="2" customFormat="1" ht="11.25">
      <c r="A278" s="36"/>
      <c r="B278" s="37"/>
      <c r="C278" s="38"/>
      <c r="D278" s="193" t="s">
        <v>187</v>
      </c>
      <c r="E278" s="38"/>
      <c r="F278" s="194" t="s">
        <v>927</v>
      </c>
      <c r="G278" s="38"/>
      <c r="H278" s="38"/>
      <c r="I278" s="195"/>
      <c r="J278" s="38"/>
      <c r="K278" s="38"/>
      <c r="L278" s="41"/>
      <c r="M278" s="196"/>
      <c r="N278" s="197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187</v>
      </c>
      <c r="AU278" s="19" t="s">
        <v>86</v>
      </c>
    </row>
    <row r="279" spans="1:65" s="2" customFormat="1" ht="11.25">
      <c r="A279" s="36"/>
      <c r="B279" s="37"/>
      <c r="C279" s="38"/>
      <c r="D279" s="198" t="s">
        <v>189</v>
      </c>
      <c r="E279" s="38"/>
      <c r="F279" s="199" t="s">
        <v>928</v>
      </c>
      <c r="G279" s="38"/>
      <c r="H279" s="38"/>
      <c r="I279" s="195"/>
      <c r="J279" s="38"/>
      <c r="K279" s="38"/>
      <c r="L279" s="41"/>
      <c r="M279" s="196"/>
      <c r="N279" s="197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189</v>
      </c>
      <c r="AU279" s="19" t="s">
        <v>86</v>
      </c>
    </row>
    <row r="280" spans="1:65" s="13" customFormat="1" ht="11.25">
      <c r="B280" s="200"/>
      <c r="C280" s="201"/>
      <c r="D280" s="193" t="s">
        <v>196</v>
      </c>
      <c r="E280" s="202" t="s">
        <v>19</v>
      </c>
      <c r="F280" s="203" t="s">
        <v>2589</v>
      </c>
      <c r="G280" s="201"/>
      <c r="H280" s="204">
        <v>6</v>
      </c>
      <c r="I280" s="205"/>
      <c r="J280" s="201"/>
      <c r="K280" s="201"/>
      <c r="L280" s="206"/>
      <c r="M280" s="207"/>
      <c r="N280" s="208"/>
      <c r="O280" s="208"/>
      <c r="P280" s="208"/>
      <c r="Q280" s="208"/>
      <c r="R280" s="208"/>
      <c r="S280" s="208"/>
      <c r="T280" s="209"/>
      <c r="AT280" s="210" t="s">
        <v>196</v>
      </c>
      <c r="AU280" s="210" t="s">
        <v>86</v>
      </c>
      <c r="AV280" s="13" t="s">
        <v>86</v>
      </c>
      <c r="AW280" s="13" t="s">
        <v>37</v>
      </c>
      <c r="AX280" s="13" t="s">
        <v>84</v>
      </c>
      <c r="AY280" s="210" t="s">
        <v>176</v>
      </c>
    </row>
    <row r="281" spans="1:65" s="2" customFormat="1" ht="16.5" customHeight="1">
      <c r="A281" s="36"/>
      <c r="B281" s="37"/>
      <c r="C281" s="227" t="s">
        <v>570</v>
      </c>
      <c r="D281" s="227" t="s">
        <v>398</v>
      </c>
      <c r="E281" s="228" t="s">
        <v>931</v>
      </c>
      <c r="F281" s="229" t="s">
        <v>932</v>
      </c>
      <c r="G281" s="230" t="s">
        <v>299</v>
      </c>
      <c r="H281" s="231">
        <v>6</v>
      </c>
      <c r="I281" s="232"/>
      <c r="J281" s="233">
        <f>ROUND(I281*H281,2)</f>
        <v>0</v>
      </c>
      <c r="K281" s="229" t="s">
        <v>184</v>
      </c>
      <c r="L281" s="234"/>
      <c r="M281" s="235" t="s">
        <v>19</v>
      </c>
      <c r="N281" s="236" t="s">
        <v>48</v>
      </c>
      <c r="O281" s="66"/>
      <c r="P281" s="189">
        <f>O281*H281</f>
        <v>0</v>
      </c>
      <c r="Q281" s="189">
        <v>2.5000000000000001E-4</v>
      </c>
      <c r="R281" s="189">
        <f>Q281*H281</f>
        <v>1.5E-3</v>
      </c>
      <c r="S281" s="189">
        <v>0</v>
      </c>
      <c r="T281" s="190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1" t="s">
        <v>401</v>
      </c>
      <c r="AT281" s="191" t="s">
        <v>398</v>
      </c>
      <c r="AU281" s="191" t="s">
        <v>86</v>
      </c>
      <c r="AY281" s="19" t="s">
        <v>176</v>
      </c>
      <c r="BE281" s="192">
        <f>IF(N281="základní",J281,0)</f>
        <v>0</v>
      </c>
      <c r="BF281" s="192">
        <f>IF(N281="snížená",J281,0)</f>
        <v>0</v>
      </c>
      <c r="BG281" s="192">
        <f>IF(N281="zákl. přenesená",J281,0)</f>
        <v>0</v>
      </c>
      <c r="BH281" s="192">
        <f>IF(N281="sníž. přenesená",J281,0)</f>
        <v>0</v>
      </c>
      <c r="BI281" s="192">
        <f>IF(N281="nulová",J281,0)</f>
        <v>0</v>
      </c>
      <c r="BJ281" s="19" t="s">
        <v>84</v>
      </c>
      <c r="BK281" s="192">
        <f>ROUND(I281*H281,2)</f>
        <v>0</v>
      </c>
      <c r="BL281" s="19" t="s">
        <v>354</v>
      </c>
      <c r="BM281" s="191" t="s">
        <v>2590</v>
      </c>
    </row>
    <row r="282" spans="1:65" s="2" customFormat="1" ht="11.25">
      <c r="A282" s="36"/>
      <c r="B282" s="37"/>
      <c r="C282" s="38"/>
      <c r="D282" s="193" t="s">
        <v>187</v>
      </c>
      <c r="E282" s="38"/>
      <c r="F282" s="194" t="s">
        <v>932</v>
      </c>
      <c r="G282" s="38"/>
      <c r="H282" s="38"/>
      <c r="I282" s="195"/>
      <c r="J282" s="38"/>
      <c r="K282" s="38"/>
      <c r="L282" s="41"/>
      <c r="M282" s="196"/>
      <c r="N282" s="197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187</v>
      </c>
      <c r="AU282" s="19" t="s">
        <v>86</v>
      </c>
    </row>
    <row r="283" spans="1:65" s="2" customFormat="1" ht="16.5" customHeight="1">
      <c r="A283" s="36"/>
      <c r="B283" s="37"/>
      <c r="C283" s="180" t="s">
        <v>576</v>
      </c>
      <c r="D283" s="180" t="s">
        <v>180</v>
      </c>
      <c r="E283" s="181" t="s">
        <v>2591</v>
      </c>
      <c r="F283" s="182" t="s">
        <v>2592</v>
      </c>
      <c r="G283" s="183" t="s">
        <v>407</v>
      </c>
      <c r="H283" s="184">
        <v>3.2</v>
      </c>
      <c r="I283" s="185"/>
      <c r="J283" s="186">
        <f>ROUND(I283*H283,2)</f>
        <v>0</v>
      </c>
      <c r="K283" s="182" t="s">
        <v>184</v>
      </c>
      <c r="L283" s="41"/>
      <c r="M283" s="187" t="s">
        <v>19</v>
      </c>
      <c r="N283" s="188" t="s">
        <v>48</v>
      </c>
      <c r="O283" s="66"/>
      <c r="P283" s="189">
        <f>O283*H283</f>
        <v>0</v>
      </c>
      <c r="Q283" s="189">
        <v>2.0999999999999999E-3</v>
      </c>
      <c r="R283" s="189">
        <f>Q283*H283</f>
        <v>6.7200000000000003E-3</v>
      </c>
      <c r="S283" s="189">
        <v>0</v>
      </c>
      <c r="T283" s="190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1" t="s">
        <v>354</v>
      </c>
      <c r="AT283" s="191" t="s">
        <v>180</v>
      </c>
      <c r="AU283" s="191" t="s">
        <v>86</v>
      </c>
      <c r="AY283" s="19" t="s">
        <v>176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9" t="s">
        <v>84</v>
      </c>
      <c r="BK283" s="192">
        <f>ROUND(I283*H283,2)</f>
        <v>0</v>
      </c>
      <c r="BL283" s="19" t="s">
        <v>354</v>
      </c>
      <c r="BM283" s="191" t="s">
        <v>2593</v>
      </c>
    </row>
    <row r="284" spans="1:65" s="2" customFormat="1" ht="11.25">
      <c r="A284" s="36"/>
      <c r="B284" s="37"/>
      <c r="C284" s="38"/>
      <c r="D284" s="193" t="s">
        <v>187</v>
      </c>
      <c r="E284" s="38"/>
      <c r="F284" s="194" t="s">
        <v>2594</v>
      </c>
      <c r="G284" s="38"/>
      <c r="H284" s="38"/>
      <c r="I284" s="195"/>
      <c r="J284" s="38"/>
      <c r="K284" s="38"/>
      <c r="L284" s="41"/>
      <c r="M284" s="196"/>
      <c r="N284" s="197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187</v>
      </c>
      <c r="AU284" s="19" t="s">
        <v>86</v>
      </c>
    </row>
    <row r="285" spans="1:65" s="2" customFormat="1" ht="11.25">
      <c r="A285" s="36"/>
      <c r="B285" s="37"/>
      <c r="C285" s="38"/>
      <c r="D285" s="198" t="s">
        <v>189</v>
      </c>
      <c r="E285" s="38"/>
      <c r="F285" s="199" t="s">
        <v>2595</v>
      </c>
      <c r="G285" s="38"/>
      <c r="H285" s="38"/>
      <c r="I285" s="195"/>
      <c r="J285" s="38"/>
      <c r="K285" s="38"/>
      <c r="L285" s="41"/>
      <c r="M285" s="196"/>
      <c r="N285" s="197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189</v>
      </c>
      <c r="AU285" s="19" t="s">
        <v>86</v>
      </c>
    </row>
    <row r="286" spans="1:65" s="13" customFormat="1" ht="11.25">
      <c r="B286" s="200"/>
      <c r="C286" s="201"/>
      <c r="D286" s="193" t="s">
        <v>196</v>
      </c>
      <c r="E286" s="202" t="s">
        <v>19</v>
      </c>
      <c r="F286" s="203" t="s">
        <v>2373</v>
      </c>
      <c r="G286" s="201"/>
      <c r="H286" s="204">
        <v>3.2</v>
      </c>
      <c r="I286" s="205"/>
      <c r="J286" s="201"/>
      <c r="K286" s="201"/>
      <c r="L286" s="206"/>
      <c r="M286" s="207"/>
      <c r="N286" s="208"/>
      <c r="O286" s="208"/>
      <c r="P286" s="208"/>
      <c r="Q286" s="208"/>
      <c r="R286" s="208"/>
      <c r="S286" s="208"/>
      <c r="T286" s="209"/>
      <c r="AT286" s="210" t="s">
        <v>196</v>
      </c>
      <c r="AU286" s="210" t="s">
        <v>86</v>
      </c>
      <c r="AV286" s="13" t="s">
        <v>86</v>
      </c>
      <c r="AW286" s="13" t="s">
        <v>37</v>
      </c>
      <c r="AX286" s="13" t="s">
        <v>84</v>
      </c>
      <c r="AY286" s="210" t="s">
        <v>176</v>
      </c>
    </row>
    <row r="287" spans="1:65" s="2" customFormat="1" ht="16.5" customHeight="1">
      <c r="A287" s="36"/>
      <c r="B287" s="37"/>
      <c r="C287" s="180" t="s">
        <v>582</v>
      </c>
      <c r="D287" s="180" t="s">
        <v>180</v>
      </c>
      <c r="E287" s="181" t="s">
        <v>2374</v>
      </c>
      <c r="F287" s="182" t="s">
        <v>2375</v>
      </c>
      <c r="G287" s="183" t="s">
        <v>183</v>
      </c>
      <c r="H287" s="184">
        <v>0.10199999999999999</v>
      </c>
      <c r="I287" s="185"/>
      <c r="J287" s="186">
        <f>ROUND(I287*H287,2)</f>
        <v>0</v>
      </c>
      <c r="K287" s="182" t="s">
        <v>184</v>
      </c>
      <c r="L287" s="41"/>
      <c r="M287" s="187" t="s">
        <v>19</v>
      </c>
      <c r="N287" s="188" t="s">
        <v>48</v>
      </c>
      <c r="O287" s="66"/>
      <c r="P287" s="189">
        <f>O287*H287</f>
        <v>0</v>
      </c>
      <c r="Q287" s="189">
        <v>0</v>
      </c>
      <c r="R287" s="189">
        <f>Q287*H287</f>
        <v>0</v>
      </c>
      <c r="S287" s="189">
        <v>0</v>
      </c>
      <c r="T287" s="190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1" t="s">
        <v>354</v>
      </c>
      <c r="AT287" s="191" t="s">
        <v>180</v>
      </c>
      <c r="AU287" s="191" t="s">
        <v>86</v>
      </c>
      <c r="AY287" s="19" t="s">
        <v>176</v>
      </c>
      <c r="BE287" s="192">
        <f>IF(N287="základní",J287,0)</f>
        <v>0</v>
      </c>
      <c r="BF287" s="192">
        <f>IF(N287="snížená",J287,0)</f>
        <v>0</v>
      </c>
      <c r="BG287" s="192">
        <f>IF(N287="zákl. přenesená",J287,0)</f>
        <v>0</v>
      </c>
      <c r="BH287" s="192">
        <f>IF(N287="sníž. přenesená",J287,0)</f>
        <v>0</v>
      </c>
      <c r="BI287" s="192">
        <f>IF(N287="nulová",J287,0)</f>
        <v>0</v>
      </c>
      <c r="BJ287" s="19" t="s">
        <v>84</v>
      </c>
      <c r="BK287" s="192">
        <f>ROUND(I287*H287,2)</f>
        <v>0</v>
      </c>
      <c r="BL287" s="19" t="s">
        <v>354</v>
      </c>
      <c r="BM287" s="191" t="s">
        <v>2596</v>
      </c>
    </row>
    <row r="288" spans="1:65" s="2" customFormat="1" ht="19.5">
      <c r="A288" s="36"/>
      <c r="B288" s="37"/>
      <c r="C288" s="38"/>
      <c r="D288" s="193" t="s">
        <v>187</v>
      </c>
      <c r="E288" s="38"/>
      <c r="F288" s="194" t="s">
        <v>2377</v>
      </c>
      <c r="G288" s="38"/>
      <c r="H288" s="38"/>
      <c r="I288" s="195"/>
      <c r="J288" s="38"/>
      <c r="K288" s="38"/>
      <c r="L288" s="41"/>
      <c r="M288" s="196"/>
      <c r="N288" s="197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187</v>
      </c>
      <c r="AU288" s="19" t="s">
        <v>86</v>
      </c>
    </row>
    <row r="289" spans="1:65" s="2" customFormat="1" ht="11.25">
      <c r="A289" s="36"/>
      <c r="B289" s="37"/>
      <c r="C289" s="38"/>
      <c r="D289" s="198" t="s">
        <v>189</v>
      </c>
      <c r="E289" s="38"/>
      <c r="F289" s="199" t="s">
        <v>2378</v>
      </c>
      <c r="G289" s="38"/>
      <c r="H289" s="38"/>
      <c r="I289" s="195"/>
      <c r="J289" s="38"/>
      <c r="K289" s="38"/>
      <c r="L289" s="41"/>
      <c r="M289" s="196"/>
      <c r="N289" s="197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189</v>
      </c>
      <c r="AU289" s="19" t="s">
        <v>86</v>
      </c>
    </row>
    <row r="290" spans="1:65" s="2" customFormat="1" ht="16.5" customHeight="1">
      <c r="A290" s="36"/>
      <c r="B290" s="37"/>
      <c r="C290" s="180" t="s">
        <v>590</v>
      </c>
      <c r="D290" s="180" t="s">
        <v>180</v>
      </c>
      <c r="E290" s="181" t="s">
        <v>941</v>
      </c>
      <c r="F290" s="182" t="s">
        <v>942</v>
      </c>
      <c r="G290" s="183" t="s">
        <v>183</v>
      </c>
      <c r="H290" s="184">
        <v>0.10199999999999999</v>
      </c>
      <c r="I290" s="185"/>
      <c r="J290" s="186">
        <f>ROUND(I290*H290,2)</f>
        <v>0</v>
      </c>
      <c r="K290" s="182" t="s">
        <v>184</v>
      </c>
      <c r="L290" s="41"/>
      <c r="M290" s="187" t="s">
        <v>19</v>
      </c>
      <c r="N290" s="188" t="s">
        <v>48</v>
      </c>
      <c r="O290" s="66"/>
      <c r="P290" s="189">
        <f>O290*H290</f>
        <v>0</v>
      </c>
      <c r="Q290" s="189">
        <v>0</v>
      </c>
      <c r="R290" s="189">
        <f>Q290*H290</f>
        <v>0</v>
      </c>
      <c r="S290" s="189">
        <v>0</v>
      </c>
      <c r="T290" s="190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1" t="s">
        <v>354</v>
      </c>
      <c r="AT290" s="191" t="s">
        <v>180</v>
      </c>
      <c r="AU290" s="191" t="s">
        <v>86</v>
      </c>
      <c r="AY290" s="19" t="s">
        <v>176</v>
      </c>
      <c r="BE290" s="192">
        <f>IF(N290="základní",J290,0)</f>
        <v>0</v>
      </c>
      <c r="BF290" s="192">
        <f>IF(N290="snížená",J290,0)</f>
        <v>0</v>
      </c>
      <c r="BG290" s="192">
        <f>IF(N290="zákl. přenesená",J290,0)</f>
        <v>0</v>
      </c>
      <c r="BH290" s="192">
        <f>IF(N290="sníž. přenesená",J290,0)</f>
        <v>0</v>
      </c>
      <c r="BI290" s="192">
        <f>IF(N290="nulová",J290,0)</f>
        <v>0</v>
      </c>
      <c r="BJ290" s="19" t="s">
        <v>84</v>
      </c>
      <c r="BK290" s="192">
        <f>ROUND(I290*H290,2)</f>
        <v>0</v>
      </c>
      <c r="BL290" s="19" t="s">
        <v>354</v>
      </c>
      <c r="BM290" s="191" t="s">
        <v>2597</v>
      </c>
    </row>
    <row r="291" spans="1:65" s="2" customFormat="1" ht="19.5">
      <c r="A291" s="36"/>
      <c r="B291" s="37"/>
      <c r="C291" s="38"/>
      <c r="D291" s="193" t="s">
        <v>187</v>
      </c>
      <c r="E291" s="38"/>
      <c r="F291" s="194" t="s">
        <v>944</v>
      </c>
      <c r="G291" s="38"/>
      <c r="H291" s="38"/>
      <c r="I291" s="195"/>
      <c r="J291" s="38"/>
      <c r="K291" s="38"/>
      <c r="L291" s="41"/>
      <c r="M291" s="196"/>
      <c r="N291" s="197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187</v>
      </c>
      <c r="AU291" s="19" t="s">
        <v>86</v>
      </c>
    </row>
    <row r="292" spans="1:65" s="2" customFormat="1" ht="11.25">
      <c r="A292" s="36"/>
      <c r="B292" s="37"/>
      <c r="C292" s="38"/>
      <c r="D292" s="198" t="s">
        <v>189</v>
      </c>
      <c r="E292" s="38"/>
      <c r="F292" s="199" t="s">
        <v>945</v>
      </c>
      <c r="G292" s="38"/>
      <c r="H292" s="38"/>
      <c r="I292" s="195"/>
      <c r="J292" s="38"/>
      <c r="K292" s="38"/>
      <c r="L292" s="41"/>
      <c r="M292" s="196"/>
      <c r="N292" s="197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189</v>
      </c>
      <c r="AU292" s="19" t="s">
        <v>86</v>
      </c>
    </row>
    <row r="293" spans="1:65" s="12" customFormat="1" ht="22.9" customHeight="1">
      <c r="B293" s="164"/>
      <c r="C293" s="165"/>
      <c r="D293" s="166" t="s">
        <v>76</v>
      </c>
      <c r="E293" s="178" t="s">
        <v>1419</v>
      </c>
      <c r="F293" s="178" t="s">
        <v>1420</v>
      </c>
      <c r="G293" s="165"/>
      <c r="H293" s="165"/>
      <c r="I293" s="168"/>
      <c r="J293" s="179">
        <f>BK293</f>
        <v>0</v>
      </c>
      <c r="K293" s="165"/>
      <c r="L293" s="170"/>
      <c r="M293" s="171"/>
      <c r="N293" s="172"/>
      <c r="O293" s="172"/>
      <c r="P293" s="173">
        <f>SUM(P294:P304)</f>
        <v>0</v>
      </c>
      <c r="Q293" s="172"/>
      <c r="R293" s="173">
        <f>SUM(R294:R304)</f>
        <v>4.0000000000000001E-3</v>
      </c>
      <c r="S293" s="172"/>
      <c r="T293" s="174">
        <f>SUM(T294:T304)</f>
        <v>0</v>
      </c>
      <c r="AR293" s="175" t="s">
        <v>86</v>
      </c>
      <c r="AT293" s="176" t="s">
        <v>76</v>
      </c>
      <c r="AU293" s="176" t="s">
        <v>84</v>
      </c>
      <c r="AY293" s="175" t="s">
        <v>176</v>
      </c>
      <c r="BK293" s="177">
        <f>SUM(BK294:BK304)</f>
        <v>0</v>
      </c>
    </row>
    <row r="294" spans="1:65" s="2" customFormat="1" ht="16.5" customHeight="1">
      <c r="A294" s="36"/>
      <c r="B294" s="37"/>
      <c r="C294" s="180" t="s">
        <v>916</v>
      </c>
      <c r="D294" s="180" t="s">
        <v>180</v>
      </c>
      <c r="E294" s="181" t="s">
        <v>1421</v>
      </c>
      <c r="F294" s="182" t="s">
        <v>1422</v>
      </c>
      <c r="G294" s="183" t="s">
        <v>299</v>
      </c>
      <c r="H294" s="184">
        <v>2</v>
      </c>
      <c r="I294" s="185"/>
      <c r="J294" s="186">
        <f>ROUND(I294*H294,2)</f>
        <v>0</v>
      </c>
      <c r="K294" s="182" t="s">
        <v>184</v>
      </c>
      <c r="L294" s="41"/>
      <c r="M294" s="187" t="s">
        <v>19</v>
      </c>
      <c r="N294" s="188" t="s">
        <v>48</v>
      </c>
      <c r="O294" s="66"/>
      <c r="P294" s="189">
        <f>O294*H294</f>
        <v>0</v>
      </c>
      <c r="Q294" s="189">
        <v>0</v>
      </c>
      <c r="R294" s="189">
        <f>Q294*H294</f>
        <v>0</v>
      </c>
      <c r="S294" s="189">
        <v>0</v>
      </c>
      <c r="T294" s="190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1" t="s">
        <v>354</v>
      </c>
      <c r="AT294" s="191" t="s">
        <v>180</v>
      </c>
      <c r="AU294" s="191" t="s">
        <v>86</v>
      </c>
      <c r="AY294" s="19" t="s">
        <v>176</v>
      </c>
      <c r="BE294" s="192">
        <f>IF(N294="základní",J294,0)</f>
        <v>0</v>
      </c>
      <c r="BF294" s="192">
        <f>IF(N294="snížená",J294,0)</f>
        <v>0</v>
      </c>
      <c r="BG294" s="192">
        <f>IF(N294="zákl. přenesená",J294,0)</f>
        <v>0</v>
      </c>
      <c r="BH294" s="192">
        <f>IF(N294="sníž. přenesená",J294,0)</f>
        <v>0</v>
      </c>
      <c r="BI294" s="192">
        <f>IF(N294="nulová",J294,0)</f>
        <v>0</v>
      </c>
      <c r="BJ294" s="19" t="s">
        <v>84</v>
      </c>
      <c r="BK294" s="192">
        <f>ROUND(I294*H294,2)</f>
        <v>0</v>
      </c>
      <c r="BL294" s="19" t="s">
        <v>354</v>
      </c>
      <c r="BM294" s="191" t="s">
        <v>2598</v>
      </c>
    </row>
    <row r="295" spans="1:65" s="2" customFormat="1" ht="19.5">
      <c r="A295" s="36"/>
      <c r="B295" s="37"/>
      <c r="C295" s="38"/>
      <c r="D295" s="193" t="s">
        <v>187</v>
      </c>
      <c r="E295" s="38"/>
      <c r="F295" s="194" t="s">
        <v>1424</v>
      </c>
      <c r="G295" s="38"/>
      <c r="H295" s="38"/>
      <c r="I295" s="195"/>
      <c r="J295" s="38"/>
      <c r="K295" s="38"/>
      <c r="L295" s="41"/>
      <c r="M295" s="196"/>
      <c r="N295" s="197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187</v>
      </c>
      <c r="AU295" s="19" t="s">
        <v>86</v>
      </c>
    </row>
    <row r="296" spans="1:65" s="2" customFormat="1" ht="11.25">
      <c r="A296" s="36"/>
      <c r="B296" s="37"/>
      <c r="C296" s="38"/>
      <c r="D296" s="198" t="s">
        <v>189</v>
      </c>
      <c r="E296" s="38"/>
      <c r="F296" s="199" t="s">
        <v>1425</v>
      </c>
      <c r="G296" s="38"/>
      <c r="H296" s="38"/>
      <c r="I296" s="195"/>
      <c r="J296" s="38"/>
      <c r="K296" s="38"/>
      <c r="L296" s="41"/>
      <c r="M296" s="196"/>
      <c r="N296" s="197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189</v>
      </c>
      <c r="AU296" s="19" t="s">
        <v>86</v>
      </c>
    </row>
    <row r="297" spans="1:65" s="2" customFormat="1" ht="16.5" customHeight="1">
      <c r="A297" s="36"/>
      <c r="B297" s="37"/>
      <c r="C297" s="227" t="s">
        <v>923</v>
      </c>
      <c r="D297" s="227" t="s">
        <v>398</v>
      </c>
      <c r="E297" s="228" t="s">
        <v>1426</v>
      </c>
      <c r="F297" s="229" t="s">
        <v>1427</v>
      </c>
      <c r="G297" s="230" t="s">
        <v>299</v>
      </c>
      <c r="H297" s="231">
        <v>2</v>
      </c>
      <c r="I297" s="232"/>
      <c r="J297" s="233">
        <f>ROUND(I297*H297,2)</f>
        <v>0</v>
      </c>
      <c r="K297" s="229" t="s">
        <v>184</v>
      </c>
      <c r="L297" s="234"/>
      <c r="M297" s="235" t="s">
        <v>19</v>
      </c>
      <c r="N297" s="236" t="s">
        <v>48</v>
      </c>
      <c r="O297" s="66"/>
      <c r="P297" s="189">
        <f>O297*H297</f>
        <v>0</v>
      </c>
      <c r="Q297" s="189">
        <v>2E-3</v>
      </c>
      <c r="R297" s="189">
        <f>Q297*H297</f>
        <v>4.0000000000000001E-3</v>
      </c>
      <c r="S297" s="189">
        <v>0</v>
      </c>
      <c r="T297" s="190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1" t="s">
        <v>401</v>
      </c>
      <c r="AT297" s="191" t="s">
        <v>398</v>
      </c>
      <c r="AU297" s="191" t="s">
        <v>86</v>
      </c>
      <c r="AY297" s="19" t="s">
        <v>176</v>
      </c>
      <c r="BE297" s="192">
        <f>IF(N297="základní",J297,0)</f>
        <v>0</v>
      </c>
      <c r="BF297" s="192">
        <f>IF(N297="snížená",J297,0)</f>
        <v>0</v>
      </c>
      <c r="BG297" s="192">
        <f>IF(N297="zákl. přenesená",J297,0)</f>
        <v>0</v>
      </c>
      <c r="BH297" s="192">
        <f>IF(N297="sníž. přenesená",J297,0)</f>
        <v>0</v>
      </c>
      <c r="BI297" s="192">
        <f>IF(N297="nulová",J297,0)</f>
        <v>0</v>
      </c>
      <c r="BJ297" s="19" t="s">
        <v>84</v>
      </c>
      <c r="BK297" s="192">
        <f>ROUND(I297*H297,2)</f>
        <v>0</v>
      </c>
      <c r="BL297" s="19" t="s">
        <v>354</v>
      </c>
      <c r="BM297" s="191" t="s">
        <v>2599</v>
      </c>
    </row>
    <row r="298" spans="1:65" s="2" customFormat="1" ht="11.25">
      <c r="A298" s="36"/>
      <c r="B298" s="37"/>
      <c r="C298" s="38"/>
      <c r="D298" s="193" t="s">
        <v>187</v>
      </c>
      <c r="E298" s="38"/>
      <c r="F298" s="194" t="s">
        <v>1427</v>
      </c>
      <c r="G298" s="38"/>
      <c r="H298" s="38"/>
      <c r="I298" s="195"/>
      <c r="J298" s="38"/>
      <c r="K298" s="38"/>
      <c r="L298" s="41"/>
      <c r="M298" s="196"/>
      <c r="N298" s="197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187</v>
      </c>
      <c r="AU298" s="19" t="s">
        <v>86</v>
      </c>
    </row>
    <row r="299" spans="1:65" s="2" customFormat="1" ht="16.5" customHeight="1">
      <c r="A299" s="36"/>
      <c r="B299" s="37"/>
      <c r="C299" s="180" t="s">
        <v>930</v>
      </c>
      <c r="D299" s="180" t="s">
        <v>180</v>
      </c>
      <c r="E299" s="181" t="s">
        <v>2600</v>
      </c>
      <c r="F299" s="182" t="s">
        <v>2601</v>
      </c>
      <c r="G299" s="183" t="s">
        <v>183</v>
      </c>
      <c r="H299" s="184">
        <v>4.0000000000000001E-3</v>
      </c>
      <c r="I299" s="185"/>
      <c r="J299" s="186">
        <f>ROUND(I299*H299,2)</f>
        <v>0</v>
      </c>
      <c r="K299" s="182" t="s">
        <v>184</v>
      </c>
      <c r="L299" s="41"/>
      <c r="M299" s="187" t="s">
        <v>19</v>
      </c>
      <c r="N299" s="188" t="s">
        <v>48</v>
      </c>
      <c r="O299" s="66"/>
      <c r="P299" s="189">
        <f>O299*H299</f>
        <v>0</v>
      </c>
      <c r="Q299" s="189">
        <v>0</v>
      </c>
      <c r="R299" s="189">
        <f>Q299*H299</f>
        <v>0</v>
      </c>
      <c r="S299" s="189">
        <v>0</v>
      </c>
      <c r="T299" s="190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1" t="s">
        <v>354</v>
      </c>
      <c r="AT299" s="191" t="s">
        <v>180</v>
      </c>
      <c r="AU299" s="191" t="s">
        <v>86</v>
      </c>
      <c r="AY299" s="19" t="s">
        <v>176</v>
      </c>
      <c r="BE299" s="192">
        <f>IF(N299="základní",J299,0)</f>
        <v>0</v>
      </c>
      <c r="BF299" s="192">
        <f>IF(N299="snížená",J299,0)</f>
        <v>0</v>
      </c>
      <c r="BG299" s="192">
        <f>IF(N299="zákl. přenesená",J299,0)</f>
        <v>0</v>
      </c>
      <c r="BH299" s="192">
        <f>IF(N299="sníž. přenesená",J299,0)</f>
        <v>0</v>
      </c>
      <c r="BI299" s="192">
        <f>IF(N299="nulová",J299,0)</f>
        <v>0</v>
      </c>
      <c r="BJ299" s="19" t="s">
        <v>84</v>
      </c>
      <c r="BK299" s="192">
        <f>ROUND(I299*H299,2)</f>
        <v>0</v>
      </c>
      <c r="BL299" s="19" t="s">
        <v>354</v>
      </c>
      <c r="BM299" s="191" t="s">
        <v>2602</v>
      </c>
    </row>
    <row r="300" spans="1:65" s="2" customFormat="1" ht="19.5">
      <c r="A300" s="36"/>
      <c r="B300" s="37"/>
      <c r="C300" s="38"/>
      <c r="D300" s="193" t="s">
        <v>187</v>
      </c>
      <c r="E300" s="38"/>
      <c r="F300" s="194" t="s">
        <v>2603</v>
      </c>
      <c r="G300" s="38"/>
      <c r="H300" s="38"/>
      <c r="I300" s="195"/>
      <c r="J300" s="38"/>
      <c r="K300" s="38"/>
      <c r="L300" s="41"/>
      <c r="M300" s="196"/>
      <c r="N300" s="197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187</v>
      </c>
      <c r="AU300" s="19" t="s">
        <v>86</v>
      </c>
    </row>
    <row r="301" spans="1:65" s="2" customFormat="1" ht="11.25">
      <c r="A301" s="36"/>
      <c r="B301" s="37"/>
      <c r="C301" s="38"/>
      <c r="D301" s="198" t="s">
        <v>189</v>
      </c>
      <c r="E301" s="38"/>
      <c r="F301" s="199" t="s">
        <v>2604</v>
      </c>
      <c r="G301" s="38"/>
      <c r="H301" s="38"/>
      <c r="I301" s="195"/>
      <c r="J301" s="38"/>
      <c r="K301" s="38"/>
      <c r="L301" s="41"/>
      <c r="M301" s="196"/>
      <c r="N301" s="197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189</v>
      </c>
      <c r="AU301" s="19" t="s">
        <v>86</v>
      </c>
    </row>
    <row r="302" spans="1:65" s="2" customFormat="1" ht="16.5" customHeight="1">
      <c r="A302" s="36"/>
      <c r="B302" s="37"/>
      <c r="C302" s="180" t="s">
        <v>934</v>
      </c>
      <c r="D302" s="180" t="s">
        <v>180</v>
      </c>
      <c r="E302" s="181" t="s">
        <v>1456</v>
      </c>
      <c r="F302" s="182" t="s">
        <v>1457</v>
      </c>
      <c r="G302" s="183" t="s">
        <v>183</v>
      </c>
      <c r="H302" s="184">
        <v>4.0000000000000001E-3</v>
      </c>
      <c r="I302" s="185"/>
      <c r="J302" s="186">
        <f>ROUND(I302*H302,2)</f>
        <v>0</v>
      </c>
      <c r="K302" s="182" t="s">
        <v>184</v>
      </c>
      <c r="L302" s="41"/>
      <c r="M302" s="187" t="s">
        <v>19</v>
      </c>
      <c r="N302" s="188" t="s">
        <v>48</v>
      </c>
      <c r="O302" s="66"/>
      <c r="P302" s="189">
        <f>O302*H302</f>
        <v>0</v>
      </c>
      <c r="Q302" s="189">
        <v>0</v>
      </c>
      <c r="R302" s="189">
        <f>Q302*H302</f>
        <v>0</v>
      </c>
      <c r="S302" s="189">
        <v>0</v>
      </c>
      <c r="T302" s="190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91" t="s">
        <v>354</v>
      </c>
      <c r="AT302" s="191" t="s">
        <v>180</v>
      </c>
      <c r="AU302" s="191" t="s">
        <v>86</v>
      </c>
      <c r="AY302" s="19" t="s">
        <v>176</v>
      </c>
      <c r="BE302" s="192">
        <f>IF(N302="základní",J302,0)</f>
        <v>0</v>
      </c>
      <c r="BF302" s="192">
        <f>IF(N302="snížená",J302,0)</f>
        <v>0</v>
      </c>
      <c r="BG302" s="192">
        <f>IF(N302="zákl. přenesená",J302,0)</f>
        <v>0</v>
      </c>
      <c r="BH302" s="192">
        <f>IF(N302="sníž. přenesená",J302,0)</f>
        <v>0</v>
      </c>
      <c r="BI302" s="192">
        <f>IF(N302="nulová",J302,0)</f>
        <v>0</v>
      </c>
      <c r="BJ302" s="19" t="s">
        <v>84</v>
      </c>
      <c r="BK302" s="192">
        <f>ROUND(I302*H302,2)</f>
        <v>0</v>
      </c>
      <c r="BL302" s="19" t="s">
        <v>354</v>
      </c>
      <c r="BM302" s="191" t="s">
        <v>2605</v>
      </c>
    </row>
    <row r="303" spans="1:65" s="2" customFormat="1" ht="19.5">
      <c r="A303" s="36"/>
      <c r="B303" s="37"/>
      <c r="C303" s="38"/>
      <c r="D303" s="193" t="s">
        <v>187</v>
      </c>
      <c r="E303" s="38"/>
      <c r="F303" s="194" t="s">
        <v>1459</v>
      </c>
      <c r="G303" s="38"/>
      <c r="H303" s="38"/>
      <c r="I303" s="195"/>
      <c r="J303" s="38"/>
      <c r="K303" s="38"/>
      <c r="L303" s="41"/>
      <c r="M303" s="196"/>
      <c r="N303" s="197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9" t="s">
        <v>187</v>
      </c>
      <c r="AU303" s="19" t="s">
        <v>86</v>
      </c>
    </row>
    <row r="304" spans="1:65" s="2" customFormat="1" ht="11.25">
      <c r="A304" s="36"/>
      <c r="B304" s="37"/>
      <c r="C304" s="38"/>
      <c r="D304" s="198" t="s">
        <v>189</v>
      </c>
      <c r="E304" s="38"/>
      <c r="F304" s="199" t="s">
        <v>1460</v>
      </c>
      <c r="G304" s="38"/>
      <c r="H304" s="38"/>
      <c r="I304" s="195"/>
      <c r="J304" s="38"/>
      <c r="K304" s="38"/>
      <c r="L304" s="41"/>
      <c r="M304" s="196"/>
      <c r="N304" s="197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189</v>
      </c>
      <c r="AU304" s="19" t="s">
        <v>86</v>
      </c>
    </row>
    <row r="305" spans="1:65" s="12" customFormat="1" ht="22.9" customHeight="1">
      <c r="B305" s="164"/>
      <c r="C305" s="165"/>
      <c r="D305" s="166" t="s">
        <v>76</v>
      </c>
      <c r="E305" s="178" t="s">
        <v>440</v>
      </c>
      <c r="F305" s="178" t="s">
        <v>441</v>
      </c>
      <c r="G305" s="165"/>
      <c r="H305" s="165"/>
      <c r="I305" s="168"/>
      <c r="J305" s="179">
        <f>BK305</f>
        <v>0</v>
      </c>
      <c r="K305" s="165"/>
      <c r="L305" s="170"/>
      <c r="M305" s="171"/>
      <c r="N305" s="172"/>
      <c r="O305" s="172"/>
      <c r="P305" s="173">
        <f>SUM(P306:P331)</f>
        <v>0</v>
      </c>
      <c r="Q305" s="172"/>
      <c r="R305" s="173">
        <f>SUM(R306:R331)</f>
        <v>0.01</v>
      </c>
      <c r="S305" s="172"/>
      <c r="T305" s="174">
        <f>SUM(T306:T331)</f>
        <v>0</v>
      </c>
      <c r="AR305" s="175" t="s">
        <v>86</v>
      </c>
      <c r="AT305" s="176" t="s">
        <v>76</v>
      </c>
      <c r="AU305" s="176" t="s">
        <v>84</v>
      </c>
      <c r="AY305" s="175" t="s">
        <v>176</v>
      </c>
      <c r="BK305" s="177">
        <f>SUM(BK306:BK331)</f>
        <v>0</v>
      </c>
    </row>
    <row r="306" spans="1:65" s="2" customFormat="1" ht="16.5" customHeight="1">
      <c r="A306" s="36"/>
      <c r="B306" s="37"/>
      <c r="C306" s="180" t="s">
        <v>940</v>
      </c>
      <c r="D306" s="180" t="s">
        <v>180</v>
      </c>
      <c r="E306" s="181" t="s">
        <v>2437</v>
      </c>
      <c r="F306" s="182" t="s">
        <v>2438</v>
      </c>
      <c r="G306" s="183" t="s">
        <v>267</v>
      </c>
      <c r="H306" s="184">
        <v>20.100000000000001</v>
      </c>
      <c r="I306" s="185"/>
      <c r="J306" s="186">
        <f>ROUND(I306*H306,2)</f>
        <v>0</v>
      </c>
      <c r="K306" s="182" t="s">
        <v>184</v>
      </c>
      <c r="L306" s="41"/>
      <c r="M306" s="187" t="s">
        <v>19</v>
      </c>
      <c r="N306" s="188" t="s">
        <v>48</v>
      </c>
      <c r="O306" s="66"/>
      <c r="P306" s="189">
        <f>O306*H306</f>
        <v>0</v>
      </c>
      <c r="Q306" s="189">
        <v>8.0000000000000007E-5</v>
      </c>
      <c r="R306" s="189">
        <f>Q306*H306</f>
        <v>1.6080000000000003E-3</v>
      </c>
      <c r="S306" s="189">
        <v>0</v>
      </c>
      <c r="T306" s="190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1" t="s">
        <v>354</v>
      </c>
      <c r="AT306" s="191" t="s">
        <v>180</v>
      </c>
      <c r="AU306" s="191" t="s">
        <v>86</v>
      </c>
      <c r="AY306" s="19" t="s">
        <v>176</v>
      </c>
      <c r="BE306" s="192">
        <f>IF(N306="základní",J306,0)</f>
        <v>0</v>
      </c>
      <c r="BF306" s="192">
        <f>IF(N306="snížená",J306,0)</f>
        <v>0</v>
      </c>
      <c r="BG306" s="192">
        <f>IF(N306="zákl. přenesená",J306,0)</f>
        <v>0</v>
      </c>
      <c r="BH306" s="192">
        <f>IF(N306="sníž. přenesená",J306,0)</f>
        <v>0</v>
      </c>
      <c r="BI306" s="192">
        <f>IF(N306="nulová",J306,0)</f>
        <v>0</v>
      </c>
      <c r="BJ306" s="19" t="s">
        <v>84</v>
      </c>
      <c r="BK306" s="192">
        <f>ROUND(I306*H306,2)</f>
        <v>0</v>
      </c>
      <c r="BL306" s="19" t="s">
        <v>354</v>
      </c>
      <c r="BM306" s="191" t="s">
        <v>2606</v>
      </c>
    </row>
    <row r="307" spans="1:65" s="2" customFormat="1" ht="11.25">
      <c r="A307" s="36"/>
      <c r="B307" s="37"/>
      <c r="C307" s="38"/>
      <c r="D307" s="193" t="s">
        <v>187</v>
      </c>
      <c r="E307" s="38"/>
      <c r="F307" s="194" t="s">
        <v>2440</v>
      </c>
      <c r="G307" s="38"/>
      <c r="H307" s="38"/>
      <c r="I307" s="195"/>
      <c r="J307" s="38"/>
      <c r="K307" s="38"/>
      <c r="L307" s="41"/>
      <c r="M307" s="196"/>
      <c r="N307" s="197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187</v>
      </c>
      <c r="AU307" s="19" t="s">
        <v>86</v>
      </c>
    </row>
    <row r="308" spans="1:65" s="2" customFormat="1" ht="11.25">
      <c r="A308" s="36"/>
      <c r="B308" s="37"/>
      <c r="C308" s="38"/>
      <c r="D308" s="198" t="s">
        <v>189</v>
      </c>
      <c r="E308" s="38"/>
      <c r="F308" s="199" t="s">
        <v>2441</v>
      </c>
      <c r="G308" s="38"/>
      <c r="H308" s="38"/>
      <c r="I308" s="195"/>
      <c r="J308" s="38"/>
      <c r="K308" s="38"/>
      <c r="L308" s="41"/>
      <c r="M308" s="196"/>
      <c r="N308" s="197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189</v>
      </c>
      <c r="AU308" s="19" t="s">
        <v>86</v>
      </c>
    </row>
    <row r="309" spans="1:65" s="2" customFormat="1" ht="16.5" customHeight="1">
      <c r="A309" s="36"/>
      <c r="B309" s="37"/>
      <c r="C309" s="180" t="s">
        <v>946</v>
      </c>
      <c r="D309" s="180" t="s">
        <v>180</v>
      </c>
      <c r="E309" s="181" t="s">
        <v>2442</v>
      </c>
      <c r="F309" s="182" t="s">
        <v>2443</v>
      </c>
      <c r="G309" s="183" t="s">
        <v>267</v>
      </c>
      <c r="H309" s="184">
        <v>20.100000000000001</v>
      </c>
      <c r="I309" s="185"/>
      <c r="J309" s="186">
        <f>ROUND(I309*H309,2)</f>
        <v>0</v>
      </c>
      <c r="K309" s="182" t="s">
        <v>184</v>
      </c>
      <c r="L309" s="41"/>
      <c r="M309" s="187" t="s">
        <v>19</v>
      </c>
      <c r="N309" s="188" t="s">
        <v>48</v>
      </c>
      <c r="O309" s="66"/>
      <c r="P309" s="189">
        <f>O309*H309</f>
        <v>0</v>
      </c>
      <c r="Q309" s="189">
        <v>0</v>
      </c>
      <c r="R309" s="189">
        <f>Q309*H309</f>
        <v>0</v>
      </c>
      <c r="S309" s="189">
        <v>0</v>
      </c>
      <c r="T309" s="190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1" t="s">
        <v>354</v>
      </c>
      <c r="AT309" s="191" t="s">
        <v>180</v>
      </c>
      <c r="AU309" s="191" t="s">
        <v>86</v>
      </c>
      <c r="AY309" s="19" t="s">
        <v>176</v>
      </c>
      <c r="BE309" s="192">
        <f>IF(N309="základní",J309,0)</f>
        <v>0</v>
      </c>
      <c r="BF309" s="192">
        <f>IF(N309="snížená",J309,0)</f>
        <v>0</v>
      </c>
      <c r="BG309" s="192">
        <f>IF(N309="zákl. přenesená",J309,0)</f>
        <v>0</v>
      </c>
      <c r="BH309" s="192">
        <f>IF(N309="sníž. přenesená",J309,0)</f>
        <v>0</v>
      </c>
      <c r="BI309" s="192">
        <f>IF(N309="nulová",J309,0)</f>
        <v>0</v>
      </c>
      <c r="BJ309" s="19" t="s">
        <v>84</v>
      </c>
      <c r="BK309" s="192">
        <f>ROUND(I309*H309,2)</f>
        <v>0</v>
      </c>
      <c r="BL309" s="19" t="s">
        <v>354</v>
      </c>
      <c r="BM309" s="191" t="s">
        <v>2607</v>
      </c>
    </row>
    <row r="310" spans="1:65" s="2" customFormat="1" ht="11.25">
      <c r="A310" s="36"/>
      <c r="B310" s="37"/>
      <c r="C310" s="38"/>
      <c r="D310" s="193" t="s">
        <v>187</v>
      </c>
      <c r="E310" s="38"/>
      <c r="F310" s="194" t="s">
        <v>2445</v>
      </c>
      <c r="G310" s="38"/>
      <c r="H310" s="38"/>
      <c r="I310" s="195"/>
      <c r="J310" s="38"/>
      <c r="K310" s="38"/>
      <c r="L310" s="41"/>
      <c r="M310" s="196"/>
      <c r="N310" s="197"/>
      <c r="O310" s="66"/>
      <c r="P310" s="66"/>
      <c r="Q310" s="66"/>
      <c r="R310" s="66"/>
      <c r="S310" s="66"/>
      <c r="T310" s="67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9" t="s">
        <v>187</v>
      </c>
      <c r="AU310" s="19" t="s">
        <v>86</v>
      </c>
    </row>
    <row r="311" spans="1:65" s="2" customFormat="1" ht="11.25">
      <c r="A311" s="36"/>
      <c r="B311" s="37"/>
      <c r="C311" s="38"/>
      <c r="D311" s="198" t="s">
        <v>189</v>
      </c>
      <c r="E311" s="38"/>
      <c r="F311" s="199" t="s">
        <v>2446</v>
      </c>
      <c r="G311" s="38"/>
      <c r="H311" s="38"/>
      <c r="I311" s="195"/>
      <c r="J311" s="38"/>
      <c r="K311" s="38"/>
      <c r="L311" s="41"/>
      <c r="M311" s="196"/>
      <c r="N311" s="197"/>
      <c r="O311" s="66"/>
      <c r="P311" s="66"/>
      <c r="Q311" s="66"/>
      <c r="R311" s="66"/>
      <c r="S311" s="66"/>
      <c r="T311" s="67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9" t="s">
        <v>189</v>
      </c>
      <c r="AU311" s="19" t="s">
        <v>86</v>
      </c>
    </row>
    <row r="312" spans="1:65" s="13" customFormat="1" ht="11.25">
      <c r="B312" s="200"/>
      <c r="C312" s="201"/>
      <c r="D312" s="193" t="s">
        <v>196</v>
      </c>
      <c r="E312" s="202" t="s">
        <v>19</v>
      </c>
      <c r="F312" s="203" t="s">
        <v>2608</v>
      </c>
      <c r="G312" s="201"/>
      <c r="H312" s="204">
        <v>15.9</v>
      </c>
      <c r="I312" s="205"/>
      <c r="J312" s="201"/>
      <c r="K312" s="201"/>
      <c r="L312" s="206"/>
      <c r="M312" s="207"/>
      <c r="N312" s="208"/>
      <c r="O312" s="208"/>
      <c r="P312" s="208"/>
      <c r="Q312" s="208"/>
      <c r="R312" s="208"/>
      <c r="S312" s="208"/>
      <c r="T312" s="209"/>
      <c r="AT312" s="210" t="s">
        <v>196</v>
      </c>
      <c r="AU312" s="210" t="s">
        <v>86</v>
      </c>
      <c r="AV312" s="13" t="s">
        <v>86</v>
      </c>
      <c r="AW312" s="13" t="s">
        <v>37</v>
      </c>
      <c r="AX312" s="13" t="s">
        <v>77</v>
      </c>
      <c r="AY312" s="210" t="s">
        <v>176</v>
      </c>
    </row>
    <row r="313" spans="1:65" s="13" customFormat="1" ht="11.25">
      <c r="B313" s="200"/>
      <c r="C313" s="201"/>
      <c r="D313" s="193" t="s">
        <v>196</v>
      </c>
      <c r="E313" s="202" t="s">
        <v>19</v>
      </c>
      <c r="F313" s="203" t="s">
        <v>2609</v>
      </c>
      <c r="G313" s="201"/>
      <c r="H313" s="204">
        <v>1.8</v>
      </c>
      <c r="I313" s="205"/>
      <c r="J313" s="201"/>
      <c r="K313" s="201"/>
      <c r="L313" s="206"/>
      <c r="M313" s="207"/>
      <c r="N313" s="208"/>
      <c r="O313" s="208"/>
      <c r="P313" s="208"/>
      <c r="Q313" s="208"/>
      <c r="R313" s="208"/>
      <c r="S313" s="208"/>
      <c r="T313" s="209"/>
      <c r="AT313" s="210" t="s">
        <v>196</v>
      </c>
      <c r="AU313" s="210" t="s">
        <v>86</v>
      </c>
      <c r="AV313" s="13" t="s">
        <v>86</v>
      </c>
      <c r="AW313" s="13" t="s">
        <v>37</v>
      </c>
      <c r="AX313" s="13" t="s">
        <v>77</v>
      </c>
      <c r="AY313" s="210" t="s">
        <v>176</v>
      </c>
    </row>
    <row r="314" spans="1:65" s="13" customFormat="1" ht="11.25">
      <c r="B314" s="200"/>
      <c r="C314" s="201"/>
      <c r="D314" s="193" t="s">
        <v>196</v>
      </c>
      <c r="E314" s="202" t="s">
        <v>19</v>
      </c>
      <c r="F314" s="203" t="s">
        <v>2610</v>
      </c>
      <c r="G314" s="201"/>
      <c r="H314" s="204">
        <v>2.4</v>
      </c>
      <c r="I314" s="205"/>
      <c r="J314" s="201"/>
      <c r="K314" s="201"/>
      <c r="L314" s="206"/>
      <c r="M314" s="207"/>
      <c r="N314" s="208"/>
      <c r="O314" s="208"/>
      <c r="P314" s="208"/>
      <c r="Q314" s="208"/>
      <c r="R314" s="208"/>
      <c r="S314" s="208"/>
      <c r="T314" s="209"/>
      <c r="AT314" s="210" t="s">
        <v>196</v>
      </c>
      <c r="AU314" s="210" t="s">
        <v>86</v>
      </c>
      <c r="AV314" s="13" t="s">
        <v>86</v>
      </c>
      <c r="AW314" s="13" t="s">
        <v>37</v>
      </c>
      <c r="AX314" s="13" t="s">
        <v>77</v>
      </c>
      <c r="AY314" s="210" t="s">
        <v>176</v>
      </c>
    </row>
    <row r="315" spans="1:65" s="14" customFormat="1" ht="11.25">
      <c r="B315" s="211"/>
      <c r="C315" s="212"/>
      <c r="D315" s="193" t="s">
        <v>196</v>
      </c>
      <c r="E315" s="213" t="s">
        <v>19</v>
      </c>
      <c r="F315" s="214" t="s">
        <v>199</v>
      </c>
      <c r="G315" s="212"/>
      <c r="H315" s="215">
        <v>20.100000000000001</v>
      </c>
      <c r="I315" s="216"/>
      <c r="J315" s="212"/>
      <c r="K315" s="212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196</v>
      </c>
      <c r="AU315" s="221" t="s">
        <v>86</v>
      </c>
      <c r="AV315" s="14" t="s">
        <v>185</v>
      </c>
      <c r="AW315" s="14" t="s">
        <v>37</v>
      </c>
      <c r="AX315" s="14" t="s">
        <v>84</v>
      </c>
      <c r="AY315" s="221" t="s">
        <v>176</v>
      </c>
    </row>
    <row r="316" spans="1:65" s="2" customFormat="1" ht="16.5" customHeight="1">
      <c r="A316" s="36"/>
      <c r="B316" s="37"/>
      <c r="C316" s="180" t="s">
        <v>948</v>
      </c>
      <c r="D316" s="180" t="s">
        <v>180</v>
      </c>
      <c r="E316" s="181" t="s">
        <v>2611</v>
      </c>
      <c r="F316" s="182" t="s">
        <v>2612</v>
      </c>
      <c r="G316" s="183" t="s">
        <v>267</v>
      </c>
      <c r="H316" s="184">
        <v>3.2</v>
      </c>
      <c r="I316" s="185"/>
      <c r="J316" s="186">
        <f>ROUND(I316*H316,2)</f>
        <v>0</v>
      </c>
      <c r="K316" s="182" t="s">
        <v>184</v>
      </c>
      <c r="L316" s="41"/>
      <c r="M316" s="187" t="s">
        <v>19</v>
      </c>
      <c r="N316" s="188" t="s">
        <v>48</v>
      </c>
      <c r="O316" s="66"/>
      <c r="P316" s="189">
        <f>O316*H316</f>
        <v>0</v>
      </c>
      <c r="Q316" s="189">
        <v>1.1E-4</v>
      </c>
      <c r="R316" s="189">
        <f>Q316*H316</f>
        <v>3.5200000000000005E-4</v>
      </c>
      <c r="S316" s="189">
        <v>0</v>
      </c>
      <c r="T316" s="190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91" t="s">
        <v>354</v>
      </c>
      <c r="AT316" s="191" t="s">
        <v>180</v>
      </c>
      <c r="AU316" s="191" t="s">
        <v>86</v>
      </c>
      <c r="AY316" s="19" t="s">
        <v>176</v>
      </c>
      <c r="BE316" s="192">
        <f>IF(N316="základní",J316,0)</f>
        <v>0</v>
      </c>
      <c r="BF316" s="192">
        <f>IF(N316="snížená",J316,0)</f>
        <v>0</v>
      </c>
      <c r="BG316" s="192">
        <f>IF(N316="zákl. přenesená",J316,0)</f>
        <v>0</v>
      </c>
      <c r="BH316" s="192">
        <f>IF(N316="sníž. přenesená",J316,0)</f>
        <v>0</v>
      </c>
      <c r="BI316" s="192">
        <f>IF(N316="nulová",J316,0)</f>
        <v>0</v>
      </c>
      <c r="BJ316" s="19" t="s">
        <v>84</v>
      </c>
      <c r="BK316" s="192">
        <f>ROUND(I316*H316,2)</f>
        <v>0</v>
      </c>
      <c r="BL316" s="19" t="s">
        <v>354</v>
      </c>
      <c r="BM316" s="191" t="s">
        <v>2613</v>
      </c>
    </row>
    <row r="317" spans="1:65" s="2" customFormat="1" ht="11.25">
      <c r="A317" s="36"/>
      <c r="B317" s="37"/>
      <c r="C317" s="38"/>
      <c r="D317" s="193" t="s">
        <v>187</v>
      </c>
      <c r="E317" s="38"/>
      <c r="F317" s="194" t="s">
        <v>2614</v>
      </c>
      <c r="G317" s="38"/>
      <c r="H317" s="38"/>
      <c r="I317" s="195"/>
      <c r="J317" s="38"/>
      <c r="K317" s="38"/>
      <c r="L317" s="41"/>
      <c r="M317" s="196"/>
      <c r="N317" s="197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187</v>
      </c>
      <c r="AU317" s="19" t="s">
        <v>86</v>
      </c>
    </row>
    <row r="318" spans="1:65" s="2" customFormat="1" ht="11.25">
      <c r="A318" s="36"/>
      <c r="B318" s="37"/>
      <c r="C318" s="38"/>
      <c r="D318" s="198" t="s">
        <v>189</v>
      </c>
      <c r="E318" s="38"/>
      <c r="F318" s="199" t="s">
        <v>2615</v>
      </c>
      <c r="G318" s="38"/>
      <c r="H318" s="38"/>
      <c r="I318" s="195"/>
      <c r="J318" s="38"/>
      <c r="K318" s="38"/>
      <c r="L318" s="41"/>
      <c r="M318" s="196"/>
      <c r="N318" s="197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189</v>
      </c>
      <c r="AU318" s="19" t="s">
        <v>86</v>
      </c>
    </row>
    <row r="319" spans="1:65" s="13" customFormat="1" ht="11.25">
      <c r="B319" s="200"/>
      <c r="C319" s="201"/>
      <c r="D319" s="193" t="s">
        <v>196</v>
      </c>
      <c r="E319" s="202" t="s">
        <v>19</v>
      </c>
      <c r="F319" s="203" t="s">
        <v>2616</v>
      </c>
      <c r="G319" s="201"/>
      <c r="H319" s="204">
        <v>3.2</v>
      </c>
      <c r="I319" s="205"/>
      <c r="J319" s="201"/>
      <c r="K319" s="201"/>
      <c r="L319" s="206"/>
      <c r="M319" s="207"/>
      <c r="N319" s="208"/>
      <c r="O319" s="208"/>
      <c r="P319" s="208"/>
      <c r="Q319" s="208"/>
      <c r="R319" s="208"/>
      <c r="S319" s="208"/>
      <c r="T319" s="209"/>
      <c r="AT319" s="210" t="s">
        <v>196</v>
      </c>
      <c r="AU319" s="210" t="s">
        <v>86</v>
      </c>
      <c r="AV319" s="13" t="s">
        <v>86</v>
      </c>
      <c r="AW319" s="13" t="s">
        <v>37</v>
      </c>
      <c r="AX319" s="13" t="s">
        <v>84</v>
      </c>
      <c r="AY319" s="210" t="s">
        <v>176</v>
      </c>
    </row>
    <row r="320" spans="1:65" s="2" customFormat="1" ht="16.5" customHeight="1">
      <c r="A320" s="36"/>
      <c r="B320" s="37"/>
      <c r="C320" s="180" t="s">
        <v>954</v>
      </c>
      <c r="D320" s="180" t="s">
        <v>180</v>
      </c>
      <c r="E320" s="181" t="s">
        <v>2448</v>
      </c>
      <c r="F320" s="182" t="s">
        <v>2449</v>
      </c>
      <c r="G320" s="183" t="s">
        <v>267</v>
      </c>
      <c r="H320" s="184">
        <v>20.100000000000001</v>
      </c>
      <c r="I320" s="185"/>
      <c r="J320" s="186">
        <f>ROUND(I320*H320,2)</f>
        <v>0</v>
      </c>
      <c r="K320" s="182" t="s">
        <v>184</v>
      </c>
      <c r="L320" s="41"/>
      <c r="M320" s="187" t="s">
        <v>19</v>
      </c>
      <c r="N320" s="188" t="s">
        <v>48</v>
      </c>
      <c r="O320" s="66"/>
      <c r="P320" s="189">
        <f>O320*H320</f>
        <v>0</v>
      </c>
      <c r="Q320" s="189">
        <v>1.3999999999999999E-4</v>
      </c>
      <c r="R320" s="189">
        <f>Q320*H320</f>
        <v>2.8140000000000001E-3</v>
      </c>
      <c r="S320" s="189">
        <v>0</v>
      </c>
      <c r="T320" s="190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91" t="s">
        <v>354</v>
      </c>
      <c r="AT320" s="191" t="s">
        <v>180</v>
      </c>
      <c r="AU320" s="191" t="s">
        <v>86</v>
      </c>
      <c r="AY320" s="19" t="s">
        <v>176</v>
      </c>
      <c r="BE320" s="192">
        <f>IF(N320="základní",J320,0)</f>
        <v>0</v>
      </c>
      <c r="BF320" s="192">
        <f>IF(N320="snížená",J320,0)</f>
        <v>0</v>
      </c>
      <c r="BG320" s="192">
        <f>IF(N320="zákl. přenesená",J320,0)</f>
        <v>0</v>
      </c>
      <c r="BH320" s="192">
        <f>IF(N320="sníž. přenesená",J320,0)</f>
        <v>0</v>
      </c>
      <c r="BI320" s="192">
        <f>IF(N320="nulová",J320,0)</f>
        <v>0</v>
      </c>
      <c r="BJ320" s="19" t="s">
        <v>84</v>
      </c>
      <c r="BK320" s="192">
        <f>ROUND(I320*H320,2)</f>
        <v>0</v>
      </c>
      <c r="BL320" s="19" t="s">
        <v>354</v>
      </c>
      <c r="BM320" s="191" t="s">
        <v>2617</v>
      </c>
    </row>
    <row r="321" spans="1:65" s="2" customFormat="1" ht="11.25">
      <c r="A321" s="36"/>
      <c r="B321" s="37"/>
      <c r="C321" s="38"/>
      <c r="D321" s="193" t="s">
        <v>187</v>
      </c>
      <c r="E321" s="38"/>
      <c r="F321" s="194" t="s">
        <v>2451</v>
      </c>
      <c r="G321" s="38"/>
      <c r="H321" s="38"/>
      <c r="I321" s="195"/>
      <c r="J321" s="38"/>
      <c r="K321" s="38"/>
      <c r="L321" s="41"/>
      <c r="M321" s="196"/>
      <c r="N321" s="197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187</v>
      </c>
      <c r="AU321" s="19" t="s">
        <v>86</v>
      </c>
    </row>
    <row r="322" spans="1:65" s="2" customFormat="1" ht="11.25">
      <c r="A322" s="36"/>
      <c r="B322" s="37"/>
      <c r="C322" s="38"/>
      <c r="D322" s="198" t="s">
        <v>189</v>
      </c>
      <c r="E322" s="38"/>
      <c r="F322" s="199" t="s">
        <v>2452</v>
      </c>
      <c r="G322" s="38"/>
      <c r="H322" s="38"/>
      <c r="I322" s="195"/>
      <c r="J322" s="38"/>
      <c r="K322" s="38"/>
      <c r="L322" s="41"/>
      <c r="M322" s="196"/>
      <c r="N322" s="197"/>
      <c r="O322" s="66"/>
      <c r="P322" s="66"/>
      <c r="Q322" s="66"/>
      <c r="R322" s="66"/>
      <c r="S322" s="66"/>
      <c r="T322" s="67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9" t="s">
        <v>189</v>
      </c>
      <c r="AU322" s="19" t="s">
        <v>86</v>
      </c>
    </row>
    <row r="323" spans="1:65" s="2" customFormat="1" ht="16.5" customHeight="1">
      <c r="A323" s="36"/>
      <c r="B323" s="37"/>
      <c r="C323" s="180" t="s">
        <v>960</v>
      </c>
      <c r="D323" s="180" t="s">
        <v>180</v>
      </c>
      <c r="E323" s="181" t="s">
        <v>2453</v>
      </c>
      <c r="F323" s="182" t="s">
        <v>2454</v>
      </c>
      <c r="G323" s="183" t="s">
        <v>267</v>
      </c>
      <c r="H323" s="184">
        <v>20.100000000000001</v>
      </c>
      <c r="I323" s="185"/>
      <c r="J323" s="186">
        <f>ROUND(I323*H323,2)</f>
        <v>0</v>
      </c>
      <c r="K323" s="182" t="s">
        <v>184</v>
      </c>
      <c r="L323" s="41"/>
      <c r="M323" s="187" t="s">
        <v>19</v>
      </c>
      <c r="N323" s="188" t="s">
        <v>48</v>
      </c>
      <c r="O323" s="66"/>
      <c r="P323" s="189">
        <f>O323*H323</f>
        <v>0</v>
      </c>
      <c r="Q323" s="189">
        <v>1.2999999999999999E-4</v>
      </c>
      <c r="R323" s="189">
        <f>Q323*H323</f>
        <v>2.6129999999999999E-3</v>
      </c>
      <c r="S323" s="189">
        <v>0</v>
      </c>
      <c r="T323" s="190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1" t="s">
        <v>354</v>
      </c>
      <c r="AT323" s="191" t="s">
        <v>180</v>
      </c>
      <c r="AU323" s="191" t="s">
        <v>86</v>
      </c>
      <c r="AY323" s="19" t="s">
        <v>176</v>
      </c>
      <c r="BE323" s="192">
        <f>IF(N323="základní",J323,0)</f>
        <v>0</v>
      </c>
      <c r="BF323" s="192">
        <f>IF(N323="snížená",J323,0)</f>
        <v>0</v>
      </c>
      <c r="BG323" s="192">
        <f>IF(N323="zákl. přenesená",J323,0)</f>
        <v>0</v>
      </c>
      <c r="BH323" s="192">
        <f>IF(N323="sníž. přenesená",J323,0)</f>
        <v>0</v>
      </c>
      <c r="BI323" s="192">
        <f>IF(N323="nulová",J323,0)</f>
        <v>0</v>
      </c>
      <c r="BJ323" s="19" t="s">
        <v>84</v>
      </c>
      <c r="BK323" s="192">
        <f>ROUND(I323*H323,2)</f>
        <v>0</v>
      </c>
      <c r="BL323" s="19" t="s">
        <v>354</v>
      </c>
      <c r="BM323" s="191" t="s">
        <v>2618</v>
      </c>
    </row>
    <row r="324" spans="1:65" s="2" customFormat="1" ht="11.25">
      <c r="A324" s="36"/>
      <c r="B324" s="37"/>
      <c r="C324" s="38"/>
      <c r="D324" s="193" t="s">
        <v>187</v>
      </c>
      <c r="E324" s="38"/>
      <c r="F324" s="194" t="s">
        <v>2456</v>
      </c>
      <c r="G324" s="38"/>
      <c r="H324" s="38"/>
      <c r="I324" s="195"/>
      <c r="J324" s="38"/>
      <c r="K324" s="38"/>
      <c r="L324" s="41"/>
      <c r="M324" s="196"/>
      <c r="N324" s="197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187</v>
      </c>
      <c r="AU324" s="19" t="s">
        <v>86</v>
      </c>
    </row>
    <row r="325" spans="1:65" s="2" customFormat="1" ht="11.25">
      <c r="A325" s="36"/>
      <c r="B325" s="37"/>
      <c r="C325" s="38"/>
      <c r="D325" s="198" t="s">
        <v>189</v>
      </c>
      <c r="E325" s="38"/>
      <c r="F325" s="199" t="s">
        <v>2457</v>
      </c>
      <c r="G325" s="38"/>
      <c r="H325" s="38"/>
      <c r="I325" s="195"/>
      <c r="J325" s="38"/>
      <c r="K325" s="38"/>
      <c r="L325" s="41"/>
      <c r="M325" s="196"/>
      <c r="N325" s="197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189</v>
      </c>
      <c r="AU325" s="19" t="s">
        <v>86</v>
      </c>
    </row>
    <row r="326" spans="1:65" s="2" customFormat="1" ht="16.5" customHeight="1">
      <c r="A326" s="36"/>
      <c r="B326" s="37"/>
      <c r="C326" s="180" t="s">
        <v>967</v>
      </c>
      <c r="D326" s="180" t="s">
        <v>180</v>
      </c>
      <c r="E326" s="181" t="s">
        <v>2458</v>
      </c>
      <c r="F326" s="182" t="s">
        <v>2459</v>
      </c>
      <c r="G326" s="183" t="s">
        <v>267</v>
      </c>
      <c r="H326" s="184">
        <v>20.100000000000001</v>
      </c>
      <c r="I326" s="185"/>
      <c r="J326" s="186">
        <f>ROUND(I326*H326,2)</f>
        <v>0</v>
      </c>
      <c r="K326" s="182" t="s">
        <v>184</v>
      </c>
      <c r="L326" s="41"/>
      <c r="M326" s="187" t="s">
        <v>19</v>
      </c>
      <c r="N326" s="188" t="s">
        <v>48</v>
      </c>
      <c r="O326" s="66"/>
      <c r="P326" s="189">
        <f>O326*H326</f>
        <v>0</v>
      </c>
      <c r="Q326" s="189">
        <v>1.2999999999999999E-4</v>
      </c>
      <c r="R326" s="189">
        <f>Q326*H326</f>
        <v>2.6129999999999999E-3</v>
      </c>
      <c r="S326" s="189">
        <v>0</v>
      </c>
      <c r="T326" s="190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1" t="s">
        <v>354</v>
      </c>
      <c r="AT326" s="191" t="s">
        <v>180</v>
      </c>
      <c r="AU326" s="191" t="s">
        <v>86</v>
      </c>
      <c r="AY326" s="19" t="s">
        <v>176</v>
      </c>
      <c r="BE326" s="192">
        <f>IF(N326="základní",J326,0)</f>
        <v>0</v>
      </c>
      <c r="BF326" s="192">
        <f>IF(N326="snížená",J326,0)</f>
        <v>0</v>
      </c>
      <c r="BG326" s="192">
        <f>IF(N326="zákl. přenesená",J326,0)</f>
        <v>0</v>
      </c>
      <c r="BH326" s="192">
        <f>IF(N326="sníž. přenesená",J326,0)</f>
        <v>0</v>
      </c>
      <c r="BI326" s="192">
        <f>IF(N326="nulová",J326,0)</f>
        <v>0</v>
      </c>
      <c r="BJ326" s="19" t="s">
        <v>84</v>
      </c>
      <c r="BK326" s="192">
        <f>ROUND(I326*H326,2)</f>
        <v>0</v>
      </c>
      <c r="BL326" s="19" t="s">
        <v>354</v>
      </c>
      <c r="BM326" s="191" t="s">
        <v>2619</v>
      </c>
    </row>
    <row r="327" spans="1:65" s="2" customFormat="1" ht="11.25">
      <c r="A327" s="36"/>
      <c r="B327" s="37"/>
      <c r="C327" s="38"/>
      <c r="D327" s="193" t="s">
        <v>187</v>
      </c>
      <c r="E327" s="38"/>
      <c r="F327" s="194" t="s">
        <v>2461</v>
      </c>
      <c r="G327" s="38"/>
      <c r="H327" s="38"/>
      <c r="I327" s="195"/>
      <c r="J327" s="38"/>
      <c r="K327" s="38"/>
      <c r="L327" s="41"/>
      <c r="M327" s="196"/>
      <c r="N327" s="197"/>
      <c r="O327" s="66"/>
      <c r="P327" s="66"/>
      <c r="Q327" s="66"/>
      <c r="R327" s="66"/>
      <c r="S327" s="66"/>
      <c r="T327" s="67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9" t="s">
        <v>187</v>
      </c>
      <c r="AU327" s="19" t="s">
        <v>86</v>
      </c>
    </row>
    <row r="328" spans="1:65" s="2" customFormat="1" ht="11.25">
      <c r="A328" s="36"/>
      <c r="B328" s="37"/>
      <c r="C328" s="38"/>
      <c r="D328" s="198" t="s">
        <v>189</v>
      </c>
      <c r="E328" s="38"/>
      <c r="F328" s="199" t="s">
        <v>2462</v>
      </c>
      <c r="G328" s="38"/>
      <c r="H328" s="38"/>
      <c r="I328" s="195"/>
      <c r="J328" s="38"/>
      <c r="K328" s="38"/>
      <c r="L328" s="41"/>
      <c r="M328" s="196"/>
      <c r="N328" s="197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9" t="s">
        <v>189</v>
      </c>
      <c r="AU328" s="19" t="s">
        <v>86</v>
      </c>
    </row>
    <row r="329" spans="1:65" s="2" customFormat="1" ht="16.5" customHeight="1">
      <c r="A329" s="36"/>
      <c r="B329" s="37"/>
      <c r="C329" s="180" t="s">
        <v>971</v>
      </c>
      <c r="D329" s="180" t="s">
        <v>180</v>
      </c>
      <c r="E329" s="181" t="s">
        <v>2463</v>
      </c>
      <c r="F329" s="182" t="s">
        <v>2464</v>
      </c>
      <c r="G329" s="183" t="s">
        <v>267</v>
      </c>
      <c r="H329" s="184">
        <v>20.100000000000001</v>
      </c>
      <c r="I329" s="185"/>
      <c r="J329" s="186">
        <f>ROUND(I329*H329,2)</f>
        <v>0</v>
      </c>
      <c r="K329" s="182" t="s">
        <v>184</v>
      </c>
      <c r="L329" s="41"/>
      <c r="M329" s="187" t="s">
        <v>19</v>
      </c>
      <c r="N329" s="188" t="s">
        <v>48</v>
      </c>
      <c r="O329" s="66"/>
      <c r="P329" s="189">
        <f>O329*H329</f>
        <v>0</v>
      </c>
      <c r="Q329" s="189">
        <v>0</v>
      </c>
      <c r="R329" s="189">
        <f>Q329*H329</f>
        <v>0</v>
      </c>
      <c r="S329" s="189">
        <v>0</v>
      </c>
      <c r="T329" s="190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91" t="s">
        <v>354</v>
      </c>
      <c r="AT329" s="191" t="s">
        <v>180</v>
      </c>
      <c r="AU329" s="191" t="s">
        <v>86</v>
      </c>
      <c r="AY329" s="19" t="s">
        <v>176</v>
      </c>
      <c r="BE329" s="192">
        <f>IF(N329="základní",J329,0)</f>
        <v>0</v>
      </c>
      <c r="BF329" s="192">
        <f>IF(N329="snížená",J329,0)</f>
        <v>0</v>
      </c>
      <c r="BG329" s="192">
        <f>IF(N329="zákl. přenesená",J329,0)</f>
        <v>0</v>
      </c>
      <c r="BH329" s="192">
        <f>IF(N329="sníž. přenesená",J329,0)</f>
        <v>0</v>
      </c>
      <c r="BI329" s="192">
        <f>IF(N329="nulová",J329,0)</f>
        <v>0</v>
      </c>
      <c r="BJ329" s="19" t="s">
        <v>84</v>
      </c>
      <c r="BK329" s="192">
        <f>ROUND(I329*H329,2)</f>
        <v>0</v>
      </c>
      <c r="BL329" s="19" t="s">
        <v>354</v>
      </c>
      <c r="BM329" s="191" t="s">
        <v>2620</v>
      </c>
    </row>
    <row r="330" spans="1:65" s="2" customFormat="1" ht="11.25">
      <c r="A330" s="36"/>
      <c r="B330" s="37"/>
      <c r="C330" s="38"/>
      <c r="D330" s="193" t="s">
        <v>187</v>
      </c>
      <c r="E330" s="38"/>
      <c r="F330" s="194" t="s">
        <v>2466</v>
      </c>
      <c r="G330" s="38"/>
      <c r="H330" s="38"/>
      <c r="I330" s="195"/>
      <c r="J330" s="38"/>
      <c r="K330" s="38"/>
      <c r="L330" s="41"/>
      <c r="M330" s="196"/>
      <c r="N330" s="197"/>
      <c r="O330" s="66"/>
      <c r="P330" s="66"/>
      <c r="Q330" s="66"/>
      <c r="R330" s="66"/>
      <c r="S330" s="66"/>
      <c r="T330" s="67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9" t="s">
        <v>187</v>
      </c>
      <c r="AU330" s="19" t="s">
        <v>86</v>
      </c>
    </row>
    <row r="331" spans="1:65" s="2" customFormat="1" ht="11.25">
      <c r="A331" s="36"/>
      <c r="B331" s="37"/>
      <c r="C331" s="38"/>
      <c r="D331" s="198" t="s">
        <v>189</v>
      </c>
      <c r="E331" s="38"/>
      <c r="F331" s="199" t="s">
        <v>2467</v>
      </c>
      <c r="G331" s="38"/>
      <c r="H331" s="38"/>
      <c r="I331" s="195"/>
      <c r="J331" s="38"/>
      <c r="K331" s="38"/>
      <c r="L331" s="41"/>
      <c r="M331" s="222"/>
      <c r="N331" s="223"/>
      <c r="O331" s="224"/>
      <c r="P331" s="224"/>
      <c r="Q331" s="224"/>
      <c r="R331" s="224"/>
      <c r="S331" s="224"/>
      <c r="T331" s="225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189</v>
      </c>
      <c r="AU331" s="19" t="s">
        <v>86</v>
      </c>
    </row>
    <row r="332" spans="1:65" s="2" customFormat="1" ht="6.95" customHeight="1">
      <c r="A332" s="36"/>
      <c r="B332" s="49"/>
      <c r="C332" s="50"/>
      <c r="D332" s="50"/>
      <c r="E332" s="50"/>
      <c r="F332" s="50"/>
      <c r="G332" s="50"/>
      <c r="H332" s="50"/>
      <c r="I332" s="50"/>
      <c r="J332" s="50"/>
      <c r="K332" s="50"/>
      <c r="L332" s="41"/>
      <c r="M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</row>
  </sheetData>
  <sheetProtection algorithmName="SHA-512" hashValue="pa7RRYSDntk/HBNdzDkPoU6f+fZKZy02+T/PKTmBA0hBw+wR1gkWX9wvrYigCxHf3HtmiDkv3vBvElMUUwkbEg==" saltValue="6yOsuio42opkMtsMAVZM19pp22QypW2XwLBZfXM44NnTKpBaYp34bLpVT7lBM1j+9x5tFsRZWsVh5iWhJtlgww==" spinCount="100000" sheet="1" objects="1" scenarios="1" formatColumns="0" formatRows="0" autoFilter="0"/>
  <autoFilter ref="C98:K331"/>
  <mergeCells count="15">
    <mergeCell ref="E85:H85"/>
    <mergeCell ref="E89:H89"/>
    <mergeCell ref="E87:H87"/>
    <mergeCell ref="E91:H91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4" r:id="rId1"/>
    <hyperlink ref="F109" r:id="rId2"/>
    <hyperlink ref="F114" r:id="rId3"/>
    <hyperlink ref="F118" r:id="rId4"/>
    <hyperlink ref="F121" r:id="rId5"/>
    <hyperlink ref="F125" r:id="rId6"/>
    <hyperlink ref="F132" r:id="rId7"/>
    <hyperlink ref="F140" r:id="rId8"/>
    <hyperlink ref="F148" r:id="rId9"/>
    <hyperlink ref="F151" r:id="rId10"/>
    <hyperlink ref="F155" r:id="rId11"/>
    <hyperlink ref="F162" r:id="rId12"/>
    <hyperlink ref="F173" r:id="rId13"/>
    <hyperlink ref="F177" r:id="rId14"/>
    <hyperlink ref="F192" r:id="rId15"/>
    <hyperlink ref="F204" r:id="rId16"/>
    <hyperlink ref="F208" r:id="rId17"/>
    <hyperlink ref="F211" r:id="rId18"/>
    <hyperlink ref="F215" r:id="rId19"/>
    <hyperlink ref="F225" r:id="rId20"/>
    <hyperlink ref="F229" r:id="rId21"/>
    <hyperlink ref="F232" r:id="rId22"/>
    <hyperlink ref="F235" r:id="rId23"/>
    <hyperlink ref="F238" r:id="rId24"/>
    <hyperlink ref="F242" r:id="rId25"/>
    <hyperlink ref="F246" r:id="rId26"/>
    <hyperlink ref="F250" r:id="rId27"/>
    <hyperlink ref="F254" r:id="rId28"/>
    <hyperlink ref="F261" r:id="rId29"/>
    <hyperlink ref="F268" r:id="rId30"/>
    <hyperlink ref="F271" r:id="rId31"/>
    <hyperlink ref="F275" r:id="rId32"/>
    <hyperlink ref="F279" r:id="rId33"/>
    <hyperlink ref="F285" r:id="rId34"/>
    <hyperlink ref="F289" r:id="rId35"/>
    <hyperlink ref="F292" r:id="rId36"/>
    <hyperlink ref="F296" r:id="rId37"/>
    <hyperlink ref="F301" r:id="rId38"/>
    <hyperlink ref="F304" r:id="rId39"/>
    <hyperlink ref="F308" r:id="rId40"/>
    <hyperlink ref="F311" r:id="rId41"/>
    <hyperlink ref="F318" r:id="rId42"/>
    <hyperlink ref="F322" r:id="rId43"/>
    <hyperlink ref="F325" r:id="rId44"/>
    <hyperlink ref="F328" r:id="rId45"/>
    <hyperlink ref="F331" r:id="rId4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7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1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19" t="s">
        <v>137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86</v>
      </c>
    </row>
    <row r="4" spans="1:46" s="1" customFormat="1" ht="24.95" customHeight="1">
      <c r="B4" s="22"/>
      <c r="D4" s="112" t="s">
        <v>150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1" t="str">
        <f>'Rekapitulace stavby'!K6</f>
        <v>Jablonné nad Orlicí - oprava</v>
      </c>
      <c r="F7" s="402"/>
      <c r="G7" s="402"/>
      <c r="H7" s="402"/>
      <c r="L7" s="22"/>
    </row>
    <row r="8" spans="1:46">
      <c r="B8" s="22"/>
      <c r="D8" s="114" t="s">
        <v>151</v>
      </c>
      <c r="L8" s="22"/>
    </row>
    <row r="9" spans="1:46" s="1" customFormat="1" ht="16.5" customHeight="1">
      <c r="B9" s="22"/>
      <c r="E9" s="401" t="s">
        <v>272</v>
      </c>
      <c r="F9" s="400"/>
      <c r="G9" s="400"/>
      <c r="H9" s="400"/>
      <c r="L9" s="22"/>
    </row>
    <row r="10" spans="1:46" s="1" customFormat="1" ht="12" customHeight="1">
      <c r="B10" s="22"/>
      <c r="D10" s="114" t="s">
        <v>153</v>
      </c>
      <c r="L10" s="22"/>
    </row>
    <row r="11" spans="1:46" s="2" customFormat="1" ht="16.5" customHeight="1">
      <c r="A11" s="36"/>
      <c r="B11" s="41"/>
      <c r="C11" s="36"/>
      <c r="D11" s="36"/>
      <c r="E11" s="411" t="s">
        <v>2130</v>
      </c>
      <c r="F11" s="403"/>
      <c r="G11" s="403"/>
      <c r="H11" s="40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274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04" t="s">
        <v>2621</v>
      </c>
      <c r="F13" s="403"/>
      <c r="G13" s="403"/>
      <c r="H13" s="403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5" t="s">
        <v>19</v>
      </c>
      <c r="G15" s="36"/>
      <c r="H15" s="36"/>
      <c r="I15" s="114" t="s">
        <v>20</v>
      </c>
      <c r="J15" s="105" t="s">
        <v>19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5" t="s">
        <v>22</v>
      </c>
      <c r="G16" s="36"/>
      <c r="H16" s="36"/>
      <c r="I16" s="114" t="s">
        <v>23</v>
      </c>
      <c r="J16" s="116" t="str">
        <f>'Rekapitulace stavby'!AN8</f>
        <v>25. 7. 2022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5" t="s">
        <v>27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28</v>
      </c>
      <c r="F19" s="36"/>
      <c r="G19" s="36"/>
      <c r="H19" s="36"/>
      <c r="I19" s="114" t="s">
        <v>29</v>
      </c>
      <c r="J19" s="105" t="s">
        <v>30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31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05" t="str">
        <f>'Rekapitulace stavby'!E14</f>
        <v>Vyplň údaj</v>
      </c>
      <c r="F22" s="406"/>
      <c r="G22" s="406"/>
      <c r="H22" s="406"/>
      <c r="I22" s="114" t="s">
        <v>29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33</v>
      </c>
      <c r="E24" s="36"/>
      <c r="F24" s="36"/>
      <c r="G24" s="36"/>
      <c r="H24" s="36"/>
      <c r="I24" s="114" t="s">
        <v>26</v>
      </c>
      <c r="J24" s="105" t="s">
        <v>34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35</v>
      </c>
      <c r="F25" s="36"/>
      <c r="G25" s="36"/>
      <c r="H25" s="36"/>
      <c r="I25" s="114" t="s">
        <v>29</v>
      </c>
      <c r="J25" s="105" t="s">
        <v>36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38</v>
      </c>
      <c r="E27" s="36"/>
      <c r="F27" s="36"/>
      <c r="G27" s="36"/>
      <c r="H27" s="36"/>
      <c r="I27" s="114" t="s">
        <v>26</v>
      </c>
      <c r="J27" s="105" t="s">
        <v>19</v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">
        <v>1730</v>
      </c>
      <c r="F28" s="36"/>
      <c r="G28" s="36"/>
      <c r="H28" s="36"/>
      <c r="I28" s="114" t="s">
        <v>29</v>
      </c>
      <c r="J28" s="105" t="s">
        <v>19</v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41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7"/>
      <c r="B31" s="118"/>
      <c r="C31" s="117"/>
      <c r="D31" s="117"/>
      <c r="E31" s="407" t="s">
        <v>19</v>
      </c>
      <c r="F31" s="407"/>
      <c r="G31" s="407"/>
      <c r="H31" s="407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43</v>
      </c>
      <c r="E34" s="36"/>
      <c r="F34" s="36"/>
      <c r="G34" s="36"/>
      <c r="H34" s="36"/>
      <c r="I34" s="36"/>
      <c r="J34" s="122">
        <f>ROUND(J94,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45</v>
      </c>
      <c r="G36" s="36"/>
      <c r="H36" s="36"/>
      <c r="I36" s="123" t="s">
        <v>44</v>
      </c>
      <c r="J36" s="123" t="s">
        <v>46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47</v>
      </c>
      <c r="E37" s="114" t="s">
        <v>48</v>
      </c>
      <c r="F37" s="125">
        <f>ROUND((SUM(BE94:BE110)),  2)</f>
        <v>0</v>
      </c>
      <c r="G37" s="36"/>
      <c r="H37" s="36"/>
      <c r="I37" s="126">
        <v>0.21</v>
      </c>
      <c r="J37" s="125">
        <f>ROUND(((SUM(BE94:BE110))*I37),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49</v>
      </c>
      <c r="F38" s="125">
        <f>ROUND((SUM(BF94:BF110)),  2)</f>
        <v>0</v>
      </c>
      <c r="G38" s="36"/>
      <c r="H38" s="36"/>
      <c r="I38" s="126">
        <v>0.15</v>
      </c>
      <c r="J38" s="125">
        <f>ROUND(((SUM(BF94:BF110))*I38),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50</v>
      </c>
      <c r="F39" s="125">
        <f>ROUND((SUM(BG94:BG110)),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51</v>
      </c>
      <c r="F40" s="125">
        <f>ROUND((SUM(BH94:BH110)),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52</v>
      </c>
      <c r="F41" s="125">
        <f>ROUND((SUM(BI94:BI110)),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53</v>
      </c>
      <c r="E43" s="129"/>
      <c r="F43" s="129"/>
      <c r="G43" s="130" t="s">
        <v>54</v>
      </c>
      <c r="H43" s="131" t="s">
        <v>55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155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08" t="str">
        <f>E7</f>
        <v>Jablonné nad Orlicí - oprava</v>
      </c>
      <c r="F52" s="409"/>
      <c r="G52" s="409"/>
      <c r="H52" s="409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151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08" t="s">
        <v>272</v>
      </c>
      <c r="F54" s="385"/>
      <c r="G54" s="385"/>
      <c r="H54" s="385"/>
      <c r="I54" s="24"/>
      <c r="J54" s="24"/>
      <c r="K54" s="24"/>
      <c r="L54" s="22"/>
    </row>
    <row r="55" spans="1:31" s="1" customFormat="1" ht="12" customHeight="1">
      <c r="B55" s="23"/>
      <c r="C55" s="31" t="s">
        <v>153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2" t="s">
        <v>2130</v>
      </c>
      <c r="F56" s="410"/>
      <c r="G56" s="410"/>
      <c r="H56" s="410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274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56" t="str">
        <f>E13</f>
        <v>04 - Silnoproudá zařízení vč. ochrany před bleskem</v>
      </c>
      <c r="F58" s="410"/>
      <c r="G58" s="410"/>
      <c r="H58" s="410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>Nádražní 128, Jablonné nad Orlicí</v>
      </c>
      <c r="G60" s="38"/>
      <c r="H60" s="38"/>
      <c r="I60" s="31" t="s">
        <v>23</v>
      </c>
      <c r="J60" s="61" t="str">
        <f>IF(J16="","",J16)</f>
        <v>25. 7. 2022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Správa železniční dopravní cesty</v>
      </c>
      <c r="G62" s="38"/>
      <c r="H62" s="38"/>
      <c r="I62" s="31" t="s">
        <v>33</v>
      </c>
      <c r="J62" s="34" t="str">
        <f>E25</f>
        <v>Aprea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31</v>
      </c>
      <c r="D63" s="38"/>
      <c r="E63" s="38"/>
      <c r="F63" s="29" t="str">
        <f>IF(E22="","",E22)</f>
        <v>Vyplň údaj</v>
      </c>
      <c r="G63" s="38"/>
      <c r="H63" s="38"/>
      <c r="I63" s="31" t="s">
        <v>38</v>
      </c>
      <c r="J63" s="34" t="str">
        <f>E28</f>
        <v>Václav Procházka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156</v>
      </c>
      <c r="D65" s="139"/>
      <c r="E65" s="139"/>
      <c r="F65" s="139"/>
      <c r="G65" s="139"/>
      <c r="H65" s="139"/>
      <c r="I65" s="139"/>
      <c r="J65" s="140" t="s">
        <v>157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75</v>
      </c>
      <c r="D67" s="38"/>
      <c r="E67" s="38"/>
      <c r="F67" s="38"/>
      <c r="G67" s="38"/>
      <c r="H67" s="38"/>
      <c r="I67" s="38"/>
      <c r="J67" s="79">
        <f>J94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158</v>
      </c>
    </row>
    <row r="68" spans="1:47" s="9" customFormat="1" ht="24.95" customHeight="1">
      <c r="B68" s="142"/>
      <c r="C68" s="143"/>
      <c r="D68" s="144" t="s">
        <v>280</v>
      </c>
      <c r="E68" s="145"/>
      <c r="F68" s="145"/>
      <c r="G68" s="145"/>
      <c r="H68" s="145"/>
      <c r="I68" s="145"/>
      <c r="J68" s="146">
        <f>J95</f>
        <v>0</v>
      </c>
      <c r="K68" s="143"/>
      <c r="L68" s="147"/>
    </row>
    <row r="69" spans="1:47" s="10" customFormat="1" ht="19.899999999999999" customHeight="1">
      <c r="B69" s="148"/>
      <c r="C69" s="99"/>
      <c r="D69" s="149" t="s">
        <v>1731</v>
      </c>
      <c r="E69" s="150"/>
      <c r="F69" s="150"/>
      <c r="G69" s="150"/>
      <c r="H69" s="150"/>
      <c r="I69" s="150"/>
      <c r="J69" s="151">
        <f>J96</f>
        <v>0</v>
      </c>
      <c r="K69" s="99"/>
      <c r="L69" s="152"/>
    </row>
    <row r="70" spans="1:47" s="9" customFormat="1" ht="24.95" customHeight="1">
      <c r="B70" s="142"/>
      <c r="C70" s="143"/>
      <c r="D70" s="144" t="s">
        <v>1505</v>
      </c>
      <c r="E70" s="145"/>
      <c r="F70" s="145"/>
      <c r="G70" s="145"/>
      <c r="H70" s="145"/>
      <c r="I70" s="145"/>
      <c r="J70" s="146">
        <f>J108</f>
        <v>0</v>
      </c>
      <c r="K70" s="143"/>
      <c r="L70" s="147"/>
    </row>
    <row r="71" spans="1:47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47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47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24.95" customHeight="1">
      <c r="A77" s="36"/>
      <c r="B77" s="37"/>
      <c r="C77" s="25" t="s">
        <v>161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16.5" customHeight="1">
      <c r="A80" s="36"/>
      <c r="B80" s="37"/>
      <c r="C80" s="38"/>
      <c r="D80" s="38"/>
      <c r="E80" s="408" t="str">
        <f>E7</f>
        <v>Jablonné nad Orlicí - oprava</v>
      </c>
      <c r="F80" s="409"/>
      <c r="G80" s="409"/>
      <c r="H80" s="409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1" customFormat="1" ht="12" customHeight="1">
      <c r="B81" s="23"/>
      <c r="C81" s="31" t="s">
        <v>151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3" s="1" customFormat="1" ht="16.5" customHeight="1">
      <c r="B82" s="23"/>
      <c r="C82" s="24"/>
      <c r="D82" s="24"/>
      <c r="E82" s="408" t="s">
        <v>272</v>
      </c>
      <c r="F82" s="385"/>
      <c r="G82" s="385"/>
      <c r="H82" s="385"/>
      <c r="I82" s="24"/>
      <c r="J82" s="24"/>
      <c r="K82" s="24"/>
      <c r="L82" s="22"/>
    </row>
    <row r="83" spans="1:63" s="1" customFormat="1" ht="12" customHeight="1">
      <c r="B83" s="23"/>
      <c r="C83" s="31" t="s">
        <v>153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12" t="s">
        <v>2130</v>
      </c>
      <c r="F84" s="410"/>
      <c r="G84" s="410"/>
      <c r="H84" s="410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274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56" t="str">
        <f>E13</f>
        <v>04 - Silnoproudá zařízení vč. ochrany před bleskem</v>
      </c>
      <c r="F86" s="410"/>
      <c r="G86" s="410"/>
      <c r="H86" s="410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F16</f>
        <v>Nádražní 128, Jablonné nad Orlicí</v>
      </c>
      <c r="G88" s="38"/>
      <c r="H88" s="38"/>
      <c r="I88" s="31" t="s">
        <v>23</v>
      </c>
      <c r="J88" s="61" t="str">
        <f>IF(J16="","",J16)</f>
        <v>25. 7. 2022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25</v>
      </c>
      <c r="D90" s="38"/>
      <c r="E90" s="38"/>
      <c r="F90" s="29" t="str">
        <f>E19</f>
        <v>Správa železniční dopravní cesty</v>
      </c>
      <c r="G90" s="38"/>
      <c r="H90" s="38"/>
      <c r="I90" s="31" t="s">
        <v>33</v>
      </c>
      <c r="J90" s="34" t="str">
        <f>E25</f>
        <v>Aprea s.r.o.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31</v>
      </c>
      <c r="D91" s="38"/>
      <c r="E91" s="38"/>
      <c r="F91" s="29" t="str">
        <f>IF(E22="","",E22)</f>
        <v>Vyplň údaj</v>
      </c>
      <c r="G91" s="38"/>
      <c r="H91" s="38"/>
      <c r="I91" s="31" t="s">
        <v>38</v>
      </c>
      <c r="J91" s="34" t="str">
        <f>E28</f>
        <v>Václav Procházka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162</v>
      </c>
      <c r="D93" s="156" t="s">
        <v>62</v>
      </c>
      <c r="E93" s="156" t="s">
        <v>58</v>
      </c>
      <c r="F93" s="156" t="s">
        <v>59</v>
      </c>
      <c r="G93" s="156" t="s">
        <v>163</v>
      </c>
      <c r="H93" s="156" t="s">
        <v>164</v>
      </c>
      <c r="I93" s="156" t="s">
        <v>165</v>
      </c>
      <c r="J93" s="156" t="s">
        <v>157</v>
      </c>
      <c r="K93" s="157" t="s">
        <v>166</v>
      </c>
      <c r="L93" s="158"/>
      <c r="M93" s="70" t="s">
        <v>19</v>
      </c>
      <c r="N93" s="71" t="s">
        <v>47</v>
      </c>
      <c r="O93" s="71" t="s">
        <v>167</v>
      </c>
      <c r="P93" s="71" t="s">
        <v>168</v>
      </c>
      <c r="Q93" s="71" t="s">
        <v>169</v>
      </c>
      <c r="R93" s="71" t="s">
        <v>170</v>
      </c>
      <c r="S93" s="71" t="s">
        <v>171</v>
      </c>
      <c r="T93" s="72" t="s">
        <v>172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9" customHeight="1">
      <c r="A94" s="36"/>
      <c r="B94" s="37"/>
      <c r="C94" s="77" t="s">
        <v>173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P95+P108</f>
        <v>0</v>
      </c>
      <c r="Q94" s="74"/>
      <c r="R94" s="161">
        <f>R95+R108</f>
        <v>1.0200000000000001E-2</v>
      </c>
      <c r="S94" s="74"/>
      <c r="T94" s="162">
        <f>T95+T108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76</v>
      </c>
      <c r="AU94" s="19" t="s">
        <v>158</v>
      </c>
      <c r="BK94" s="163">
        <f>BK95+BK108</f>
        <v>0</v>
      </c>
    </row>
    <row r="95" spans="1:63" s="12" customFormat="1" ht="25.9" customHeight="1">
      <c r="B95" s="164"/>
      <c r="C95" s="165"/>
      <c r="D95" s="166" t="s">
        <v>76</v>
      </c>
      <c r="E95" s="167" t="s">
        <v>347</v>
      </c>
      <c r="F95" s="167" t="s">
        <v>348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</f>
        <v>0</v>
      </c>
      <c r="Q95" s="172"/>
      <c r="R95" s="173">
        <f>R96</f>
        <v>1.0200000000000001E-2</v>
      </c>
      <c r="S95" s="172"/>
      <c r="T95" s="174">
        <f>T96</f>
        <v>0</v>
      </c>
      <c r="AR95" s="175" t="s">
        <v>86</v>
      </c>
      <c r="AT95" s="176" t="s">
        <v>76</v>
      </c>
      <c r="AU95" s="176" t="s">
        <v>77</v>
      </c>
      <c r="AY95" s="175" t="s">
        <v>176</v>
      </c>
      <c r="BK95" s="177">
        <f>BK96</f>
        <v>0</v>
      </c>
    </row>
    <row r="96" spans="1:63" s="12" customFormat="1" ht="22.9" customHeight="1">
      <c r="B96" s="164"/>
      <c r="C96" s="165"/>
      <c r="D96" s="166" t="s">
        <v>76</v>
      </c>
      <c r="E96" s="178" t="s">
        <v>1735</v>
      </c>
      <c r="F96" s="178" t="s">
        <v>1736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SUM(P97:P107)</f>
        <v>0</v>
      </c>
      <c r="Q96" s="172"/>
      <c r="R96" s="173">
        <f>SUM(R97:R107)</f>
        <v>1.0200000000000001E-2</v>
      </c>
      <c r="S96" s="172"/>
      <c r="T96" s="174">
        <f>SUM(T97:T107)</f>
        <v>0</v>
      </c>
      <c r="AR96" s="175" t="s">
        <v>86</v>
      </c>
      <c r="AT96" s="176" t="s">
        <v>76</v>
      </c>
      <c r="AU96" s="176" t="s">
        <v>84</v>
      </c>
      <c r="AY96" s="175" t="s">
        <v>176</v>
      </c>
      <c r="BK96" s="177">
        <f>SUM(BK97:BK107)</f>
        <v>0</v>
      </c>
    </row>
    <row r="97" spans="1:65" s="2" customFormat="1" ht="16.5" customHeight="1">
      <c r="A97" s="36"/>
      <c r="B97" s="37"/>
      <c r="C97" s="180" t="s">
        <v>84</v>
      </c>
      <c r="D97" s="180" t="s">
        <v>180</v>
      </c>
      <c r="E97" s="181" t="s">
        <v>2622</v>
      </c>
      <c r="F97" s="182" t="s">
        <v>2623</v>
      </c>
      <c r="G97" s="183" t="s">
        <v>407</v>
      </c>
      <c r="H97" s="184">
        <v>60</v>
      </c>
      <c r="I97" s="185"/>
      <c r="J97" s="186">
        <f>ROUND(I97*H97,2)</f>
        <v>0</v>
      </c>
      <c r="K97" s="182" t="s">
        <v>184</v>
      </c>
      <c r="L97" s="41"/>
      <c r="M97" s="187" t="s">
        <v>19</v>
      </c>
      <c r="N97" s="188" t="s">
        <v>48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354</v>
      </c>
      <c r="AT97" s="191" t="s">
        <v>180</v>
      </c>
      <c r="AU97" s="191" t="s">
        <v>86</v>
      </c>
      <c r="AY97" s="19" t="s">
        <v>176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84</v>
      </c>
      <c r="BK97" s="192">
        <f>ROUND(I97*H97,2)</f>
        <v>0</v>
      </c>
      <c r="BL97" s="19" t="s">
        <v>354</v>
      </c>
      <c r="BM97" s="191" t="s">
        <v>2624</v>
      </c>
    </row>
    <row r="98" spans="1:65" s="2" customFormat="1" ht="11.25">
      <c r="A98" s="36"/>
      <c r="B98" s="37"/>
      <c r="C98" s="38"/>
      <c r="D98" s="193" t="s">
        <v>187</v>
      </c>
      <c r="E98" s="38"/>
      <c r="F98" s="194" t="s">
        <v>2625</v>
      </c>
      <c r="G98" s="38"/>
      <c r="H98" s="38"/>
      <c r="I98" s="195"/>
      <c r="J98" s="38"/>
      <c r="K98" s="38"/>
      <c r="L98" s="41"/>
      <c r="M98" s="196"/>
      <c r="N98" s="197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187</v>
      </c>
      <c r="AU98" s="19" t="s">
        <v>86</v>
      </c>
    </row>
    <row r="99" spans="1:65" s="2" customFormat="1" ht="11.25">
      <c r="A99" s="36"/>
      <c r="B99" s="37"/>
      <c r="C99" s="38"/>
      <c r="D99" s="198" t="s">
        <v>189</v>
      </c>
      <c r="E99" s="38"/>
      <c r="F99" s="199" t="s">
        <v>2626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189</v>
      </c>
      <c r="AU99" s="19" t="s">
        <v>86</v>
      </c>
    </row>
    <row r="100" spans="1:65" s="2" customFormat="1" ht="16.5" customHeight="1">
      <c r="A100" s="36"/>
      <c r="B100" s="37"/>
      <c r="C100" s="227" t="s">
        <v>86</v>
      </c>
      <c r="D100" s="227" t="s">
        <v>398</v>
      </c>
      <c r="E100" s="228" t="s">
        <v>2627</v>
      </c>
      <c r="F100" s="229" t="s">
        <v>2628</v>
      </c>
      <c r="G100" s="230" t="s">
        <v>407</v>
      </c>
      <c r="H100" s="231">
        <v>60</v>
      </c>
      <c r="I100" s="232"/>
      <c r="J100" s="233">
        <f>ROUND(I100*H100,2)</f>
        <v>0</v>
      </c>
      <c r="K100" s="229" t="s">
        <v>184</v>
      </c>
      <c r="L100" s="234"/>
      <c r="M100" s="235" t="s">
        <v>19</v>
      </c>
      <c r="N100" s="236" t="s">
        <v>48</v>
      </c>
      <c r="O100" s="66"/>
      <c r="P100" s="189">
        <f>O100*H100</f>
        <v>0</v>
      </c>
      <c r="Q100" s="189">
        <v>1.7000000000000001E-4</v>
      </c>
      <c r="R100" s="189">
        <f>Q100*H100</f>
        <v>1.0200000000000001E-2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401</v>
      </c>
      <c r="AT100" s="191" t="s">
        <v>398</v>
      </c>
      <c r="AU100" s="191" t="s">
        <v>86</v>
      </c>
      <c r="AY100" s="19" t="s">
        <v>176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84</v>
      </c>
      <c r="BK100" s="192">
        <f>ROUND(I100*H100,2)</f>
        <v>0</v>
      </c>
      <c r="BL100" s="19" t="s">
        <v>354</v>
      </c>
      <c r="BM100" s="191" t="s">
        <v>2629</v>
      </c>
    </row>
    <row r="101" spans="1:65" s="2" customFormat="1" ht="11.25">
      <c r="A101" s="36"/>
      <c r="B101" s="37"/>
      <c r="C101" s="38"/>
      <c r="D101" s="193" t="s">
        <v>187</v>
      </c>
      <c r="E101" s="38"/>
      <c r="F101" s="194" t="s">
        <v>2628</v>
      </c>
      <c r="G101" s="38"/>
      <c r="H101" s="38"/>
      <c r="I101" s="195"/>
      <c r="J101" s="38"/>
      <c r="K101" s="38"/>
      <c r="L101" s="41"/>
      <c r="M101" s="196"/>
      <c r="N101" s="19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187</v>
      </c>
      <c r="AU101" s="19" t="s">
        <v>86</v>
      </c>
    </row>
    <row r="102" spans="1:65" s="2" customFormat="1" ht="16.5" customHeight="1">
      <c r="A102" s="36"/>
      <c r="B102" s="37"/>
      <c r="C102" s="180" t="s">
        <v>103</v>
      </c>
      <c r="D102" s="180" t="s">
        <v>180</v>
      </c>
      <c r="E102" s="181" t="s">
        <v>2630</v>
      </c>
      <c r="F102" s="182" t="s">
        <v>2631</v>
      </c>
      <c r="G102" s="183" t="s">
        <v>183</v>
      </c>
      <c r="H102" s="184">
        <v>0.01</v>
      </c>
      <c r="I102" s="185"/>
      <c r="J102" s="186">
        <f>ROUND(I102*H102,2)</f>
        <v>0</v>
      </c>
      <c r="K102" s="182" t="s">
        <v>184</v>
      </c>
      <c r="L102" s="41"/>
      <c r="M102" s="187" t="s">
        <v>19</v>
      </c>
      <c r="N102" s="188" t="s">
        <v>48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84</v>
      </c>
      <c r="AT102" s="191" t="s">
        <v>180</v>
      </c>
      <c r="AU102" s="191" t="s">
        <v>86</v>
      </c>
      <c r="AY102" s="19" t="s">
        <v>176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84</v>
      </c>
      <c r="BK102" s="192">
        <f>ROUND(I102*H102,2)</f>
        <v>0</v>
      </c>
      <c r="BL102" s="19" t="s">
        <v>84</v>
      </c>
      <c r="BM102" s="191" t="s">
        <v>2632</v>
      </c>
    </row>
    <row r="103" spans="1:65" s="2" customFormat="1" ht="19.5">
      <c r="A103" s="36"/>
      <c r="B103" s="37"/>
      <c r="C103" s="38"/>
      <c r="D103" s="193" t="s">
        <v>187</v>
      </c>
      <c r="E103" s="38"/>
      <c r="F103" s="194" t="s">
        <v>2633</v>
      </c>
      <c r="G103" s="38"/>
      <c r="H103" s="38"/>
      <c r="I103" s="195"/>
      <c r="J103" s="38"/>
      <c r="K103" s="38"/>
      <c r="L103" s="41"/>
      <c r="M103" s="196"/>
      <c r="N103" s="197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187</v>
      </c>
      <c r="AU103" s="19" t="s">
        <v>86</v>
      </c>
    </row>
    <row r="104" spans="1:65" s="2" customFormat="1" ht="11.25">
      <c r="A104" s="36"/>
      <c r="B104" s="37"/>
      <c r="C104" s="38"/>
      <c r="D104" s="198" t="s">
        <v>189</v>
      </c>
      <c r="E104" s="38"/>
      <c r="F104" s="199" t="s">
        <v>2634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189</v>
      </c>
      <c r="AU104" s="19" t="s">
        <v>86</v>
      </c>
    </row>
    <row r="105" spans="1:65" s="2" customFormat="1" ht="16.5" customHeight="1">
      <c r="A105" s="36"/>
      <c r="B105" s="37"/>
      <c r="C105" s="180" t="s">
        <v>185</v>
      </c>
      <c r="D105" s="180" t="s">
        <v>180</v>
      </c>
      <c r="E105" s="181" t="s">
        <v>1742</v>
      </c>
      <c r="F105" s="182" t="s">
        <v>1743</v>
      </c>
      <c r="G105" s="183" t="s">
        <v>183</v>
      </c>
      <c r="H105" s="184">
        <v>0.01</v>
      </c>
      <c r="I105" s="185"/>
      <c r="J105" s="186">
        <f>ROUND(I105*H105,2)</f>
        <v>0</v>
      </c>
      <c r="K105" s="182" t="s">
        <v>184</v>
      </c>
      <c r="L105" s="41"/>
      <c r="M105" s="187" t="s">
        <v>19</v>
      </c>
      <c r="N105" s="188" t="s">
        <v>48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84</v>
      </c>
      <c r="AT105" s="191" t="s">
        <v>180</v>
      </c>
      <c r="AU105" s="191" t="s">
        <v>86</v>
      </c>
      <c r="AY105" s="19" t="s">
        <v>176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84</v>
      </c>
      <c r="BK105" s="192">
        <f>ROUND(I105*H105,2)</f>
        <v>0</v>
      </c>
      <c r="BL105" s="19" t="s">
        <v>84</v>
      </c>
      <c r="BM105" s="191" t="s">
        <v>2635</v>
      </c>
    </row>
    <row r="106" spans="1:65" s="2" customFormat="1" ht="19.5">
      <c r="A106" s="36"/>
      <c r="B106" s="37"/>
      <c r="C106" s="38"/>
      <c r="D106" s="193" t="s">
        <v>187</v>
      </c>
      <c r="E106" s="38"/>
      <c r="F106" s="194" t="s">
        <v>1745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187</v>
      </c>
      <c r="AU106" s="19" t="s">
        <v>86</v>
      </c>
    </row>
    <row r="107" spans="1:65" s="2" customFormat="1" ht="11.25">
      <c r="A107" s="36"/>
      <c r="B107" s="37"/>
      <c r="C107" s="38"/>
      <c r="D107" s="198" t="s">
        <v>189</v>
      </c>
      <c r="E107" s="38"/>
      <c r="F107" s="199" t="s">
        <v>1746</v>
      </c>
      <c r="G107" s="38"/>
      <c r="H107" s="38"/>
      <c r="I107" s="195"/>
      <c r="J107" s="38"/>
      <c r="K107" s="38"/>
      <c r="L107" s="41"/>
      <c r="M107" s="196"/>
      <c r="N107" s="197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189</v>
      </c>
      <c r="AU107" s="19" t="s">
        <v>86</v>
      </c>
    </row>
    <row r="108" spans="1:65" s="12" customFormat="1" ht="25.9" customHeight="1">
      <c r="B108" s="164"/>
      <c r="C108" s="165"/>
      <c r="D108" s="166" t="s">
        <v>76</v>
      </c>
      <c r="E108" s="167" t="s">
        <v>1720</v>
      </c>
      <c r="F108" s="167" t="s">
        <v>1721</v>
      </c>
      <c r="G108" s="165"/>
      <c r="H108" s="165"/>
      <c r="I108" s="168"/>
      <c r="J108" s="169">
        <f>BK108</f>
        <v>0</v>
      </c>
      <c r="K108" s="165"/>
      <c r="L108" s="170"/>
      <c r="M108" s="171"/>
      <c r="N108" s="172"/>
      <c r="O108" s="172"/>
      <c r="P108" s="173">
        <f>SUM(P109:P110)</f>
        <v>0</v>
      </c>
      <c r="Q108" s="172"/>
      <c r="R108" s="173">
        <f>SUM(R109:R110)</f>
        <v>0</v>
      </c>
      <c r="S108" s="172"/>
      <c r="T108" s="174">
        <f>SUM(T109:T110)</f>
        <v>0</v>
      </c>
      <c r="AR108" s="175" t="s">
        <v>185</v>
      </c>
      <c r="AT108" s="176" t="s">
        <v>76</v>
      </c>
      <c r="AU108" s="176" t="s">
        <v>77</v>
      </c>
      <c r="AY108" s="175" t="s">
        <v>176</v>
      </c>
      <c r="BK108" s="177">
        <f>SUM(BK109:BK110)</f>
        <v>0</v>
      </c>
    </row>
    <row r="109" spans="1:65" s="2" customFormat="1" ht="16.5" customHeight="1">
      <c r="A109" s="36"/>
      <c r="B109" s="37"/>
      <c r="C109" s="180" t="s">
        <v>216</v>
      </c>
      <c r="D109" s="180" t="s">
        <v>180</v>
      </c>
      <c r="E109" s="181" t="s">
        <v>1827</v>
      </c>
      <c r="F109" s="182" t="s">
        <v>1828</v>
      </c>
      <c r="G109" s="183" t="s">
        <v>1724</v>
      </c>
      <c r="H109" s="184">
        <v>5</v>
      </c>
      <c r="I109" s="185"/>
      <c r="J109" s="186">
        <f>ROUND(I109*H109,2)</f>
        <v>0</v>
      </c>
      <c r="K109" s="182" t="s">
        <v>19</v>
      </c>
      <c r="L109" s="41"/>
      <c r="M109" s="187" t="s">
        <v>19</v>
      </c>
      <c r="N109" s="188" t="s">
        <v>48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1725</v>
      </c>
      <c r="AT109" s="191" t="s">
        <v>180</v>
      </c>
      <c r="AU109" s="191" t="s">
        <v>84</v>
      </c>
      <c r="AY109" s="19" t="s">
        <v>176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84</v>
      </c>
      <c r="BK109" s="192">
        <f>ROUND(I109*H109,2)</f>
        <v>0</v>
      </c>
      <c r="BL109" s="19" t="s">
        <v>1725</v>
      </c>
      <c r="BM109" s="191" t="s">
        <v>2636</v>
      </c>
    </row>
    <row r="110" spans="1:65" s="2" customFormat="1" ht="11.25">
      <c r="A110" s="36"/>
      <c r="B110" s="37"/>
      <c r="C110" s="38"/>
      <c r="D110" s="193" t="s">
        <v>187</v>
      </c>
      <c r="E110" s="38"/>
      <c r="F110" s="194" t="s">
        <v>1828</v>
      </c>
      <c r="G110" s="38"/>
      <c r="H110" s="38"/>
      <c r="I110" s="195"/>
      <c r="J110" s="38"/>
      <c r="K110" s="38"/>
      <c r="L110" s="41"/>
      <c r="M110" s="222"/>
      <c r="N110" s="223"/>
      <c r="O110" s="224"/>
      <c r="P110" s="224"/>
      <c r="Q110" s="224"/>
      <c r="R110" s="224"/>
      <c r="S110" s="224"/>
      <c r="T110" s="225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187</v>
      </c>
      <c r="AU110" s="19" t="s">
        <v>84</v>
      </c>
    </row>
    <row r="111" spans="1:65" s="2" customFormat="1" ht="6.95" customHeight="1">
      <c r="A111" s="36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1"/>
      <c r="M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</sheetData>
  <sheetProtection algorithmName="SHA-512" hashValue="iaeDVyFve8xeU0+GkEHkwLvO13bWxOESxIJ05zsm+Uu081STWW1SdUblO3EwBz+1IXCvvE4kc+qY/r1xg6N1IA==" saltValue="EZEgmXHOUm5kU0/jqQVkuUaKNEeU4zQDjOYQ9xzFiI1aGmYpdfY9JPkNzFioS9kMAa/UxwtWwyo/5szBi2TkLg==" spinCount="100000" sheet="1" objects="1" scenarios="1" formatColumns="0" formatRows="0" autoFilter="0"/>
  <autoFilter ref="C93:K110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9" r:id="rId1"/>
    <hyperlink ref="F104" r:id="rId2"/>
    <hyperlink ref="F107" r:id="rId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19" t="s">
        <v>138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86</v>
      </c>
    </row>
    <row r="4" spans="1:46" s="1" customFormat="1" ht="24.95" customHeight="1">
      <c r="B4" s="22"/>
      <c r="D4" s="112" t="s">
        <v>150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1" t="str">
        <f>'Rekapitulace stavby'!K6</f>
        <v>Jablonné nad Orlicí - oprava</v>
      </c>
      <c r="F7" s="402"/>
      <c r="G7" s="402"/>
      <c r="H7" s="402"/>
      <c r="L7" s="22"/>
    </row>
    <row r="8" spans="1:46">
      <c r="B8" s="22"/>
      <c r="D8" s="114" t="s">
        <v>151</v>
      </c>
      <c r="L8" s="22"/>
    </row>
    <row r="9" spans="1:46" s="1" customFormat="1" ht="16.5" customHeight="1">
      <c r="B9" s="22"/>
      <c r="E9" s="401" t="s">
        <v>272</v>
      </c>
      <c r="F9" s="400"/>
      <c r="G9" s="400"/>
      <c r="H9" s="400"/>
      <c r="L9" s="22"/>
    </row>
    <row r="10" spans="1:46" s="1" customFormat="1" ht="12" customHeight="1">
      <c r="B10" s="22"/>
      <c r="D10" s="114" t="s">
        <v>153</v>
      </c>
      <c r="L10" s="22"/>
    </row>
    <row r="11" spans="1:46" s="2" customFormat="1" ht="16.5" customHeight="1">
      <c r="A11" s="36"/>
      <c r="B11" s="41"/>
      <c r="C11" s="36"/>
      <c r="D11" s="36"/>
      <c r="E11" s="411" t="s">
        <v>2130</v>
      </c>
      <c r="F11" s="403"/>
      <c r="G11" s="403"/>
      <c r="H11" s="40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274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04" t="s">
        <v>2637</v>
      </c>
      <c r="F13" s="403"/>
      <c r="G13" s="403"/>
      <c r="H13" s="403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5" t="s">
        <v>19</v>
      </c>
      <c r="G15" s="36"/>
      <c r="H15" s="36"/>
      <c r="I15" s="114" t="s">
        <v>20</v>
      </c>
      <c r="J15" s="105" t="s">
        <v>19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5" t="s">
        <v>22</v>
      </c>
      <c r="G16" s="36"/>
      <c r="H16" s="36"/>
      <c r="I16" s="114" t="s">
        <v>23</v>
      </c>
      <c r="J16" s="116" t="str">
        <f>'Rekapitulace stavby'!AN8</f>
        <v>25. 7. 2022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5" t="s">
        <v>27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28</v>
      </c>
      <c r="F19" s="36"/>
      <c r="G19" s="36"/>
      <c r="H19" s="36"/>
      <c r="I19" s="114" t="s">
        <v>29</v>
      </c>
      <c r="J19" s="105" t="s">
        <v>30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31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05" t="str">
        <f>'Rekapitulace stavby'!E14</f>
        <v>Vyplň údaj</v>
      </c>
      <c r="F22" s="406"/>
      <c r="G22" s="406"/>
      <c r="H22" s="406"/>
      <c r="I22" s="114" t="s">
        <v>29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33</v>
      </c>
      <c r="E24" s="36"/>
      <c r="F24" s="36"/>
      <c r="G24" s="36"/>
      <c r="H24" s="36"/>
      <c r="I24" s="114" t="s">
        <v>26</v>
      </c>
      <c r="J24" s="105" t="s">
        <v>34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35</v>
      </c>
      <c r="F25" s="36"/>
      <c r="G25" s="36"/>
      <c r="H25" s="36"/>
      <c r="I25" s="114" t="s">
        <v>29</v>
      </c>
      <c r="J25" s="105" t="s">
        <v>36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38</v>
      </c>
      <c r="E27" s="36"/>
      <c r="F27" s="36"/>
      <c r="G27" s="36"/>
      <c r="H27" s="36"/>
      <c r="I27" s="114" t="s">
        <v>26</v>
      </c>
      <c r="J27" s="105" t="s">
        <v>19</v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">
        <v>1865</v>
      </c>
      <c r="F28" s="36"/>
      <c r="G28" s="36"/>
      <c r="H28" s="36"/>
      <c r="I28" s="114" t="s">
        <v>29</v>
      </c>
      <c r="J28" s="105" t="s">
        <v>19</v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41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7"/>
      <c r="B31" s="118"/>
      <c r="C31" s="117"/>
      <c r="D31" s="117"/>
      <c r="E31" s="407" t="s">
        <v>19</v>
      </c>
      <c r="F31" s="407"/>
      <c r="G31" s="407"/>
      <c r="H31" s="407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43</v>
      </c>
      <c r="E34" s="36"/>
      <c r="F34" s="36"/>
      <c r="G34" s="36"/>
      <c r="H34" s="36"/>
      <c r="I34" s="36"/>
      <c r="J34" s="122">
        <f>ROUND(J98,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45</v>
      </c>
      <c r="G36" s="36"/>
      <c r="H36" s="36"/>
      <c r="I36" s="123" t="s">
        <v>44</v>
      </c>
      <c r="J36" s="123" t="s">
        <v>46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47</v>
      </c>
      <c r="E37" s="114" t="s">
        <v>48</v>
      </c>
      <c r="F37" s="125">
        <f>ROUND((SUM(BE98:BE151)),  2)</f>
        <v>0</v>
      </c>
      <c r="G37" s="36"/>
      <c r="H37" s="36"/>
      <c r="I37" s="126">
        <v>0.21</v>
      </c>
      <c r="J37" s="125">
        <f>ROUND(((SUM(BE98:BE151))*I37),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49</v>
      </c>
      <c r="F38" s="125">
        <f>ROUND((SUM(BF98:BF151)),  2)</f>
        <v>0</v>
      </c>
      <c r="G38" s="36"/>
      <c r="H38" s="36"/>
      <c r="I38" s="126">
        <v>0.15</v>
      </c>
      <c r="J38" s="125">
        <f>ROUND(((SUM(BF98:BF151))*I38),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50</v>
      </c>
      <c r="F39" s="125">
        <f>ROUND((SUM(BG98:BG151)),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51</v>
      </c>
      <c r="F40" s="125">
        <f>ROUND((SUM(BH98:BH151)),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52</v>
      </c>
      <c r="F41" s="125">
        <f>ROUND((SUM(BI98:BI151)),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53</v>
      </c>
      <c r="E43" s="129"/>
      <c r="F43" s="129"/>
      <c r="G43" s="130" t="s">
        <v>54</v>
      </c>
      <c r="H43" s="131" t="s">
        <v>55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155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08" t="str">
        <f>E7</f>
        <v>Jablonné nad Orlicí - oprava</v>
      </c>
      <c r="F52" s="409"/>
      <c r="G52" s="409"/>
      <c r="H52" s="409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151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08" t="s">
        <v>272</v>
      </c>
      <c r="F54" s="385"/>
      <c r="G54" s="385"/>
      <c r="H54" s="385"/>
      <c r="I54" s="24"/>
      <c r="J54" s="24"/>
      <c r="K54" s="24"/>
      <c r="L54" s="22"/>
    </row>
    <row r="55" spans="1:31" s="1" customFormat="1" ht="12" customHeight="1">
      <c r="B55" s="23"/>
      <c r="C55" s="31" t="s">
        <v>153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2" t="s">
        <v>2130</v>
      </c>
      <c r="F56" s="410"/>
      <c r="G56" s="410"/>
      <c r="H56" s="410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274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56" t="str">
        <f>E13</f>
        <v>05 - Vytápění</v>
      </c>
      <c r="F58" s="410"/>
      <c r="G58" s="410"/>
      <c r="H58" s="410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>Nádražní 128, Jablonné nad Orlicí</v>
      </c>
      <c r="G60" s="38"/>
      <c r="H60" s="38"/>
      <c r="I60" s="31" t="s">
        <v>23</v>
      </c>
      <c r="J60" s="61" t="str">
        <f>IF(J16="","",J16)</f>
        <v>25. 7. 2022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Správa železniční dopravní cesty</v>
      </c>
      <c r="G62" s="38"/>
      <c r="H62" s="38"/>
      <c r="I62" s="31" t="s">
        <v>33</v>
      </c>
      <c r="J62" s="34" t="str">
        <f>E25</f>
        <v>Aprea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31</v>
      </c>
      <c r="D63" s="38"/>
      <c r="E63" s="38"/>
      <c r="F63" s="29" t="str">
        <f>IF(E22="","",E22)</f>
        <v>Vyplň údaj</v>
      </c>
      <c r="G63" s="38"/>
      <c r="H63" s="38"/>
      <c r="I63" s="31" t="s">
        <v>38</v>
      </c>
      <c r="J63" s="34" t="str">
        <f>E28</f>
        <v>Petr Kliment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156</v>
      </c>
      <c r="D65" s="139"/>
      <c r="E65" s="139"/>
      <c r="F65" s="139"/>
      <c r="G65" s="139"/>
      <c r="H65" s="139"/>
      <c r="I65" s="139"/>
      <c r="J65" s="140" t="s">
        <v>157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75</v>
      </c>
      <c r="D67" s="38"/>
      <c r="E67" s="38"/>
      <c r="F67" s="38"/>
      <c r="G67" s="38"/>
      <c r="H67" s="38"/>
      <c r="I67" s="38"/>
      <c r="J67" s="79">
        <f>J98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158</v>
      </c>
    </row>
    <row r="68" spans="1:47" s="9" customFormat="1" ht="24.95" customHeight="1">
      <c r="B68" s="142"/>
      <c r="C68" s="143"/>
      <c r="D68" s="144" t="s">
        <v>159</v>
      </c>
      <c r="E68" s="145"/>
      <c r="F68" s="145"/>
      <c r="G68" s="145"/>
      <c r="H68" s="145"/>
      <c r="I68" s="145"/>
      <c r="J68" s="146">
        <f>J99</f>
        <v>0</v>
      </c>
      <c r="K68" s="143"/>
      <c r="L68" s="147"/>
    </row>
    <row r="69" spans="1:47" s="10" customFormat="1" ht="19.899999999999999" customHeight="1">
      <c r="B69" s="148"/>
      <c r="C69" s="99"/>
      <c r="D69" s="149" t="s">
        <v>160</v>
      </c>
      <c r="E69" s="150"/>
      <c r="F69" s="150"/>
      <c r="G69" s="150"/>
      <c r="H69" s="150"/>
      <c r="I69" s="150"/>
      <c r="J69" s="151">
        <f>J100</f>
        <v>0</v>
      </c>
      <c r="K69" s="99"/>
      <c r="L69" s="152"/>
    </row>
    <row r="70" spans="1:47" s="9" customFormat="1" ht="24.95" customHeight="1">
      <c r="B70" s="142"/>
      <c r="C70" s="143"/>
      <c r="D70" s="144" t="s">
        <v>280</v>
      </c>
      <c r="E70" s="145"/>
      <c r="F70" s="145"/>
      <c r="G70" s="145"/>
      <c r="H70" s="145"/>
      <c r="I70" s="145"/>
      <c r="J70" s="146">
        <f>J104</f>
        <v>0</v>
      </c>
      <c r="K70" s="143"/>
      <c r="L70" s="147"/>
    </row>
    <row r="71" spans="1:47" s="10" customFormat="1" ht="19.899999999999999" customHeight="1">
      <c r="B71" s="148"/>
      <c r="C71" s="99"/>
      <c r="D71" s="149" t="s">
        <v>2085</v>
      </c>
      <c r="E71" s="150"/>
      <c r="F71" s="150"/>
      <c r="G71" s="150"/>
      <c r="H71" s="150"/>
      <c r="I71" s="150"/>
      <c r="J71" s="151">
        <f>J105</f>
        <v>0</v>
      </c>
      <c r="K71" s="99"/>
      <c r="L71" s="152"/>
    </row>
    <row r="72" spans="1:47" s="10" customFormat="1" ht="19.899999999999999" customHeight="1">
      <c r="B72" s="148"/>
      <c r="C72" s="99"/>
      <c r="D72" s="149" t="s">
        <v>600</v>
      </c>
      <c r="E72" s="150"/>
      <c r="F72" s="150"/>
      <c r="G72" s="150"/>
      <c r="H72" s="150"/>
      <c r="I72" s="150"/>
      <c r="J72" s="151">
        <f>J124</f>
        <v>0</v>
      </c>
      <c r="K72" s="99"/>
      <c r="L72" s="152"/>
    </row>
    <row r="73" spans="1:47" s="10" customFormat="1" ht="19.899999999999999" customHeight="1">
      <c r="B73" s="148"/>
      <c r="C73" s="99"/>
      <c r="D73" s="149" t="s">
        <v>1867</v>
      </c>
      <c r="E73" s="150"/>
      <c r="F73" s="150"/>
      <c r="G73" s="150"/>
      <c r="H73" s="150"/>
      <c r="I73" s="150"/>
      <c r="J73" s="151">
        <f>J141</f>
        <v>0</v>
      </c>
      <c r="K73" s="99"/>
      <c r="L73" s="152"/>
    </row>
    <row r="74" spans="1:47" s="9" customFormat="1" ht="24.95" customHeight="1">
      <c r="B74" s="142"/>
      <c r="C74" s="143"/>
      <c r="D74" s="144" t="s">
        <v>1505</v>
      </c>
      <c r="E74" s="145"/>
      <c r="F74" s="145"/>
      <c r="G74" s="145"/>
      <c r="H74" s="145"/>
      <c r="I74" s="145"/>
      <c r="J74" s="146">
        <f>J148</f>
        <v>0</v>
      </c>
      <c r="K74" s="143"/>
      <c r="L74" s="147"/>
    </row>
    <row r="75" spans="1:47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6.95" customHeight="1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47" s="2" customFormat="1" ht="6.95" customHeight="1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24.95" customHeight="1">
      <c r="A81" s="36"/>
      <c r="B81" s="37"/>
      <c r="C81" s="25" t="s">
        <v>161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2" customHeight="1">
      <c r="A83" s="36"/>
      <c r="B83" s="37"/>
      <c r="C83" s="31" t="s">
        <v>16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6.5" customHeight="1">
      <c r="A84" s="36"/>
      <c r="B84" s="37"/>
      <c r="C84" s="38"/>
      <c r="D84" s="38"/>
      <c r="E84" s="408" t="str">
        <f>E7</f>
        <v>Jablonné nad Orlicí - oprava</v>
      </c>
      <c r="F84" s="409"/>
      <c r="G84" s="409"/>
      <c r="H84" s="409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1" customFormat="1" ht="12" customHeight="1">
      <c r="B85" s="23"/>
      <c r="C85" s="31" t="s">
        <v>151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31" s="1" customFormat="1" ht="16.5" customHeight="1">
      <c r="B86" s="23"/>
      <c r="C86" s="24"/>
      <c r="D86" s="24"/>
      <c r="E86" s="408" t="s">
        <v>272</v>
      </c>
      <c r="F86" s="385"/>
      <c r="G86" s="385"/>
      <c r="H86" s="385"/>
      <c r="I86" s="24"/>
      <c r="J86" s="24"/>
      <c r="K86" s="24"/>
      <c r="L86" s="22"/>
    </row>
    <row r="87" spans="1:31" s="1" customFormat="1" ht="12" customHeight="1">
      <c r="B87" s="23"/>
      <c r="C87" s="31" t="s">
        <v>153</v>
      </c>
      <c r="D87" s="24"/>
      <c r="E87" s="24"/>
      <c r="F87" s="24"/>
      <c r="G87" s="24"/>
      <c r="H87" s="24"/>
      <c r="I87" s="24"/>
      <c r="J87" s="24"/>
      <c r="K87" s="24"/>
      <c r="L87" s="22"/>
    </row>
    <row r="88" spans="1:31" s="2" customFormat="1" ht="16.5" customHeight="1">
      <c r="A88" s="36"/>
      <c r="B88" s="37"/>
      <c r="C88" s="38"/>
      <c r="D88" s="38"/>
      <c r="E88" s="412" t="s">
        <v>2130</v>
      </c>
      <c r="F88" s="410"/>
      <c r="G88" s="410"/>
      <c r="H88" s="410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274</v>
      </c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6.5" customHeight="1">
      <c r="A90" s="36"/>
      <c r="B90" s="37"/>
      <c r="C90" s="38"/>
      <c r="D90" s="38"/>
      <c r="E90" s="356" t="str">
        <f>E13</f>
        <v>05 - Vytápění</v>
      </c>
      <c r="F90" s="410"/>
      <c r="G90" s="410"/>
      <c r="H90" s="410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21</v>
      </c>
      <c r="D92" s="38"/>
      <c r="E92" s="38"/>
      <c r="F92" s="29" t="str">
        <f>F16</f>
        <v>Nádražní 128, Jablonné nad Orlicí</v>
      </c>
      <c r="G92" s="38"/>
      <c r="H92" s="38"/>
      <c r="I92" s="31" t="s">
        <v>23</v>
      </c>
      <c r="J92" s="61" t="str">
        <f>IF(J16="","",J16)</f>
        <v>25. 7. 2022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25</v>
      </c>
      <c r="D94" s="38"/>
      <c r="E94" s="38"/>
      <c r="F94" s="29" t="str">
        <f>E19</f>
        <v>Správa železniční dopravní cesty</v>
      </c>
      <c r="G94" s="38"/>
      <c r="H94" s="38"/>
      <c r="I94" s="31" t="s">
        <v>33</v>
      </c>
      <c r="J94" s="34" t="str">
        <f>E25</f>
        <v>Aprea s.r.o.</v>
      </c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>
      <c r="A95" s="36"/>
      <c r="B95" s="37"/>
      <c r="C95" s="31" t="s">
        <v>31</v>
      </c>
      <c r="D95" s="38"/>
      <c r="E95" s="38"/>
      <c r="F95" s="29" t="str">
        <f>IF(E22="","",E22)</f>
        <v>Vyplň údaj</v>
      </c>
      <c r="G95" s="38"/>
      <c r="H95" s="38"/>
      <c r="I95" s="31" t="s">
        <v>38</v>
      </c>
      <c r="J95" s="34" t="str">
        <f>E28</f>
        <v>Petr Kliment</v>
      </c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0.3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11" customFormat="1" ht="29.25" customHeight="1">
      <c r="A97" s="153"/>
      <c r="B97" s="154"/>
      <c r="C97" s="155" t="s">
        <v>162</v>
      </c>
      <c r="D97" s="156" t="s">
        <v>62</v>
      </c>
      <c r="E97" s="156" t="s">
        <v>58</v>
      </c>
      <c r="F97" s="156" t="s">
        <v>59</v>
      </c>
      <c r="G97" s="156" t="s">
        <v>163</v>
      </c>
      <c r="H97" s="156" t="s">
        <v>164</v>
      </c>
      <c r="I97" s="156" t="s">
        <v>165</v>
      </c>
      <c r="J97" s="156" t="s">
        <v>157</v>
      </c>
      <c r="K97" s="157" t="s">
        <v>166</v>
      </c>
      <c r="L97" s="158"/>
      <c r="M97" s="70" t="s">
        <v>19</v>
      </c>
      <c r="N97" s="71" t="s">
        <v>47</v>
      </c>
      <c r="O97" s="71" t="s">
        <v>167</v>
      </c>
      <c r="P97" s="71" t="s">
        <v>168</v>
      </c>
      <c r="Q97" s="71" t="s">
        <v>169</v>
      </c>
      <c r="R97" s="71" t="s">
        <v>170</v>
      </c>
      <c r="S97" s="71" t="s">
        <v>171</v>
      </c>
      <c r="T97" s="72" t="s">
        <v>172</v>
      </c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</row>
    <row r="98" spans="1:65" s="2" customFormat="1" ht="22.9" customHeight="1">
      <c r="A98" s="36"/>
      <c r="B98" s="37"/>
      <c r="C98" s="77" t="s">
        <v>173</v>
      </c>
      <c r="D98" s="38"/>
      <c r="E98" s="38"/>
      <c r="F98" s="38"/>
      <c r="G98" s="38"/>
      <c r="H98" s="38"/>
      <c r="I98" s="38"/>
      <c r="J98" s="159">
        <f>BK98</f>
        <v>0</v>
      </c>
      <c r="K98" s="38"/>
      <c r="L98" s="41"/>
      <c r="M98" s="73"/>
      <c r="N98" s="160"/>
      <c r="O98" s="74"/>
      <c r="P98" s="161">
        <f>P99+P104+P148</f>
        <v>0</v>
      </c>
      <c r="Q98" s="74"/>
      <c r="R98" s="161">
        <f>R99+R104+R148</f>
        <v>0.1036</v>
      </c>
      <c r="S98" s="74"/>
      <c r="T98" s="162">
        <f>T99+T104+T148</f>
        <v>1.5527500000000001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76</v>
      </c>
      <c r="AU98" s="19" t="s">
        <v>158</v>
      </c>
      <c r="BK98" s="163">
        <f>BK99+BK104+BK148</f>
        <v>0</v>
      </c>
    </row>
    <row r="99" spans="1:65" s="12" customFormat="1" ht="25.9" customHeight="1">
      <c r="B99" s="164"/>
      <c r="C99" s="165"/>
      <c r="D99" s="166" t="s">
        <v>76</v>
      </c>
      <c r="E99" s="167" t="s">
        <v>174</v>
      </c>
      <c r="F99" s="167" t="s">
        <v>175</v>
      </c>
      <c r="G99" s="165"/>
      <c r="H99" s="165"/>
      <c r="I99" s="168"/>
      <c r="J99" s="169">
        <f>BK99</f>
        <v>0</v>
      </c>
      <c r="K99" s="165"/>
      <c r="L99" s="170"/>
      <c r="M99" s="171"/>
      <c r="N99" s="172"/>
      <c r="O99" s="172"/>
      <c r="P99" s="173">
        <f>P100</f>
        <v>0</v>
      </c>
      <c r="Q99" s="172"/>
      <c r="R99" s="173">
        <f>R100</f>
        <v>0</v>
      </c>
      <c r="S99" s="172"/>
      <c r="T99" s="174">
        <f>T100</f>
        <v>0</v>
      </c>
      <c r="AR99" s="175" t="s">
        <v>84</v>
      </c>
      <c r="AT99" s="176" t="s">
        <v>76</v>
      </c>
      <c r="AU99" s="176" t="s">
        <v>77</v>
      </c>
      <c r="AY99" s="175" t="s">
        <v>176</v>
      </c>
      <c r="BK99" s="177">
        <f>BK100</f>
        <v>0</v>
      </c>
    </row>
    <row r="100" spans="1:65" s="12" customFormat="1" ht="22.9" customHeight="1">
      <c r="B100" s="164"/>
      <c r="C100" s="165"/>
      <c r="D100" s="166" t="s">
        <v>76</v>
      </c>
      <c r="E100" s="178" t="s">
        <v>177</v>
      </c>
      <c r="F100" s="178" t="s">
        <v>178</v>
      </c>
      <c r="G100" s="165"/>
      <c r="H100" s="165"/>
      <c r="I100" s="168"/>
      <c r="J100" s="179">
        <f>BK100</f>
        <v>0</v>
      </c>
      <c r="K100" s="165"/>
      <c r="L100" s="170"/>
      <c r="M100" s="171"/>
      <c r="N100" s="172"/>
      <c r="O100" s="172"/>
      <c r="P100" s="173">
        <f>SUM(P101:P103)</f>
        <v>0</v>
      </c>
      <c r="Q100" s="172"/>
      <c r="R100" s="173">
        <f>SUM(R101:R103)</f>
        <v>0</v>
      </c>
      <c r="S100" s="172"/>
      <c r="T100" s="174">
        <f>SUM(T101:T103)</f>
        <v>0</v>
      </c>
      <c r="AR100" s="175" t="s">
        <v>84</v>
      </c>
      <c r="AT100" s="176" t="s">
        <v>76</v>
      </c>
      <c r="AU100" s="176" t="s">
        <v>84</v>
      </c>
      <c r="AY100" s="175" t="s">
        <v>176</v>
      </c>
      <c r="BK100" s="177">
        <f>SUM(BK101:BK103)</f>
        <v>0</v>
      </c>
    </row>
    <row r="101" spans="1:65" s="2" customFormat="1" ht="16.5" customHeight="1">
      <c r="A101" s="36"/>
      <c r="B101" s="37"/>
      <c r="C101" s="180" t="s">
        <v>84</v>
      </c>
      <c r="D101" s="180" t="s">
        <v>180</v>
      </c>
      <c r="E101" s="181" t="s">
        <v>2204</v>
      </c>
      <c r="F101" s="182" t="s">
        <v>2205</v>
      </c>
      <c r="G101" s="183" t="s">
        <v>183</v>
      </c>
      <c r="H101" s="184">
        <v>1.5529999999999999</v>
      </c>
      <c r="I101" s="185"/>
      <c r="J101" s="186">
        <f>ROUND(I101*H101,2)</f>
        <v>0</v>
      </c>
      <c r="K101" s="182" t="s">
        <v>184</v>
      </c>
      <c r="L101" s="41"/>
      <c r="M101" s="187" t="s">
        <v>19</v>
      </c>
      <c r="N101" s="188" t="s">
        <v>48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185</v>
      </c>
      <c r="AT101" s="191" t="s">
        <v>180</v>
      </c>
      <c r="AU101" s="191" t="s">
        <v>86</v>
      </c>
      <c r="AY101" s="19" t="s">
        <v>176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84</v>
      </c>
      <c r="BK101" s="192">
        <f>ROUND(I101*H101,2)</f>
        <v>0</v>
      </c>
      <c r="BL101" s="19" t="s">
        <v>185</v>
      </c>
      <c r="BM101" s="191" t="s">
        <v>2638</v>
      </c>
    </row>
    <row r="102" spans="1:65" s="2" customFormat="1" ht="11.25">
      <c r="A102" s="36"/>
      <c r="B102" s="37"/>
      <c r="C102" s="38"/>
      <c r="D102" s="193" t="s">
        <v>187</v>
      </c>
      <c r="E102" s="38"/>
      <c r="F102" s="194" t="s">
        <v>2207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187</v>
      </c>
      <c r="AU102" s="19" t="s">
        <v>86</v>
      </c>
    </row>
    <row r="103" spans="1:65" s="2" customFormat="1" ht="11.25">
      <c r="A103" s="36"/>
      <c r="B103" s="37"/>
      <c r="C103" s="38"/>
      <c r="D103" s="198" t="s">
        <v>189</v>
      </c>
      <c r="E103" s="38"/>
      <c r="F103" s="199" t="s">
        <v>2208</v>
      </c>
      <c r="G103" s="38"/>
      <c r="H103" s="38"/>
      <c r="I103" s="195"/>
      <c r="J103" s="38"/>
      <c r="K103" s="38"/>
      <c r="L103" s="41"/>
      <c r="M103" s="196"/>
      <c r="N103" s="197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189</v>
      </c>
      <c r="AU103" s="19" t="s">
        <v>86</v>
      </c>
    </row>
    <row r="104" spans="1:65" s="12" customFormat="1" ht="25.9" customHeight="1">
      <c r="B104" s="164"/>
      <c r="C104" s="165"/>
      <c r="D104" s="166" t="s">
        <v>76</v>
      </c>
      <c r="E104" s="167" t="s">
        <v>347</v>
      </c>
      <c r="F104" s="167" t="s">
        <v>348</v>
      </c>
      <c r="G104" s="165"/>
      <c r="H104" s="165"/>
      <c r="I104" s="168"/>
      <c r="J104" s="169">
        <f>BK104</f>
        <v>0</v>
      </c>
      <c r="K104" s="165"/>
      <c r="L104" s="170"/>
      <c r="M104" s="171"/>
      <c r="N104" s="172"/>
      <c r="O104" s="172"/>
      <c r="P104" s="173">
        <f>P105+P124+P141</f>
        <v>0</v>
      </c>
      <c r="Q104" s="172"/>
      <c r="R104" s="173">
        <f>R105+R124+R141</f>
        <v>0.1036</v>
      </c>
      <c r="S104" s="172"/>
      <c r="T104" s="174">
        <f>T105+T124+T141</f>
        <v>1.5527500000000001</v>
      </c>
      <c r="AR104" s="175" t="s">
        <v>86</v>
      </c>
      <c r="AT104" s="176" t="s">
        <v>76</v>
      </c>
      <c r="AU104" s="176" t="s">
        <v>77</v>
      </c>
      <c r="AY104" s="175" t="s">
        <v>176</v>
      </c>
      <c r="BK104" s="177">
        <f>BK105+BK124+BK141</f>
        <v>0</v>
      </c>
    </row>
    <row r="105" spans="1:65" s="12" customFormat="1" ht="22.9" customHeight="1">
      <c r="B105" s="164"/>
      <c r="C105" s="165"/>
      <c r="D105" s="166" t="s">
        <v>76</v>
      </c>
      <c r="E105" s="178" t="s">
        <v>2087</v>
      </c>
      <c r="F105" s="178" t="s">
        <v>2088</v>
      </c>
      <c r="G105" s="165"/>
      <c r="H105" s="165"/>
      <c r="I105" s="168"/>
      <c r="J105" s="179">
        <f>BK105</f>
        <v>0</v>
      </c>
      <c r="K105" s="165"/>
      <c r="L105" s="170"/>
      <c r="M105" s="171"/>
      <c r="N105" s="172"/>
      <c r="O105" s="172"/>
      <c r="P105" s="173">
        <f>SUM(P106:P123)</f>
        <v>0</v>
      </c>
      <c r="Q105" s="172"/>
      <c r="R105" s="173">
        <f>SUM(R106:R123)</f>
        <v>1.8049999999999997E-2</v>
      </c>
      <c r="S105" s="172"/>
      <c r="T105" s="174">
        <f>SUM(T106:T123)</f>
        <v>2.1499999999999998E-2</v>
      </c>
      <c r="AR105" s="175" t="s">
        <v>86</v>
      </c>
      <c r="AT105" s="176" t="s">
        <v>76</v>
      </c>
      <c r="AU105" s="176" t="s">
        <v>84</v>
      </c>
      <c r="AY105" s="175" t="s">
        <v>176</v>
      </c>
      <c r="BK105" s="177">
        <f>SUM(BK106:BK123)</f>
        <v>0</v>
      </c>
    </row>
    <row r="106" spans="1:65" s="2" customFormat="1" ht="16.5" customHeight="1">
      <c r="A106" s="36"/>
      <c r="B106" s="37"/>
      <c r="C106" s="180" t="s">
        <v>86</v>
      </c>
      <c r="D106" s="180" t="s">
        <v>180</v>
      </c>
      <c r="E106" s="181" t="s">
        <v>2639</v>
      </c>
      <c r="F106" s="182" t="s">
        <v>2640</v>
      </c>
      <c r="G106" s="183" t="s">
        <v>407</v>
      </c>
      <c r="H106" s="184">
        <v>10</v>
      </c>
      <c r="I106" s="185"/>
      <c r="J106" s="186">
        <f>ROUND(I106*H106,2)</f>
        <v>0</v>
      </c>
      <c r="K106" s="182" t="s">
        <v>184</v>
      </c>
      <c r="L106" s="41"/>
      <c r="M106" s="187" t="s">
        <v>19</v>
      </c>
      <c r="N106" s="188" t="s">
        <v>48</v>
      </c>
      <c r="O106" s="66"/>
      <c r="P106" s="189">
        <f>O106*H106</f>
        <v>0</v>
      </c>
      <c r="Q106" s="189">
        <v>1.47E-3</v>
      </c>
      <c r="R106" s="189">
        <f>Q106*H106</f>
        <v>1.47E-2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354</v>
      </c>
      <c r="AT106" s="191" t="s">
        <v>180</v>
      </c>
      <c r="AU106" s="191" t="s">
        <v>86</v>
      </c>
      <c r="AY106" s="19" t="s">
        <v>176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84</v>
      </c>
      <c r="BK106" s="192">
        <f>ROUND(I106*H106,2)</f>
        <v>0</v>
      </c>
      <c r="BL106" s="19" t="s">
        <v>354</v>
      </c>
      <c r="BM106" s="191" t="s">
        <v>2641</v>
      </c>
    </row>
    <row r="107" spans="1:65" s="2" customFormat="1" ht="11.25">
      <c r="A107" s="36"/>
      <c r="B107" s="37"/>
      <c r="C107" s="38"/>
      <c r="D107" s="193" t="s">
        <v>187</v>
      </c>
      <c r="E107" s="38"/>
      <c r="F107" s="194" t="s">
        <v>2642</v>
      </c>
      <c r="G107" s="38"/>
      <c r="H107" s="38"/>
      <c r="I107" s="195"/>
      <c r="J107" s="38"/>
      <c r="K107" s="38"/>
      <c r="L107" s="41"/>
      <c r="M107" s="196"/>
      <c r="N107" s="197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187</v>
      </c>
      <c r="AU107" s="19" t="s">
        <v>86</v>
      </c>
    </row>
    <row r="108" spans="1:65" s="2" customFormat="1" ht="11.25">
      <c r="A108" s="36"/>
      <c r="B108" s="37"/>
      <c r="C108" s="38"/>
      <c r="D108" s="198" t="s">
        <v>189</v>
      </c>
      <c r="E108" s="38"/>
      <c r="F108" s="199" t="s">
        <v>2643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189</v>
      </c>
      <c r="AU108" s="19" t="s">
        <v>86</v>
      </c>
    </row>
    <row r="109" spans="1:65" s="2" customFormat="1" ht="16.5" customHeight="1">
      <c r="A109" s="36"/>
      <c r="B109" s="37"/>
      <c r="C109" s="180" t="s">
        <v>103</v>
      </c>
      <c r="D109" s="180" t="s">
        <v>180</v>
      </c>
      <c r="E109" s="181" t="s">
        <v>2099</v>
      </c>
      <c r="F109" s="182" t="s">
        <v>2100</v>
      </c>
      <c r="G109" s="183" t="s">
        <v>407</v>
      </c>
      <c r="H109" s="184">
        <v>10</v>
      </c>
      <c r="I109" s="185"/>
      <c r="J109" s="186">
        <f>ROUND(I109*H109,2)</f>
        <v>0</v>
      </c>
      <c r="K109" s="182" t="s">
        <v>184</v>
      </c>
      <c r="L109" s="41"/>
      <c r="M109" s="187" t="s">
        <v>19</v>
      </c>
      <c r="N109" s="188" t="s">
        <v>48</v>
      </c>
      <c r="O109" s="66"/>
      <c r="P109" s="189">
        <f>O109*H109</f>
        <v>0</v>
      </c>
      <c r="Q109" s="189">
        <v>1.1E-4</v>
      </c>
      <c r="R109" s="189">
        <f>Q109*H109</f>
        <v>1.1000000000000001E-3</v>
      </c>
      <c r="S109" s="189">
        <v>2.15E-3</v>
      </c>
      <c r="T109" s="190">
        <f>S109*H109</f>
        <v>2.1499999999999998E-2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354</v>
      </c>
      <c r="AT109" s="191" t="s">
        <v>180</v>
      </c>
      <c r="AU109" s="191" t="s">
        <v>86</v>
      </c>
      <c r="AY109" s="19" t="s">
        <v>176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84</v>
      </c>
      <c r="BK109" s="192">
        <f>ROUND(I109*H109,2)</f>
        <v>0</v>
      </c>
      <c r="BL109" s="19" t="s">
        <v>354</v>
      </c>
      <c r="BM109" s="191" t="s">
        <v>2644</v>
      </c>
    </row>
    <row r="110" spans="1:65" s="2" customFormat="1" ht="11.25">
      <c r="A110" s="36"/>
      <c r="B110" s="37"/>
      <c r="C110" s="38"/>
      <c r="D110" s="193" t="s">
        <v>187</v>
      </c>
      <c r="E110" s="38"/>
      <c r="F110" s="194" t="s">
        <v>2102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187</v>
      </c>
      <c r="AU110" s="19" t="s">
        <v>86</v>
      </c>
    </row>
    <row r="111" spans="1:65" s="2" customFormat="1" ht="11.25">
      <c r="A111" s="36"/>
      <c r="B111" s="37"/>
      <c r="C111" s="38"/>
      <c r="D111" s="198" t="s">
        <v>189</v>
      </c>
      <c r="E111" s="38"/>
      <c r="F111" s="199" t="s">
        <v>2103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189</v>
      </c>
      <c r="AU111" s="19" t="s">
        <v>86</v>
      </c>
    </row>
    <row r="112" spans="1:65" s="2" customFormat="1" ht="16.5" customHeight="1">
      <c r="A112" s="36"/>
      <c r="B112" s="37"/>
      <c r="C112" s="180" t="s">
        <v>185</v>
      </c>
      <c r="D112" s="180" t="s">
        <v>180</v>
      </c>
      <c r="E112" s="181" t="s">
        <v>2645</v>
      </c>
      <c r="F112" s="182" t="s">
        <v>2646</v>
      </c>
      <c r="G112" s="183" t="s">
        <v>299</v>
      </c>
      <c r="H112" s="184">
        <v>5</v>
      </c>
      <c r="I112" s="185"/>
      <c r="J112" s="186">
        <f>ROUND(I112*H112,2)</f>
        <v>0</v>
      </c>
      <c r="K112" s="182" t="s">
        <v>184</v>
      </c>
      <c r="L112" s="41"/>
      <c r="M112" s="187" t="s">
        <v>19</v>
      </c>
      <c r="N112" s="188" t="s">
        <v>48</v>
      </c>
      <c r="O112" s="66"/>
      <c r="P112" s="189">
        <f>O112*H112</f>
        <v>0</v>
      </c>
      <c r="Q112" s="189">
        <v>4.4999999999999999E-4</v>
      </c>
      <c r="R112" s="189">
        <f>Q112*H112</f>
        <v>2.2499999999999998E-3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354</v>
      </c>
      <c r="AT112" s="191" t="s">
        <v>180</v>
      </c>
      <c r="AU112" s="191" t="s">
        <v>86</v>
      </c>
      <c r="AY112" s="19" t="s">
        <v>176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84</v>
      </c>
      <c r="BK112" s="192">
        <f>ROUND(I112*H112,2)</f>
        <v>0</v>
      </c>
      <c r="BL112" s="19" t="s">
        <v>354</v>
      </c>
      <c r="BM112" s="191" t="s">
        <v>2647</v>
      </c>
    </row>
    <row r="113" spans="1:65" s="2" customFormat="1" ht="11.25">
      <c r="A113" s="36"/>
      <c r="B113" s="37"/>
      <c r="C113" s="38"/>
      <c r="D113" s="193" t="s">
        <v>187</v>
      </c>
      <c r="E113" s="38"/>
      <c r="F113" s="194" t="s">
        <v>2648</v>
      </c>
      <c r="G113" s="38"/>
      <c r="H113" s="38"/>
      <c r="I113" s="195"/>
      <c r="J113" s="38"/>
      <c r="K113" s="38"/>
      <c r="L113" s="41"/>
      <c r="M113" s="196"/>
      <c r="N113" s="19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187</v>
      </c>
      <c r="AU113" s="19" t="s">
        <v>86</v>
      </c>
    </row>
    <row r="114" spans="1:65" s="2" customFormat="1" ht="11.25">
      <c r="A114" s="36"/>
      <c r="B114" s="37"/>
      <c r="C114" s="38"/>
      <c r="D114" s="198" t="s">
        <v>189</v>
      </c>
      <c r="E114" s="38"/>
      <c r="F114" s="199" t="s">
        <v>2649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189</v>
      </c>
      <c r="AU114" s="19" t="s">
        <v>86</v>
      </c>
    </row>
    <row r="115" spans="1:65" s="2" customFormat="1" ht="16.5" customHeight="1">
      <c r="A115" s="36"/>
      <c r="B115" s="37"/>
      <c r="C115" s="180" t="s">
        <v>216</v>
      </c>
      <c r="D115" s="180" t="s">
        <v>180</v>
      </c>
      <c r="E115" s="181" t="s">
        <v>2650</v>
      </c>
      <c r="F115" s="182" t="s">
        <v>2651</v>
      </c>
      <c r="G115" s="183" t="s">
        <v>183</v>
      </c>
      <c r="H115" s="184">
        <v>1.7999999999999999E-2</v>
      </c>
      <c r="I115" s="185"/>
      <c r="J115" s="186">
        <f>ROUND(I115*H115,2)</f>
        <v>0</v>
      </c>
      <c r="K115" s="182" t="s">
        <v>184</v>
      </c>
      <c r="L115" s="41"/>
      <c r="M115" s="187" t="s">
        <v>19</v>
      </c>
      <c r="N115" s="188" t="s">
        <v>48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354</v>
      </c>
      <c r="AT115" s="191" t="s">
        <v>180</v>
      </c>
      <c r="AU115" s="191" t="s">
        <v>86</v>
      </c>
      <c r="AY115" s="19" t="s">
        <v>176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84</v>
      </c>
      <c r="BK115" s="192">
        <f>ROUND(I115*H115,2)</f>
        <v>0</v>
      </c>
      <c r="BL115" s="19" t="s">
        <v>354</v>
      </c>
      <c r="BM115" s="191" t="s">
        <v>2652</v>
      </c>
    </row>
    <row r="116" spans="1:65" s="2" customFormat="1" ht="11.25">
      <c r="A116" s="36"/>
      <c r="B116" s="37"/>
      <c r="C116" s="38"/>
      <c r="D116" s="193" t="s">
        <v>187</v>
      </c>
      <c r="E116" s="38"/>
      <c r="F116" s="194" t="s">
        <v>2653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187</v>
      </c>
      <c r="AU116" s="19" t="s">
        <v>86</v>
      </c>
    </row>
    <row r="117" spans="1:65" s="2" customFormat="1" ht="11.25">
      <c r="A117" s="36"/>
      <c r="B117" s="37"/>
      <c r="C117" s="38"/>
      <c r="D117" s="198" t="s">
        <v>189</v>
      </c>
      <c r="E117" s="38"/>
      <c r="F117" s="199" t="s">
        <v>2654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189</v>
      </c>
      <c r="AU117" s="19" t="s">
        <v>86</v>
      </c>
    </row>
    <row r="118" spans="1:65" s="2" customFormat="1" ht="16.5" customHeight="1">
      <c r="A118" s="36"/>
      <c r="B118" s="37"/>
      <c r="C118" s="180" t="s">
        <v>223</v>
      </c>
      <c r="D118" s="180" t="s">
        <v>180</v>
      </c>
      <c r="E118" s="181" t="s">
        <v>2655</v>
      </c>
      <c r="F118" s="182" t="s">
        <v>2656</v>
      </c>
      <c r="G118" s="183" t="s">
        <v>183</v>
      </c>
      <c r="H118" s="184">
        <v>1.7999999999999999E-2</v>
      </c>
      <c r="I118" s="185"/>
      <c r="J118" s="186">
        <f>ROUND(I118*H118,2)</f>
        <v>0</v>
      </c>
      <c r="K118" s="182" t="s">
        <v>184</v>
      </c>
      <c r="L118" s="41"/>
      <c r="M118" s="187" t="s">
        <v>19</v>
      </c>
      <c r="N118" s="188" t="s">
        <v>48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354</v>
      </c>
      <c r="AT118" s="191" t="s">
        <v>180</v>
      </c>
      <c r="AU118" s="191" t="s">
        <v>86</v>
      </c>
      <c r="AY118" s="19" t="s">
        <v>176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84</v>
      </c>
      <c r="BK118" s="192">
        <f>ROUND(I118*H118,2)</f>
        <v>0</v>
      </c>
      <c r="BL118" s="19" t="s">
        <v>354</v>
      </c>
      <c r="BM118" s="191" t="s">
        <v>2657</v>
      </c>
    </row>
    <row r="119" spans="1:65" s="2" customFormat="1" ht="19.5">
      <c r="A119" s="36"/>
      <c r="B119" s="37"/>
      <c r="C119" s="38"/>
      <c r="D119" s="193" t="s">
        <v>187</v>
      </c>
      <c r="E119" s="38"/>
      <c r="F119" s="194" t="s">
        <v>2658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187</v>
      </c>
      <c r="AU119" s="19" t="s">
        <v>86</v>
      </c>
    </row>
    <row r="120" spans="1:65" s="2" customFormat="1" ht="11.25">
      <c r="A120" s="36"/>
      <c r="B120" s="37"/>
      <c r="C120" s="38"/>
      <c r="D120" s="198" t="s">
        <v>189</v>
      </c>
      <c r="E120" s="38"/>
      <c r="F120" s="199" t="s">
        <v>2659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189</v>
      </c>
      <c r="AU120" s="19" t="s">
        <v>86</v>
      </c>
    </row>
    <row r="121" spans="1:65" s="2" customFormat="1" ht="16.5" customHeight="1">
      <c r="A121" s="36"/>
      <c r="B121" s="37"/>
      <c r="C121" s="180" t="s">
        <v>328</v>
      </c>
      <c r="D121" s="180" t="s">
        <v>180</v>
      </c>
      <c r="E121" s="181" t="s">
        <v>2119</v>
      </c>
      <c r="F121" s="182" t="s">
        <v>2120</v>
      </c>
      <c r="G121" s="183" t="s">
        <v>183</v>
      </c>
      <c r="H121" s="184">
        <v>1.7999999999999999E-2</v>
      </c>
      <c r="I121" s="185"/>
      <c r="J121" s="186">
        <f>ROUND(I121*H121,2)</f>
        <v>0</v>
      </c>
      <c r="K121" s="182" t="s">
        <v>184</v>
      </c>
      <c r="L121" s="41"/>
      <c r="M121" s="187" t="s">
        <v>19</v>
      </c>
      <c r="N121" s="188" t="s">
        <v>48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354</v>
      </c>
      <c r="AT121" s="191" t="s">
        <v>180</v>
      </c>
      <c r="AU121" s="191" t="s">
        <v>86</v>
      </c>
      <c r="AY121" s="19" t="s">
        <v>176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84</v>
      </c>
      <c r="BK121" s="192">
        <f>ROUND(I121*H121,2)</f>
        <v>0</v>
      </c>
      <c r="BL121" s="19" t="s">
        <v>354</v>
      </c>
      <c r="BM121" s="191" t="s">
        <v>2660</v>
      </c>
    </row>
    <row r="122" spans="1:65" s="2" customFormat="1" ht="19.5">
      <c r="A122" s="36"/>
      <c r="B122" s="37"/>
      <c r="C122" s="38"/>
      <c r="D122" s="193" t="s">
        <v>187</v>
      </c>
      <c r="E122" s="38"/>
      <c r="F122" s="194" t="s">
        <v>2122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187</v>
      </c>
      <c r="AU122" s="19" t="s">
        <v>86</v>
      </c>
    </row>
    <row r="123" spans="1:65" s="2" customFormat="1" ht="11.25">
      <c r="A123" s="36"/>
      <c r="B123" s="37"/>
      <c r="C123" s="38"/>
      <c r="D123" s="198" t="s">
        <v>189</v>
      </c>
      <c r="E123" s="38"/>
      <c r="F123" s="199" t="s">
        <v>2123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189</v>
      </c>
      <c r="AU123" s="19" t="s">
        <v>86</v>
      </c>
    </row>
    <row r="124" spans="1:65" s="12" customFormat="1" ht="22.9" customHeight="1">
      <c r="B124" s="164"/>
      <c r="C124" s="165"/>
      <c r="D124" s="166" t="s">
        <v>76</v>
      </c>
      <c r="E124" s="178" t="s">
        <v>857</v>
      </c>
      <c r="F124" s="178" t="s">
        <v>858</v>
      </c>
      <c r="G124" s="165"/>
      <c r="H124" s="165"/>
      <c r="I124" s="168"/>
      <c r="J124" s="179">
        <f>BK124</f>
        <v>0</v>
      </c>
      <c r="K124" s="165"/>
      <c r="L124" s="170"/>
      <c r="M124" s="171"/>
      <c r="N124" s="172"/>
      <c r="O124" s="172"/>
      <c r="P124" s="173">
        <f>SUM(P125:P140)</f>
        <v>0</v>
      </c>
      <c r="Q124" s="172"/>
      <c r="R124" s="173">
        <f>SUM(R125:R140)</f>
        <v>8.4699999999999998E-2</v>
      </c>
      <c r="S124" s="172"/>
      <c r="T124" s="174">
        <f>SUM(T125:T140)</f>
        <v>0</v>
      </c>
      <c r="AR124" s="175" t="s">
        <v>86</v>
      </c>
      <c r="AT124" s="176" t="s">
        <v>76</v>
      </c>
      <c r="AU124" s="176" t="s">
        <v>84</v>
      </c>
      <c r="AY124" s="175" t="s">
        <v>176</v>
      </c>
      <c r="BK124" s="177">
        <f>SUM(BK125:BK140)</f>
        <v>0</v>
      </c>
    </row>
    <row r="125" spans="1:65" s="2" customFormat="1" ht="16.5" customHeight="1">
      <c r="A125" s="36"/>
      <c r="B125" s="37"/>
      <c r="C125" s="180" t="s">
        <v>179</v>
      </c>
      <c r="D125" s="180" t="s">
        <v>180</v>
      </c>
      <c r="E125" s="181" t="s">
        <v>2661</v>
      </c>
      <c r="F125" s="182" t="s">
        <v>2662</v>
      </c>
      <c r="G125" s="183" t="s">
        <v>861</v>
      </c>
      <c r="H125" s="184">
        <v>3</v>
      </c>
      <c r="I125" s="185"/>
      <c r="J125" s="186">
        <f>ROUND(I125*H125,2)</f>
        <v>0</v>
      </c>
      <c r="K125" s="182" t="s">
        <v>184</v>
      </c>
      <c r="L125" s="41"/>
      <c r="M125" s="187" t="s">
        <v>19</v>
      </c>
      <c r="N125" s="188" t="s">
        <v>48</v>
      </c>
      <c r="O125" s="66"/>
      <c r="P125" s="189">
        <f>O125*H125</f>
        <v>0</v>
      </c>
      <c r="Q125" s="189">
        <v>2.2399999999999998E-3</v>
      </c>
      <c r="R125" s="189">
        <f>Q125*H125</f>
        <v>6.7199999999999994E-3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354</v>
      </c>
      <c r="AT125" s="191" t="s">
        <v>180</v>
      </c>
      <c r="AU125" s="191" t="s">
        <v>86</v>
      </c>
      <c r="AY125" s="19" t="s">
        <v>176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354</v>
      </c>
      <c r="BM125" s="191" t="s">
        <v>2663</v>
      </c>
    </row>
    <row r="126" spans="1:65" s="2" customFormat="1" ht="11.25">
      <c r="A126" s="36"/>
      <c r="B126" s="37"/>
      <c r="C126" s="38"/>
      <c r="D126" s="193" t="s">
        <v>187</v>
      </c>
      <c r="E126" s="38"/>
      <c r="F126" s="194" t="s">
        <v>2664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187</v>
      </c>
      <c r="AU126" s="19" t="s">
        <v>86</v>
      </c>
    </row>
    <row r="127" spans="1:65" s="2" customFormat="1" ht="11.25">
      <c r="A127" s="36"/>
      <c r="B127" s="37"/>
      <c r="C127" s="38"/>
      <c r="D127" s="198" t="s">
        <v>189</v>
      </c>
      <c r="E127" s="38"/>
      <c r="F127" s="199" t="s">
        <v>2665</v>
      </c>
      <c r="G127" s="38"/>
      <c r="H127" s="38"/>
      <c r="I127" s="195"/>
      <c r="J127" s="38"/>
      <c r="K127" s="38"/>
      <c r="L127" s="41"/>
      <c r="M127" s="196"/>
      <c r="N127" s="197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189</v>
      </c>
      <c r="AU127" s="19" t="s">
        <v>86</v>
      </c>
    </row>
    <row r="128" spans="1:65" s="2" customFormat="1" ht="16.5" customHeight="1">
      <c r="A128" s="36"/>
      <c r="B128" s="37"/>
      <c r="C128" s="227" t="s">
        <v>341</v>
      </c>
      <c r="D128" s="227" t="s">
        <v>398</v>
      </c>
      <c r="E128" s="228" t="s">
        <v>2666</v>
      </c>
      <c r="F128" s="229" t="s">
        <v>2667</v>
      </c>
      <c r="G128" s="230" t="s">
        <v>299</v>
      </c>
      <c r="H128" s="231">
        <v>3</v>
      </c>
      <c r="I128" s="232"/>
      <c r="J128" s="233">
        <f>ROUND(I128*H128,2)</f>
        <v>0</v>
      </c>
      <c r="K128" s="229" t="s">
        <v>184</v>
      </c>
      <c r="L128" s="234"/>
      <c r="M128" s="235" t="s">
        <v>19</v>
      </c>
      <c r="N128" s="236" t="s">
        <v>48</v>
      </c>
      <c r="O128" s="66"/>
      <c r="P128" s="189">
        <f>O128*H128</f>
        <v>0</v>
      </c>
      <c r="Q128" s="189">
        <v>1.2500000000000001E-2</v>
      </c>
      <c r="R128" s="189">
        <f>Q128*H128</f>
        <v>3.7500000000000006E-2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401</v>
      </c>
      <c r="AT128" s="191" t="s">
        <v>398</v>
      </c>
      <c r="AU128" s="191" t="s">
        <v>86</v>
      </c>
      <c r="AY128" s="19" t="s">
        <v>176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84</v>
      </c>
      <c r="BK128" s="192">
        <f>ROUND(I128*H128,2)</f>
        <v>0</v>
      </c>
      <c r="BL128" s="19" t="s">
        <v>354</v>
      </c>
      <c r="BM128" s="191" t="s">
        <v>2668</v>
      </c>
    </row>
    <row r="129" spans="1:65" s="2" customFormat="1" ht="11.25">
      <c r="A129" s="36"/>
      <c r="B129" s="37"/>
      <c r="C129" s="38"/>
      <c r="D129" s="193" t="s">
        <v>187</v>
      </c>
      <c r="E129" s="38"/>
      <c r="F129" s="194" t="s">
        <v>2667</v>
      </c>
      <c r="G129" s="38"/>
      <c r="H129" s="38"/>
      <c r="I129" s="195"/>
      <c r="J129" s="38"/>
      <c r="K129" s="38"/>
      <c r="L129" s="41"/>
      <c r="M129" s="196"/>
      <c r="N129" s="19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187</v>
      </c>
      <c r="AU129" s="19" t="s">
        <v>86</v>
      </c>
    </row>
    <row r="130" spans="1:65" s="2" customFormat="1" ht="16.5" customHeight="1">
      <c r="A130" s="36"/>
      <c r="B130" s="37"/>
      <c r="C130" s="180" t="s">
        <v>351</v>
      </c>
      <c r="D130" s="180" t="s">
        <v>180</v>
      </c>
      <c r="E130" s="181" t="s">
        <v>2661</v>
      </c>
      <c r="F130" s="182" t="s">
        <v>2662</v>
      </c>
      <c r="G130" s="183" t="s">
        <v>861</v>
      </c>
      <c r="H130" s="184">
        <v>2</v>
      </c>
      <c r="I130" s="185"/>
      <c r="J130" s="186">
        <f>ROUND(I130*H130,2)</f>
        <v>0</v>
      </c>
      <c r="K130" s="182" t="s">
        <v>184</v>
      </c>
      <c r="L130" s="41"/>
      <c r="M130" s="187" t="s">
        <v>19</v>
      </c>
      <c r="N130" s="188" t="s">
        <v>48</v>
      </c>
      <c r="O130" s="66"/>
      <c r="P130" s="189">
        <f>O130*H130</f>
        <v>0</v>
      </c>
      <c r="Q130" s="189">
        <v>2.2399999999999998E-3</v>
      </c>
      <c r="R130" s="189">
        <f>Q130*H130</f>
        <v>4.4799999999999996E-3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354</v>
      </c>
      <c r="AT130" s="191" t="s">
        <v>180</v>
      </c>
      <c r="AU130" s="191" t="s">
        <v>86</v>
      </c>
      <c r="AY130" s="19" t="s">
        <v>176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84</v>
      </c>
      <c r="BK130" s="192">
        <f>ROUND(I130*H130,2)</f>
        <v>0</v>
      </c>
      <c r="BL130" s="19" t="s">
        <v>354</v>
      </c>
      <c r="BM130" s="191" t="s">
        <v>2669</v>
      </c>
    </row>
    <row r="131" spans="1:65" s="2" customFormat="1" ht="11.25">
      <c r="A131" s="36"/>
      <c r="B131" s="37"/>
      <c r="C131" s="38"/>
      <c r="D131" s="193" t="s">
        <v>187</v>
      </c>
      <c r="E131" s="38"/>
      <c r="F131" s="194" t="s">
        <v>2664</v>
      </c>
      <c r="G131" s="38"/>
      <c r="H131" s="38"/>
      <c r="I131" s="195"/>
      <c r="J131" s="38"/>
      <c r="K131" s="38"/>
      <c r="L131" s="41"/>
      <c r="M131" s="196"/>
      <c r="N131" s="197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187</v>
      </c>
      <c r="AU131" s="19" t="s">
        <v>86</v>
      </c>
    </row>
    <row r="132" spans="1:65" s="2" customFormat="1" ht="11.25">
      <c r="A132" s="36"/>
      <c r="B132" s="37"/>
      <c r="C132" s="38"/>
      <c r="D132" s="198" t="s">
        <v>189</v>
      </c>
      <c r="E132" s="38"/>
      <c r="F132" s="199" t="s">
        <v>2665</v>
      </c>
      <c r="G132" s="38"/>
      <c r="H132" s="38"/>
      <c r="I132" s="195"/>
      <c r="J132" s="38"/>
      <c r="K132" s="38"/>
      <c r="L132" s="41"/>
      <c r="M132" s="196"/>
      <c r="N132" s="197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189</v>
      </c>
      <c r="AU132" s="19" t="s">
        <v>86</v>
      </c>
    </row>
    <row r="133" spans="1:65" s="2" customFormat="1" ht="16.5" customHeight="1">
      <c r="A133" s="36"/>
      <c r="B133" s="37"/>
      <c r="C133" s="227" t="s">
        <v>361</v>
      </c>
      <c r="D133" s="227" t="s">
        <v>398</v>
      </c>
      <c r="E133" s="228" t="s">
        <v>2670</v>
      </c>
      <c r="F133" s="229" t="s">
        <v>2671</v>
      </c>
      <c r="G133" s="230" t="s">
        <v>299</v>
      </c>
      <c r="H133" s="231">
        <v>2</v>
      </c>
      <c r="I133" s="232"/>
      <c r="J133" s="233">
        <f>ROUND(I133*H133,2)</f>
        <v>0</v>
      </c>
      <c r="K133" s="229" t="s">
        <v>19</v>
      </c>
      <c r="L133" s="234"/>
      <c r="M133" s="235" t="s">
        <v>19</v>
      </c>
      <c r="N133" s="236" t="s">
        <v>48</v>
      </c>
      <c r="O133" s="66"/>
      <c r="P133" s="189">
        <f>O133*H133</f>
        <v>0</v>
      </c>
      <c r="Q133" s="189">
        <v>1.7999999999999999E-2</v>
      </c>
      <c r="R133" s="189">
        <f>Q133*H133</f>
        <v>3.5999999999999997E-2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401</v>
      </c>
      <c r="AT133" s="191" t="s">
        <v>398</v>
      </c>
      <c r="AU133" s="191" t="s">
        <v>86</v>
      </c>
      <c r="AY133" s="19" t="s">
        <v>176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84</v>
      </c>
      <c r="BK133" s="192">
        <f>ROUND(I133*H133,2)</f>
        <v>0</v>
      </c>
      <c r="BL133" s="19" t="s">
        <v>354</v>
      </c>
      <c r="BM133" s="191" t="s">
        <v>2672</v>
      </c>
    </row>
    <row r="134" spans="1:65" s="2" customFormat="1" ht="11.25">
      <c r="A134" s="36"/>
      <c r="B134" s="37"/>
      <c r="C134" s="38"/>
      <c r="D134" s="193" t="s">
        <v>187</v>
      </c>
      <c r="E134" s="38"/>
      <c r="F134" s="194" t="s">
        <v>2673</v>
      </c>
      <c r="G134" s="38"/>
      <c r="H134" s="38"/>
      <c r="I134" s="195"/>
      <c r="J134" s="38"/>
      <c r="K134" s="38"/>
      <c r="L134" s="41"/>
      <c r="M134" s="196"/>
      <c r="N134" s="19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187</v>
      </c>
      <c r="AU134" s="19" t="s">
        <v>86</v>
      </c>
    </row>
    <row r="135" spans="1:65" s="2" customFormat="1" ht="16.5" customHeight="1">
      <c r="A135" s="36"/>
      <c r="B135" s="37"/>
      <c r="C135" s="180" t="s">
        <v>368</v>
      </c>
      <c r="D135" s="180" t="s">
        <v>180</v>
      </c>
      <c r="E135" s="181" t="s">
        <v>2674</v>
      </c>
      <c r="F135" s="182" t="s">
        <v>2675</v>
      </c>
      <c r="G135" s="183" t="s">
        <v>183</v>
      </c>
      <c r="H135" s="184">
        <v>8.5000000000000006E-2</v>
      </c>
      <c r="I135" s="185"/>
      <c r="J135" s="186">
        <f>ROUND(I135*H135,2)</f>
        <v>0</v>
      </c>
      <c r="K135" s="182" t="s">
        <v>184</v>
      </c>
      <c r="L135" s="41"/>
      <c r="M135" s="187" t="s">
        <v>19</v>
      </c>
      <c r="N135" s="188" t="s">
        <v>48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354</v>
      </c>
      <c r="AT135" s="191" t="s">
        <v>180</v>
      </c>
      <c r="AU135" s="191" t="s">
        <v>86</v>
      </c>
      <c r="AY135" s="19" t="s">
        <v>176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84</v>
      </c>
      <c r="BK135" s="192">
        <f>ROUND(I135*H135,2)</f>
        <v>0</v>
      </c>
      <c r="BL135" s="19" t="s">
        <v>354</v>
      </c>
      <c r="BM135" s="191" t="s">
        <v>2676</v>
      </c>
    </row>
    <row r="136" spans="1:65" s="2" customFormat="1" ht="19.5">
      <c r="A136" s="36"/>
      <c r="B136" s="37"/>
      <c r="C136" s="38"/>
      <c r="D136" s="193" t="s">
        <v>187</v>
      </c>
      <c r="E136" s="38"/>
      <c r="F136" s="194" t="s">
        <v>2677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187</v>
      </c>
      <c r="AU136" s="19" t="s">
        <v>86</v>
      </c>
    </row>
    <row r="137" spans="1:65" s="2" customFormat="1" ht="11.25">
      <c r="A137" s="36"/>
      <c r="B137" s="37"/>
      <c r="C137" s="38"/>
      <c r="D137" s="198" t="s">
        <v>189</v>
      </c>
      <c r="E137" s="38"/>
      <c r="F137" s="199" t="s">
        <v>2678</v>
      </c>
      <c r="G137" s="38"/>
      <c r="H137" s="38"/>
      <c r="I137" s="195"/>
      <c r="J137" s="38"/>
      <c r="K137" s="38"/>
      <c r="L137" s="41"/>
      <c r="M137" s="196"/>
      <c r="N137" s="197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189</v>
      </c>
      <c r="AU137" s="19" t="s">
        <v>86</v>
      </c>
    </row>
    <row r="138" spans="1:65" s="2" customFormat="1" ht="16.5" customHeight="1">
      <c r="A138" s="36"/>
      <c r="B138" s="37"/>
      <c r="C138" s="180" t="s">
        <v>374</v>
      </c>
      <c r="D138" s="180" t="s">
        <v>180</v>
      </c>
      <c r="E138" s="181" t="s">
        <v>1715</v>
      </c>
      <c r="F138" s="182" t="s">
        <v>1716</v>
      </c>
      <c r="G138" s="183" t="s">
        <v>183</v>
      </c>
      <c r="H138" s="184">
        <v>8.5000000000000006E-2</v>
      </c>
      <c r="I138" s="185"/>
      <c r="J138" s="186">
        <f>ROUND(I138*H138,2)</f>
        <v>0</v>
      </c>
      <c r="K138" s="182" t="s">
        <v>184</v>
      </c>
      <c r="L138" s="41"/>
      <c r="M138" s="187" t="s">
        <v>19</v>
      </c>
      <c r="N138" s="188" t="s">
        <v>48</v>
      </c>
      <c r="O138" s="66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354</v>
      </c>
      <c r="AT138" s="191" t="s">
        <v>180</v>
      </c>
      <c r="AU138" s="191" t="s">
        <v>86</v>
      </c>
      <c r="AY138" s="19" t="s">
        <v>176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84</v>
      </c>
      <c r="BK138" s="192">
        <f>ROUND(I138*H138,2)</f>
        <v>0</v>
      </c>
      <c r="BL138" s="19" t="s">
        <v>354</v>
      </c>
      <c r="BM138" s="191" t="s">
        <v>2679</v>
      </c>
    </row>
    <row r="139" spans="1:65" s="2" customFormat="1" ht="19.5">
      <c r="A139" s="36"/>
      <c r="B139" s="37"/>
      <c r="C139" s="38"/>
      <c r="D139" s="193" t="s">
        <v>187</v>
      </c>
      <c r="E139" s="38"/>
      <c r="F139" s="194" t="s">
        <v>1718</v>
      </c>
      <c r="G139" s="38"/>
      <c r="H139" s="38"/>
      <c r="I139" s="195"/>
      <c r="J139" s="38"/>
      <c r="K139" s="38"/>
      <c r="L139" s="41"/>
      <c r="M139" s="196"/>
      <c r="N139" s="197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187</v>
      </c>
      <c r="AU139" s="19" t="s">
        <v>86</v>
      </c>
    </row>
    <row r="140" spans="1:65" s="2" customFormat="1" ht="11.25">
      <c r="A140" s="36"/>
      <c r="B140" s="37"/>
      <c r="C140" s="38"/>
      <c r="D140" s="198" t="s">
        <v>189</v>
      </c>
      <c r="E140" s="38"/>
      <c r="F140" s="199" t="s">
        <v>1719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189</v>
      </c>
      <c r="AU140" s="19" t="s">
        <v>86</v>
      </c>
    </row>
    <row r="141" spans="1:65" s="12" customFormat="1" ht="22.9" customHeight="1">
      <c r="B141" s="164"/>
      <c r="C141" s="165"/>
      <c r="D141" s="166" t="s">
        <v>76</v>
      </c>
      <c r="E141" s="178" t="s">
        <v>1902</v>
      </c>
      <c r="F141" s="178" t="s">
        <v>1903</v>
      </c>
      <c r="G141" s="165"/>
      <c r="H141" s="165"/>
      <c r="I141" s="168"/>
      <c r="J141" s="179">
        <f>BK141</f>
        <v>0</v>
      </c>
      <c r="K141" s="165"/>
      <c r="L141" s="170"/>
      <c r="M141" s="171"/>
      <c r="N141" s="172"/>
      <c r="O141" s="172"/>
      <c r="P141" s="173">
        <f>SUM(P142:P147)</f>
        <v>0</v>
      </c>
      <c r="Q141" s="172"/>
      <c r="R141" s="173">
        <f>SUM(R142:R147)</f>
        <v>8.5000000000000006E-4</v>
      </c>
      <c r="S141" s="172"/>
      <c r="T141" s="174">
        <f>SUM(T142:T147)</f>
        <v>1.53125</v>
      </c>
      <c r="AR141" s="175" t="s">
        <v>86</v>
      </c>
      <c r="AT141" s="176" t="s">
        <v>76</v>
      </c>
      <c r="AU141" s="176" t="s">
        <v>84</v>
      </c>
      <c r="AY141" s="175" t="s">
        <v>176</v>
      </c>
      <c r="BK141" s="177">
        <f>SUM(BK142:BK147)</f>
        <v>0</v>
      </c>
    </row>
    <row r="142" spans="1:65" s="2" customFormat="1" ht="16.5" customHeight="1">
      <c r="A142" s="36"/>
      <c r="B142" s="37"/>
      <c r="C142" s="180" t="s">
        <v>380</v>
      </c>
      <c r="D142" s="180" t="s">
        <v>180</v>
      </c>
      <c r="E142" s="181" t="s">
        <v>1904</v>
      </c>
      <c r="F142" s="182" t="s">
        <v>1905</v>
      </c>
      <c r="G142" s="183" t="s">
        <v>299</v>
      </c>
      <c r="H142" s="184">
        <v>5</v>
      </c>
      <c r="I142" s="185"/>
      <c r="J142" s="186">
        <f>ROUND(I142*H142,2)</f>
        <v>0</v>
      </c>
      <c r="K142" s="182" t="s">
        <v>184</v>
      </c>
      <c r="L142" s="41"/>
      <c r="M142" s="187" t="s">
        <v>19</v>
      </c>
      <c r="N142" s="188" t="s">
        <v>48</v>
      </c>
      <c r="O142" s="66"/>
      <c r="P142" s="189">
        <f>O142*H142</f>
        <v>0</v>
      </c>
      <c r="Q142" s="189">
        <v>1.7000000000000001E-4</v>
      </c>
      <c r="R142" s="189">
        <f>Q142*H142</f>
        <v>8.5000000000000006E-4</v>
      </c>
      <c r="S142" s="189">
        <v>0.30625000000000002</v>
      </c>
      <c r="T142" s="190">
        <f>S142*H142</f>
        <v>1.53125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354</v>
      </c>
      <c r="AT142" s="191" t="s">
        <v>180</v>
      </c>
      <c r="AU142" s="191" t="s">
        <v>86</v>
      </c>
      <c r="AY142" s="19" t="s">
        <v>176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84</v>
      </c>
      <c r="BK142" s="192">
        <f>ROUND(I142*H142,2)</f>
        <v>0</v>
      </c>
      <c r="BL142" s="19" t="s">
        <v>354</v>
      </c>
      <c r="BM142" s="191" t="s">
        <v>2680</v>
      </c>
    </row>
    <row r="143" spans="1:65" s="2" customFormat="1" ht="11.25">
      <c r="A143" s="36"/>
      <c r="B143" s="37"/>
      <c r="C143" s="38"/>
      <c r="D143" s="193" t="s">
        <v>187</v>
      </c>
      <c r="E143" s="38"/>
      <c r="F143" s="194" t="s">
        <v>1907</v>
      </c>
      <c r="G143" s="38"/>
      <c r="H143" s="38"/>
      <c r="I143" s="195"/>
      <c r="J143" s="38"/>
      <c r="K143" s="38"/>
      <c r="L143" s="41"/>
      <c r="M143" s="196"/>
      <c r="N143" s="197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187</v>
      </c>
      <c r="AU143" s="19" t="s">
        <v>86</v>
      </c>
    </row>
    <row r="144" spans="1:65" s="2" customFormat="1" ht="11.25">
      <c r="A144" s="36"/>
      <c r="B144" s="37"/>
      <c r="C144" s="38"/>
      <c r="D144" s="198" t="s">
        <v>189</v>
      </c>
      <c r="E144" s="38"/>
      <c r="F144" s="199" t="s">
        <v>1908</v>
      </c>
      <c r="G144" s="38"/>
      <c r="H144" s="38"/>
      <c r="I144" s="195"/>
      <c r="J144" s="38"/>
      <c r="K144" s="38"/>
      <c r="L144" s="41"/>
      <c r="M144" s="196"/>
      <c r="N144" s="197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189</v>
      </c>
      <c r="AU144" s="19" t="s">
        <v>86</v>
      </c>
    </row>
    <row r="145" spans="1:65" s="2" customFormat="1" ht="16.5" customHeight="1">
      <c r="A145" s="36"/>
      <c r="B145" s="37"/>
      <c r="C145" s="180" t="s">
        <v>8</v>
      </c>
      <c r="D145" s="180" t="s">
        <v>180</v>
      </c>
      <c r="E145" s="181" t="s">
        <v>2681</v>
      </c>
      <c r="F145" s="182" t="s">
        <v>2682</v>
      </c>
      <c r="G145" s="183" t="s">
        <v>183</v>
      </c>
      <c r="H145" s="184">
        <v>1E-3</v>
      </c>
      <c r="I145" s="185"/>
      <c r="J145" s="186">
        <f>ROUND(I145*H145,2)</f>
        <v>0</v>
      </c>
      <c r="K145" s="182" t="s">
        <v>184</v>
      </c>
      <c r="L145" s="41"/>
      <c r="M145" s="187" t="s">
        <v>19</v>
      </c>
      <c r="N145" s="188" t="s">
        <v>48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354</v>
      </c>
      <c r="AT145" s="191" t="s">
        <v>180</v>
      </c>
      <c r="AU145" s="191" t="s">
        <v>86</v>
      </c>
      <c r="AY145" s="19" t="s">
        <v>176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84</v>
      </c>
      <c r="BK145" s="192">
        <f>ROUND(I145*H145,2)</f>
        <v>0</v>
      </c>
      <c r="BL145" s="19" t="s">
        <v>354</v>
      </c>
      <c r="BM145" s="191" t="s">
        <v>2683</v>
      </c>
    </row>
    <row r="146" spans="1:65" s="2" customFormat="1" ht="11.25">
      <c r="A146" s="36"/>
      <c r="B146" s="37"/>
      <c r="C146" s="38"/>
      <c r="D146" s="193" t="s">
        <v>187</v>
      </c>
      <c r="E146" s="38"/>
      <c r="F146" s="194" t="s">
        <v>2684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187</v>
      </c>
      <c r="AU146" s="19" t="s">
        <v>86</v>
      </c>
    </row>
    <row r="147" spans="1:65" s="2" customFormat="1" ht="11.25">
      <c r="A147" s="36"/>
      <c r="B147" s="37"/>
      <c r="C147" s="38"/>
      <c r="D147" s="198" t="s">
        <v>189</v>
      </c>
      <c r="E147" s="38"/>
      <c r="F147" s="199" t="s">
        <v>2685</v>
      </c>
      <c r="G147" s="38"/>
      <c r="H147" s="38"/>
      <c r="I147" s="195"/>
      <c r="J147" s="38"/>
      <c r="K147" s="38"/>
      <c r="L147" s="41"/>
      <c r="M147" s="196"/>
      <c r="N147" s="197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189</v>
      </c>
      <c r="AU147" s="19" t="s">
        <v>86</v>
      </c>
    </row>
    <row r="148" spans="1:65" s="12" customFormat="1" ht="25.9" customHeight="1">
      <c r="B148" s="164"/>
      <c r="C148" s="165"/>
      <c r="D148" s="166" t="s">
        <v>76</v>
      </c>
      <c r="E148" s="167" t="s">
        <v>1720</v>
      </c>
      <c r="F148" s="167" t="s">
        <v>1721</v>
      </c>
      <c r="G148" s="165"/>
      <c r="H148" s="165"/>
      <c r="I148" s="168"/>
      <c r="J148" s="169">
        <f>BK148</f>
        <v>0</v>
      </c>
      <c r="K148" s="165"/>
      <c r="L148" s="170"/>
      <c r="M148" s="171"/>
      <c r="N148" s="172"/>
      <c r="O148" s="172"/>
      <c r="P148" s="173">
        <f>SUM(P149:P151)</f>
        <v>0</v>
      </c>
      <c r="Q148" s="172"/>
      <c r="R148" s="173">
        <f>SUM(R149:R151)</f>
        <v>0</v>
      </c>
      <c r="S148" s="172"/>
      <c r="T148" s="174">
        <f>SUM(T149:T151)</f>
        <v>0</v>
      </c>
      <c r="AR148" s="175" t="s">
        <v>185</v>
      </c>
      <c r="AT148" s="176" t="s">
        <v>76</v>
      </c>
      <c r="AU148" s="176" t="s">
        <v>77</v>
      </c>
      <c r="AY148" s="175" t="s">
        <v>176</v>
      </c>
      <c r="BK148" s="177">
        <f>SUM(BK149:BK151)</f>
        <v>0</v>
      </c>
    </row>
    <row r="149" spans="1:65" s="2" customFormat="1" ht="16.5" customHeight="1">
      <c r="A149" s="36"/>
      <c r="B149" s="37"/>
      <c r="C149" s="180" t="s">
        <v>354</v>
      </c>
      <c r="D149" s="180" t="s">
        <v>180</v>
      </c>
      <c r="E149" s="181" t="s">
        <v>1722</v>
      </c>
      <c r="F149" s="182" t="s">
        <v>1723</v>
      </c>
      <c r="G149" s="183" t="s">
        <v>1724</v>
      </c>
      <c r="H149" s="184">
        <v>4</v>
      </c>
      <c r="I149" s="185"/>
      <c r="J149" s="186">
        <f>ROUND(I149*H149,2)</f>
        <v>0</v>
      </c>
      <c r="K149" s="182" t="s">
        <v>184</v>
      </c>
      <c r="L149" s="41"/>
      <c r="M149" s="187" t="s">
        <v>19</v>
      </c>
      <c r="N149" s="188" t="s">
        <v>48</v>
      </c>
      <c r="O149" s="66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1725</v>
      </c>
      <c r="AT149" s="191" t="s">
        <v>180</v>
      </c>
      <c r="AU149" s="191" t="s">
        <v>84</v>
      </c>
      <c r="AY149" s="19" t="s">
        <v>176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84</v>
      </c>
      <c r="BK149" s="192">
        <f>ROUND(I149*H149,2)</f>
        <v>0</v>
      </c>
      <c r="BL149" s="19" t="s">
        <v>1725</v>
      </c>
      <c r="BM149" s="191" t="s">
        <v>2686</v>
      </c>
    </row>
    <row r="150" spans="1:65" s="2" customFormat="1" ht="11.25">
      <c r="A150" s="36"/>
      <c r="B150" s="37"/>
      <c r="C150" s="38"/>
      <c r="D150" s="193" t="s">
        <v>187</v>
      </c>
      <c r="E150" s="38"/>
      <c r="F150" s="194" t="s">
        <v>1727</v>
      </c>
      <c r="G150" s="38"/>
      <c r="H150" s="38"/>
      <c r="I150" s="195"/>
      <c r="J150" s="38"/>
      <c r="K150" s="38"/>
      <c r="L150" s="41"/>
      <c r="M150" s="196"/>
      <c r="N150" s="197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187</v>
      </c>
      <c r="AU150" s="19" t="s">
        <v>84</v>
      </c>
    </row>
    <row r="151" spans="1:65" s="2" customFormat="1" ht="11.25">
      <c r="A151" s="36"/>
      <c r="B151" s="37"/>
      <c r="C151" s="38"/>
      <c r="D151" s="198" t="s">
        <v>189</v>
      </c>
      <c r="E151" s="38"/>
      <c r="F151" s="199" t="s">
        <v>1728</v>
      </c>
      <c r="G151" s="38"/>
      <c r="H151" s="38"/>
      <c r="I151" s="195"/>
      <c r="J151" s="38"/>
      <c r="K151" s="38"/>
      <c r="L151" s="41"/>
      <c r="M151" s="222"/>
      <c r="N151" s="223"/>
      <c r="O151" s="224"/>
      <c r="P151" s="224"/>
      <c r="Q151" s="224"/>
      <c r="R151" s="224"/>
      <c r="S151" s="224"/>
      <c r="T151" s="225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189</v>
      </c>
      <c r="AU151" s="19" t="s">
        <v>84</v>
      </c>
    </row>
    <row r="152" spans="1:65" s="2" customFormat="1" ht="6.95" customHeight="1">
      <c r="A152" s="36"/>
      <c r="B152" s="49"/>
      <c r="C152" s="50"/>
      <c r="D152" s="50"/>
      <c r="E152" s="50"/>
      <c r="F152" s="50"/>
      <c r="G152" s="50"/>
      <c r="H152" s="50"/>
      <c r="I152" s="50"/>
      <c r="J152" s="50"/>
      <c r="K152" s="50"/>
      <c r="L152" s="41"/>
      <c r="M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</row>
  </sheetData>
  <sheetProtection algorithmName="SHA-512" hashValue="OEXrO3zXnoQcUv15NkaMEruHr10GIcQQo1/s0TVVj+mKQ9RjiUrqrB9k1V9OXBbhSJLVSNTfz6jaU2CRUUs5iw==" saltValue="gUbm2TYx8J1Cw5NQn0hR8gyw1LAdxVIGXnR5vlPHsxUXsXpYhCaiNpBl4MLYb2VXpWomInSC8U9xQsQ5Ex+xaA==" spinCount="100000" sheet="1" objects="1" scenarios="1" formatColumns="0" formatRows="0" autoFilter="0"/>
  <autoFilter ref="C97:K151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3" r:id="rId1"/>
    <hyperlink ref="F108" r:id="rId2"/>
    <hyperlink ref="F111" r:id="rId3"/>
    <hyperlink ref="F114" r:id="rId4"/>
    <hyperlink ref="F117" r:id="rId5"/>
    <hyperlink ref="F120" r:id="rId6"/>
    <hyperlink ref="F123" r:id="rId7"/>
    <hyperlink ref="F127" r:id="rId8"/>
    <hyperlink ref="F132" r:id="rId9"/>
    <hyperlink ref="F137" r:id="rId10"/>
    <hyperlink ref="F140" r:id="rId11"/>
    <hyperlink ref="F144" r:id="rId12"/>
    <hyperlink ref="F147" r:id="rId13"/>
    <hyperlink ref="F151" r:id="rId1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6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19" t="s">
        <v>141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86</v>
      </c>
    </row>
    <row r="4" spans="1:46" s="1" customFormat="1" ht="24.95" customHeight="1">
      <c r="B4" s="22"/>
      <c r="D4" s="112" t="s">
        <v>150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1" t="str">
        <f>'Rekapitulace stavby'!K6</f>
        <v>Jablonné nad Orlicí - oprava</v>
      </c>
      <c r="F7" s="402"/>
      <c r="G7" s="402"/>
      <c r="H7" s="402"/>
      <c r="L7" s="22"/>
    </row>
    <row r="8" spans="1:46" s="1" customFormat="1" ht="12" customHeight="1">
      <c r="B8" s="22"/>
      <c r="D8" s="114" t="s">
        <v>151</v>
      </c>
      <c r="L8" s="22"/>
    </row>
    <row r="9" spans="1:46" s="2" customFormat="1" ht="16.5" customHeight="1">
      <c r="A9" s="36"/>
      <c r="B9" s="41"/>
      <c r="C9" s="36"/>
      <c r="D9" s="36"/>
      <c r="E9" s="401" t="s">
        <v>272</v>
      </c>
      <c r="F9" s="403"/>
      <c r="G9" s="403"/>
      <c r="H9" s="403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153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04" t="s">
        <v>2687</v>
      </c>
      <c r="F11" s="403"/>
      <c r="G11" s="403"/>
      <c r="H11" s="40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25. 7. 2022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27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30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31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05" t="str">
        <f>'Rekapitulace stavby'!E14</f>
        <v>Vyplň údaj</v>
      </c>
      <c r="F20" s="406"/>
      <c r="G20" s="406"/>
      <c r="H20" s="406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33</v>
      </c>
      <c r="E22" s="36"/>
      <c r="F22" s="36"/>
      <c r="G22" s="36"/>
      <c r="H22" s="36"/>
      <c r="I22" s="114" t="s">
        <v>26</v>
      </c>
      <c r="J22" s="105" t="s">
        <v>34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35</v>
      </c>
      <c r="F23" s="36"/>
      <c r="G23" s="36"/>
      <c r="H23" s="36"/>
      <c r="I23" s="114" t="s">
        <v>29</v>
      </c>
      <c r="J23" s="105" t="s">
        <v>36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38</v>
      </c>
      <c r="E25" s="36"/>
      <c r="F25" s="36"/>
      <c r="G25" s="36"/>
      <c r="H25" s="36"/>
      <c r="I25" s="114" t="s">
        <v>26</v>
      </c>
      <c r="J25" s="105" t="s">
        <v>39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40</v>
      </c>
      <c r="F26" s="36"/>
      <c r="G26" s="36"/>
      <c r="H26" s="36"/>
      <c r="I26" s="114" t="s">
        <v>29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41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407" t="s">
        <v>19</v>
      </c>
      <c r="F29" s="407"/>
      <c r="G29" s="407"/>
      <c r="H29" s="407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43</v>
      </c>
      <c r="E32" s="36"/>
      <c r="F32" s="36"/>
      <c r="G32" s="36"/>
      <c r="H32" s="36"/>
      <c r="I32" s="36"/>
      <c r="J32" s="122">
        <f>ROUND(J87,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45</v>
      </c>
      <c r="G34" s="36"/>
      <c r="H34" s="36"/>
      <c r="I34" s="123" t="s">
        <v>44</v>
      </c>
      <c r="J34" s="123" t="s">
        <v>46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47</v>
      </c>
      <c r="E35" s="114" t="s">
        <v>48</v>
      </c>
      <c r="F35" s="125">
        <f>ROUND((SUM(BE87:BE105)),  2)</f>
        <v>0</v>
      </c>
      <c r="G35" s="36"/>
      <c r="H35" s="36"/>
      <c r="I35" s="126">
        <v>0.21</v>
      </c>
      <c r="J35" s="125">
        <f>ROUND(((SUM(BE87:BE105))*I35),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49</v>
      </c>
      <c r="F36" s="125">
        <f>ROUND((SUM(BF87:BF105)),  2)</f>
        <v>0</v>
      </c>
      <c r="G36" s="36"/>
      <c r="H36" s="36"/>
      <c r="I36" s="126">
        <v>0.15</v>
      </c>
      <c r="J36" s="125">
        <f>ROUND(((SUM(BF87:BF105))*I36),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50</v>
      </c>
      <c r="F37" s="125">
        <f>ROUND((SUM(BG87:BG105)),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51</v>
      </c>
      <c r="F38" s="125">
        <f>ROUND((SUM(BH87:BH105)),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52</v>
      </c>
      <c r="F39" s="125">
        <f>ROUND((SUM(BI87:BI105)),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53</v>
      </c>
      <c r="E41" s="129"/>
      <c r="F41" s="129"/>
      <c r="G41" s="130" t="s">
        <v>54</v>
      </c>
      <c r="H41" s="131" t="s">
        <v>55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155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08" t="str">
        <f>E7</f>
        <v>Jablonné nad Orlicí - oprava</v>
      </c>
      <c r="F50" s="409"/>
      <c r="G50" s="409"/>
      <c r="H50" s="409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151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8" t="s">
        <v>272</v>
      </c>
      <c r="F52" s="410"/>
      <c r="G52" s="410"/>
      <c r="H52" s="410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153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56" t="str">
        <f>E11</f>
        <v>SO 40-77-01 - Orientační systém</v>
      </c>
      <c r="F54" s="410"/>
      <c r="G54" s="410"/>
      <c r="H54" s="410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Nádražní 128, Jablonné nad Orlicí</v>
      </c>
      <c r="G56" s="38"/>
      <c r="H56" s="38"/>
      <c r="I56" s="31" t="s">
        <v>23</v>
      </c>
      <c r="J56" s="61" t="str">
        <f>IF(J14="","",J14)</f>
        <v>25. 7. 2022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Správa železniční dopravní cesty</v>
      </c>
      <c r="G58" s="38"/>
      <c r="H58" s="38"/>
      <c r="I58" s="31" t="s">
        <v>33</v>
      </c>
      <c r="J58" s="34" t="str">
        <f>E23</f>
        <v>Aprea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38</v>
      </c>
      <c r="J59" s="34" t="str">
        <f>E26</f>
        <v>Kateřina Bačová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156</v>
      </c>
      <c r="D61" s="139"/>
      <c r="E61" s="139"/>
      <c r="F61" s="139"/>
      <c r="G61" s="139"/>
      <c r="H61" s="139"/>
      <c r="I61" s="139"/>
      <c r="J61" s="140" t="s">
        <v>157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75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158</v>
      </c>
    </row>
    <row r="64" spans="1:47" s="9" customFormat="1" ht="24.95" customHeight="1">
      <c r="B64" s="142"/>
      <c r="C64" s="143"/>
      <c r="D64" s="144" t="s">
        <v>2688</v>
      </c>
      <c r="E64" s="145"/>
      <c r="F64" s="145"/>
      <c r="G64" s="145"/>
      <c r="H64" s="145"/>
      <c r="I64" s="145"/>
      <c r="J64" s="146">
        <f>J88</f>
        <v>0</v>
      </c>
      <c r="K64" s="143"/>
      <c r="L64" s="147"/>
    </row>
    <row r="65" spans="1:31" s="9" customFormat="1" ht="24.95" customHeight="1">
      <c r="B65" s="142"/>
      <c r="C65" s="143"/>
      <c r="D65" s="144" t="s">
        <v>2689</v>
      </c>
      <c r="E65" s="145"/>
      <c r="F65" s="145"/>
      <c r="G65" s="145"/>
      <c r="H65" s="145"/>
      <c r="I65" s="145"/>
      <c r="J65" s="146">
        <f>J102</f>
        <v>0</v>
      </c>
      <c r="K65" s="143"/>
      <c r="L65" s="147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161</v>
      </c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408" t="str">
        <f>E7</f>
        <v>Jablonné nad Orlicí - oprava</v>
      </c>
      <c r="F75" s="409"/>
      <c r="G75" s="409"/>
      <c r="H75" s="409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151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16.5" customHeight="1">
      <c r="A77" s="36"/>
      <c r="B77" s="37"/>
      <c r="C77" s="38"/>
      <c r="D77" s="38"/>
      <c r="E77" s="408" t="s">
        <v>272</v>
      </c>
      <c r="F77" s="410"/>
      <c r="G77" s="410"/>
      <c r="H77" s="410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153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56" t="str">
        <f>E11</f>
        <v>SO 40-77-01 - Orientační systém</v>
      </c>
      <c r="F79" s="410"/>
      <c r="G79" s="410"/>
      <c r="H79" s="410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F14</f>
        <v>Nádražní 128, Jablonné nad Orlicí</v>
      </c>
      <c r="G81" s="38"/>
      <c r="H81" s="38"/>
      <c r="I81" s="31" t="s">
        <v>23</v>
      </c>
      <c r="J81" s="61" t="str">
        <f>IF(J14="","",J14)</f>
        <v>25. 7. 2022</v>
      </c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25</v>
      </c>
      <c r="D83" s="38"/>
      <c r="E83" s="38"/>
      <c r="F83" s="29" t="str">
        <f>E17</f>
        <v>Správa železniční dopravní cesty</v>
      </c>
      <c r="G83" s="38"/>
      <c r="H83" s="38"/>
      <c r="I83" s="31" t="s">
        <v>33</v>
      </c>
      <c r="J83" s="34" t="str">
        <f>E23</f>
        <v>Aprea s.r.o.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31</v>
      </c>
      <c r="D84" s="38"/>
      <c r="E84" s="38"/>
      <c r="F84" s="29" t="str">
        <f>IF(E20="","",E20)</f>
        <v>Vyplň údaj</v>
      </c>
      <c r="G84" s="38"/>
      <c r="H84" s="38"/>
      <c r="I84" s="31" t="s">
        <v>38</v>
      </c>
      <c r="J84" s="34" t="str">
        <f>E26</f>
        <v>Kateřina Bačová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3"/>
      <c r="B86" s="154"/>
      <c r="C86" s="155" t="s">
        <v>162</v>
      </c>
      <c r="D86" s="156" t="s">
        <v>62</v>
      </c>
      <c r="E86" s="156" t="s">
        <v>58</v>
      </c>
      <c r="F86" s="156" t="s">
        <v>59</v>
      </c>
      <c r="G86" s="156" t="s">
        <v>163</v>
      </c>
      <c r="H86" s="156" t="s">
        <v>164</v>
      </c>
      <c r="I86" s="156" t="s">
        <v>165</v>
      </c>
      <c r="J86" s="156" t="s">
        <v>157</v>
      </c>
      <c r="K86" s="157" t="s">
        <v>166</v>
      </c>
      <c r="L86" s="158"/>
      <c r="M86" s="70" t="s">
        <v>19</v>
      </c>
      <c r="N86" s="71" t="s">
        <v>47</v>
      </c>
      <c r="O86" s="71" t="s">
        <v>167</v>
      </c>
      <c r="P86" s="71" t="s">
        <v>168</v>
      </c>
      <c r="Q86" s="71" t="s">
        <v>169</v>
      </c>
      <c r="R86" s="71" t="s">
        <v>170</v>
      </c>
      <c r="S86" s="71" t="s">
        <v>171</v>
      </c>
      <c r="T86" s="72" t="s">
        <v>172</v>
      </c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</row>
    <row r="87" spans="1:65" s="2" customFormat="1" ht="22.9" customHeight="1">
      <c r="A87" s="36"/>
      <c r="B87" s="37"/>
      <c r="C87" s="77" t="s">
        <v>173</v>
      </c>
      <c r="D87" s="38"/>
      <c r="E87" s="38"/>
      <c r="F87" s="38"/>
      <c r="G87" s="38"/>
      <c r="H87" s="38"/>
      <c r="I87" s="38"/>
      <c r="J87" s="159">
        <f>BK87</f>
        <v>0</v>
      </c>
      <c r="K87" s="38"/>
      <c r="L87" s="41"/>
      <c r="M87" s="73"/>
      <c r="N87" s="160"/>
      <c r="O87" s="74"/>
      <c r="P87" s="161">
        <f>P88+P102</f>
        <v>0</v>
      </c>
      <c r="Q87" s="74"/>
      <c r="R87" s="161">
        <f>R88+R102</f>
        <v>0.11076</v>
      </c>
      <c r="S87" s="74"/>
      <c r="T87" s="162">
        <f>T88+T102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76</v>
      </c>
      <c r="AU87" s="19" t="s">
        <v>158</v>
      </c>
      <c r="BK87" s="163">
        <f>BK88+BK102</f>
        <v>0</v>
      </c>
    </row>
    <row r="88" spans="1:65" s="12" customFormat="1" ht="25.9" customHeight="1">
      <c r="B88" s="164"/>
      <c r="C88" s="165"/>
      <c r="D88" s="166" t="s">
        <v>76</v>
      </c>
      <c r="E88" s="167" t="s">
        <v>341</v>
      </c>
      <c r="F88" s="167" t="s">
        <v>2690</v>
      </c>
      <c r="G88" s="165"/>
      <c r="H88" s="165"/>
      <c r="I88" s="168"/>
      <c r="J88" s="169">
        <f>BK88</f>
        <v>0</v>
      </c>
      <c r="K88" s="165"/>
      <c r="L88" s="170"/>
      <c r="M88" s="171"/>
      <c r="N88" s="172"/>
      <c r="O88" s="172"/>
      <c r="P88" s="173">
        <f>SUM(P89:P101)</f>
        <v>0</v>
      </c>
      <c r="Q88" s="172"/>
      <c r="R88" s="173">
        <f>SUM(R89:R101)</f>
        <v>0.11076</v>
      </c>
      <c r="S88" s="172"/>
      <c r="T88" s="174">
        <f>SUM(T89:T101)</f>
        <v>0</v>
      </c>
      <c r="AR88" s="175" t="s">
        <v>185</v>
      </c>
      <c r="AT88" s="176" t="s">
        <v>76</v>
      </c>
      <c r="AU88" s="176" t="s">
        <v>77</v>
      </c>
      <c r="AY88" s="175" t="s">
        <v>176</v>
      </c>
      <c r="BK88" s="177">
        <f>SUM(BK89:BK101)</f>
        <v>0</v>
      </c>
    </row>
    <row r="89" spans="1:65" s="2" customFormat="1" ht="16.5" customHeight="1">
      <c r="A89" s="36"/>
      <c r="B89" s="37"/>
      <c r="C89" s="180" t="s">
        <v>84</v>
      </c>
      <c r="D89" s="180" t="s">
        <v>180</v>
      </c>
      <c r="E89" s="181" t="s">
        <v>2691</v>
      </c>
      <c r="F89" s="182" t="s">
        <v>2692</v>
      </c>
      <c r="G89" s="183" t="s">
        <v>299</v>
      </c>
      <c r="H89" s="184">
        <v>14</v>
      </c>
      <c r="I89" s="185"/>
      <c r="J89" s="186">
        <f>ROUND(I89*H89,2)</f>
        <v>0</v>
      </c>
      <c r="K89" s="182" t="s">
        <v>184</v>
      </c>
      <c r="L89" s="41"/>
      <c r="M89" s="187" t="s">
        <v>19</v>
      </c>
      <c r="N89" s="188" t="s">
        <v>48</v>
      </c>
      <c r="O89" s="66"/>
      <c r="P89" s="189">
        <f>O89*H89</f>
        <v>0</v>
      </c>
      <c r="Q89" s="189">
        <v>2.3400000000000001E-3</v>
      </c>
      <c r="R89" s="189">
        <f>Q89*H89</f>
        <v>3.2759999999999997E-2</v>
      </c>
      <c r="S89" s="189">
        <v>0</v>
      </c>
      <c r="T89" s="190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1" t="s">
        <v>185</v>
      </c>
      <c r="AT89" s="191" t="s">
        <v>180</v>
      </c>
      <c r="AU89" s="191" t="s">
        <v>84</v>
      </c>
      <c r="AY89" s="19" t="s">
        <v>176</v>
      </c>
      <c r="BE89" s="192">
        <f>IF(N89="základní",J89,0)</f>
        <v>0</v>
      </c>
      <c r="BF89" s="192">
        <f>IF(N89="snížená",J89,0)</f>
        <v>0</v>
      </c>
      <c r="BG89" s="192">
        <f>IF(N89="zákl. přenesená",J89,0)</f>
        <v>0</v>
      </c>
      <c r="BH89" s="192">
        <f>IF(N89="sníž. přenesená",J89,0)</f>
        <v>0</v>
      </c>
      <c r="BI89" s="192">
        <f>IF(N89="nulová",J89,0)</f>
        <v>0</v>
      </c>
      <c r="BJ89" s="19" t="s">
        <v>84</v>
      </c>
      <c r="BK89" s="192">
        <f>ROUND(I89*H89,2)</f>
        <v>0</v>
      </c>
      <c r="BL89" s="19" t="s">
        <v>185</v>
      </c>
      <c r="BM89" s="191" t="s">
        <v>2693</v>
      </c>
    </row>
    <row r="90" spans="1:65" s="2" customFormat="1" ht="19.5">
      <c r="A90" s="36"/>
      <c r="B90" s="37"/>
      <c r="C90" s="38"/>
      <c r="D90" s="193" t="s">
        <v>187</v>
      </c>
      <c r="E90" s="38"/>
      <c r="F90" s="194" t="s">
        <v>2694</v>
      </c>
      <c r="G90" s="38"/>
      <c r="H90" s="38"/>
      <c r="I90" s="195"/>
      <c r="J90" s="38"/>
      <c r="K90" s="38"/>
      <c r="L90" s="41"/>
      <c r="M90" s="196"/>
      <c r="N90" s="197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187</v>
      </c>
      <c r="AU90" s="19" t="s">
        <v>84</v>
      </c>
    </row>
    <row r="91" spans="1:65" s="2" customFormat="1" ht="11.25">
      <c r="A91" s="36"/>
      <c r="B91" s="37"/>
      <c r="C91" s="38"/>
      <c r="D91" s="198" t="s">
        <v>189</v>
      </c>
      <c r="E91" s="38"/>
      <c r="F91" s="199" t="s">
        <v>2695</v>
      </c>
      <c r="G91" s="38"/>
      <c r="H91" s="38"/>
      <c r="I91" s="195"/>
      <c r="J91" s="38"/>
      <c r="K91" s="38"/>
      <c r="L91" s="41"/>
      <c r="M91" s="196"/>
      <c r="N91" s="197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189</v>
      </c>
      <c r="AU91" s="19" t="s">
        <v>84</v>
      </c>
    </row>
    <row r="92" spans="1:65" s="2" customFormat="1" ht="16.5" customHeight="1">
      <c r="A92" s="36"/>
      <c r="B92" s="37"/>
      <c r="C92" s="227" t="s">
        <v>86</v>
      </c>
      <c r="D92" s="227" t="s">
        <v>398</v>
      </c>
      <c r="E92" s="228" t="s">
        <v>2696</v>
      </c>
      <c r="F92" s="229" t="s">
        <v>2697</v>
      </c>
      <c r="G92" s="230" t="s">
        <v>299</v>
      </c>
      <c r="H92" s="231">
        <v>4</v>
      </c>
      <c r="I92" s="232"/>
      <c r="J92" s="233">
        <f>ROUND(I92*H92,2)</f>
        <v>0</v>
      </c>
      <c r="K92" s="229" t="s">
        <v>19</v>
      </c>
      <c r="L92" s="234"/>
      <c r="M92" s="235" t="s">
        <v>19</v>
      </c>
      <c r="N92" s="236" t="s">
        <v>48</v>
      </c>
      <c r="O92" s="66"/>
      <c r="P92" s="189">
        <f>O92*H92</f>
        <v>0</v>
      </c>
      <c r="Q92" s="189">
        <v>8.0000000000000002E-3</v>
      </c>
      <c r="R92" s="189">
        <f>Q92*H92</f>
        <v>3.2000000000000001E-2</v>
      </c>
      <c r="S92" s="189">
        <v>0</v>
      </c>
      <c r="T92" s="190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1" t="s">
        <v>179</v>
      </c>
      <c r="AT92" s="191" t="s">
        <v>398</v>
      </c>
      <c r="AU92" s="191" t="s">
        <v>84</v>
      </c>
      <c r="AY92" s="19" t="s">
        <v>176</v>
      </c>
      <c r="BE92" s="192">
        <f>IF(N92="základní",J92,0)</f>
        <v>0</v>
      </c>
      <c r="BF92" s="192">
        <f>IF(N92="snížená",J92,0)</f>
        <v>0</v>
      </c>
      <c r="BG92" s="192">
        <f>IF(N92="zákl. přenesená",J92,0)</f>
        <v>0</v>
      </c>
      <c r="BH92" s="192">
        <f>IF(N92="sníž. přenesená",J92,0)</f>
        <v>0</v>
      </c>
      <c r="BI92" s="192">
        <f>IF(N92="nulová",J92,0)</f>
        <v>0</v>
      </c>
      <c r="BJ92" s="19" t="s">
        <v>84</v>
      </c>
      <c r="BK92" s="192">
        <f>ROUND(I92*H92,2)</f>
        <v>0</v>
      </c>
      <c r="BL92" s="19" t="s">
        <v>185</v>
      </c>
      <c r="BM92" s="191" t="s">
        <v>2698</v>
      </c>
    </row>
    <row r="93" spans="1:65" s="2" customFormat="1" ht="11.25">
      <c r="A93" s="36"/>
      <c r="B93" s="37"/>
      <c r="C93" s="38"/>
      <c r="D93" s="193" t="s">
        <v>187</v>
      </c>
      <c r="E93" s="38"/>
      <c r="F93" s="194" t="s">
        <v>2697</v>
      </c>
      <c r="G93" s="38"/>
      <c r="H93" s="38"/>
      <c r="I93" s="195"/>
      <c r="J93" s="38"/>
      <c r="K93" s="38"/>
      <c r="L93" s="41"/>
      <c r="M93" s="196"/>
      <c r="N93" s="197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187</v>
      </c>
      <c r="AU93" s="19" t="s">
        <v>84</v>
      </c>
    </row>
    <row r="94" spans="1:65" s="2" customFormat="1" ht="21.75" customHeight="1">
      <c r="A94" s="36"/>
      <c r="B94" s="37"/>
      <c r="C94" s="227" t="s">
        <v>103</v>
      </c>
      <c r="D94" s="227" t="s">
        <v>398</v>
      </c>
      <c r="E94" s="228" t="s">
        <v>2699</v>
      </c>
      <c r="F94" s="229" t="s">
        <v>2700</v>
      </c>
      <c r="G94" s="230" t="s">
        <v>299</v>
      </c>
      <c r="H94" s="231">
        <v>10</v>
      </c>
      <c r="I94" s="232"/>
      <c r="J94" s="233">
        <f>ROUND(I94*H94,2)</f>
        <v>0</v>
      </c>
      <c r="K94" s="229" t="s">
        <v>19</v>
      </c>
      <c r="L94" s="234"/>
      <c r="M94" s="235" t="s">
        <v>19</v>
      </c>
      <c r="N94" s="236" t="s">
        <v>48</v>
      </c>
      <c r="O94" s="66"/>
      <c r="P94" s="189">
        <f>O94*H94</f>
        <v>0</v>
      </c>
      <c r="Q94" s="189">
        <v>4.5999999999999999E-3</v>
      </c>
      <c r="R94" s="189">
        <f>Q94*H94</f>
        <v>4.5999999999999999E-2</v>
      </c>
      <c r="S94" s="189">
        <v>0</v>
      </c>
      <c r="T94" s="190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179</v>
      </c>
      <c r="AT94" s="191" t="s">
        <v>398</v>
      </c>
      <c r="AU94" s="191" t="s">
        <v>84</v>
      </c>
      <c r="AY94" s="19" t="s">
        <v>176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9" t="s">
        <v>84</v>
      </c>
      <c r="BK94" s="192">
        <f>ROUND(I94*H94,2)</f>
        <v>0</v>
      </c>
      <c r="BL94" s="19" t="s">
        <v>185</v>
      </c>
      <c r="BM94" s="191" t="s">
        <v>2701</v>
      </c>
    </row>
    <row r="95" spans="1:65" s="2" customFormat="1" ht="11.25">
      <c r="A95" s="36"/>
      <c r="B95" s="37"/>
      <c r="C95" s="38"/>
      <c r="D95" s="193" t="s">
        <v>187</v>
      </c>
      <c r="E95" s="38"/>
      <c r="F95" s="194" t="s">
        <v>2702</v>
      </c>
      <c r="G95" s="38"/>
      <c r="H95" s="38"/>
      <c r="I95" s="195"/>
      <c r="J95" s="38"/>
      <c r="K95" s="38"/>
      <c r="L95" s="41"/>
      <c r="M95" s="196"/>
      <c r="N95" s="197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187</v>
      </c>
      <c r="AU95" s="19" t="s">
        <v>84</v>
      </c>
    </row>
    <row r="96" spans="1:65" s="2" customFormat="1" ht="24.2" customHeight="1">
      <c r="A96" s="36"/>
      <c r="B96" s="37"/>
      <c r="C96" s="180" t="s">
        <v>185</v>
      </c>
      <c r="D96" s="180" t="s">
        <v>180</v>
      </c>
      <c r="E96" s="181" t="s">
        <v>2703</v>
      </c>
      <c r="F96" s="182" t="s">
        <v>2704</v>
      </c>
      <c r="G96" s="183" t="s">
        <v>299</v>
      </c>
      <c r="H96" s="184">
        <v>4</v>
      </c>
      <c r="I96" s="185"/>
      <c r="J96" s="186">
        <f>ROUND(I96*H96,2)</f>
        <v>0</v>
      </c>
      <c r="K96" s="182" t="s">
        <v>19</v>
      </c>
      <c r="L96" s="41"/>
      <c r="M96" s="187" t="s">
        <v>19</v>
      </c>
      <c r="N96" s="188" t="s">
        <v>48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185</v>
      </c>
      <c r="AT96" s="191" t="s">
        <v>180</v>
      </c>
      <c r="AU96" s="191" t="s">
        <v>84</v>
      </c>
      <c r="AY96" s="19" t="s">
        <v>176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84</v>
      </c>
      <c r="BK96" s="192">
        <f>ROUND(I96*H96,2)</f>
        <v>0</v>
      </c>
      <c r="BL96" s="19" t="s">
        <v>185</v>
      </c>
      <c r="BM96" s="191" t="s">
        <v>2705</v>
      </c>
    </row>
    <row r="97" spans="1:65" s="2" customFormat="1" ht="29.25">
      <c r="A97" s="36"/>
      <c r="B97" s="37"/>
      <c r="C97" s="38"/>
      <c r="D97" s="193" t="s">
        <v>187</v>
      </c>
      <c r="E97" s="38"/>
      <c r="F97" s="194" t="s">
        <v>2706</v>
      </c>
      <c r="G97" s="38"/>
      <c r="H97" s="38"/>
      <c r="I97" s="195"/>
      <c r="J97" s="38"/>
      <c r="K97" s="38"/>
      <c r="L97" s="41"/>
      <c r="M97" s="196"/>
      <c r="N97" s="197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187</v>
      </c>
      <c r="AU97" s="19" t="s">
        <v>84</v>
      </c>
    </row>
    <row r="98" spans="1:65" s="2" customFormat="1" ht="24.2" customHeight="1">
      <c r="A98" s="36"/>
      <c r="B98" s="37"/>
      <c r="C98" s="180" t="s">
        <v>216</v>
      </c>
      <c r="D98" s="180" t="s">
        <v>180</v>
      </c>
      <c r="E98" s="181" t="s">
        <v>2707</v>
      </c>
      <c r="F98" s="182" t="s">
        <v>2708</v>
      </c>
      <c r="G98" s="183" t="s">
        <v>299</v>
      </c>
      <c r="H98" s="184">
        <v>2</v>
      </c>
      <c r="I98" s="185"/>
      <c r="J98" s="186">
        <f>ROUND(I98*H98,2)</f>
        <v>0</v>
      </c>
      <c r="K98" s="182" t="s">
        <v>19</v>
      </c>
      <c r="L98" s="41"/>
      <c r="M98" s="187" t="s">
        <v>19</v>
      </c>
      <c r="N98" s="188" t="s">
        <v>48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185</v>
      </c>
      <c r="AT98" s="191" t="s">
        <v>180</v>
      </c>
      <c r="AU98" s="191" t="s">
        <v>84</v>
      </c>
      <c r="AY98" s="19" t="s">
        <v>176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84</v>
      </c>
      <c r="BK98" s="192">
        <f>ROUND(I98*H98,2)</f>
        <v>0</v>
      </c>
      <c r="BL98" s="19" t="s">
        <v>185</v>
      </c>
      <c r="BM98" s="191" t="s">
        <v>2709</v>
      </c>
    </row>
    <row r="99" spans="1:65" s="2" customFormat="1" ht="39">
      <c r="A99" s="36"/>
      <c r="B99" s="37"/>
      <c r="C99" s="38"/>
      <c r="D99" s="193" t="s">
        <v>187</v>
      </c>
      <c r="E99" s="38"/>
      <c r="F99" s="194" t="s">
        <v>2710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187</v>
      </c>
      <c r="AU99" s="19" t="s">
        <v>84</v>
      </c>
    </row>
    <row r="100" spans="1:65" s="2" customFormat="1" ht="16.5" customHeight="1">
      <c r="A100" s="36"/>
      <c r="B100" s="37"/>
      <c r="C100" s="180" t="s">
        <v>223</v>
      </c>
      <c r="D100" s="180" t="s">
        <v>180</v>
      </c>
      <c r="E100" s="181" t="s">
        <v>2711</v>
      </c>
      <c r="F100" s="182" t="s">
        <v>2712</v>
      </c>
      <c r="G100" s="183" t="s">
        <v>235</v>
      </c>
      <c r="H100" s="184">
        <v>1</v>
      </c>
      <c r="I100" s="185"/>
      <c r="J100" s="186">
        <f>ROUND(I100*H100,2)</f>
        <v>0</v>
      </c>
      <c r="K100" s="182" t="s">
        <v>19</v>
      </c>
      <c r="L100" s="41"/>
      <c r="M100" s="187" t="s">
        <v>19</v>
      </c>
      <c r="N100" s="188" t="s">
        <v>48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185</v>
      </c>
      <c r="AT100" s="191" t="s">
        <v>180</v>
      </c>
      <c r="AU100" s="191" t="s">
        <v>84</v>
      </c>
      <c r="AY100" s="19" t="s">
        <v>176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84</v>
      </c>
      <c r="BK100" s="192">
        <f>ROUND(I100*H100,2)</f>
        <v>0</v>
      </c>
      <c r="BL100" s="19" t="s">
        <v>185</v>
      </c>
      <c r="BM100" s="191" t="s">
        <v>2713</v>
      </c>
    </row>
    <row r="101" spans="1:65" s="2" customFormat="1" ht="39">
      <c r="A101" s="36"/>
      <c r="B101" s="37"/>
      <c r="C101" s="38"/>
      <c r="D101" s="193" t="s">
        <v>187</v>
      </c>
      <c r="E101" s="38"/>
      <c r="F101" s="194" t="s">
        <v>2714</v>
      </c>
      <c r="G101" s="38"/>
      <c r="H101" s="38"/>
      <c r="I101" s="195"/>
      <c r="J101" s="38"/>
      <c r="K101" s="38"/>
      <c r="L101" s="41"/>
      <c r="M101" s="196"/>
      <c r="N101" s="19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187</v>
      </c>
      <c r="AU101" s="19" t="s">
        <v>84</v>
      </c>
    </row>
    <row r="102" spans="1:65" s="12" customFormat="1" ht="25.9" customHeight="1">
      <c r="B102" s="164"/>
      <c r="C102" s="165"/>
      <c r="D102" s="166" t="s">
        <v>76</v>
      </c>
      <c r="E102" s="167" t="s">
        <v>339</v>
      </c>
      <c r="F102" s="167" t="s">
        <v>340</v>
      </c>
      <c r="G102" s="165"/>
      <c r="H102" s="165"/>
      <c r="I102" s="168"/>
      <c r="J102" s="169">
        <f>BK102</f>
        <v>0</v>
      </c>
      <c r="K102" s="165"/>
      <c r="L102" s="170"/>
      <c r="M102" s="171"/>
      <c r="N102" s="172"/>
      <c r="O102" s="172"/>
      <c r="P102" s="173">
        <f>SUM(P103:P105)</f>
        <v>0</v>
      </c>
      <c r="Q102" s="172"/>
      <c r="R102" s="173">
        <f>SUM(R103:R105)</f>
        <v>0</v>
      </c>
      <c r="S102" s="172"/>
      <c r="T102" s="174">
        <f>SUM(T103:T105)</f>
        <v>0</v>
      </c>
      <c r="AR102" s="175" t="s">
        <v>185</v>
      </c>
      <c r="AT102" s="176" t="s">
        <v>76</v>
      </c>
      <c r="AU102" s="176" t="s">
        <v>77</v>
      </c>
      <c r="AY102" s="175" t="s">
        <v>176</v>
      </c>
      <c r="BK102" s="177">
        <f>SUM(BK103:BK105)</f>
        <v>0</v>
      </c>
    </row>
    <row r="103" spans="1:65" s="2" customFormat="1" ht="16.5" customHeight="1">
      <c r="A103" s="36"/>
      <c r="B103" s="37"/>
      <c r="C103" s="180" t="s">
        <v>328</v>
      </c>
      <c r="D103" s="180" t="s">
        <v>180</v>
      </c>
      <c r="E103" s="181" t="s">
        <v>2715</v>
      </c>
      <c r="F103" s="182" t="s">
        <v>2716</v>
      </c>
      <c r="G103" s="183" t="s">
        <v>183</v>
      </c>
      <c r="H103" s="184">
        <v>0.111</v>
      </c>
      <c r="I103" s="185"/>
      <c r="J103" s="186">
        <f>ROUND(I103*H103,2)</f>
        <v>0</v>
      </c>
      <c r="K103" s="182" t="s">
        <v>184</v>
      </c>
      <c r="L103" s="41"/>
      <c r="M103" s="187" t="s">
        <v>19</v>
      </c>
      <c r="N103" s="188" t="s">
        <v>48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185</v>
      </c>
      <c r="AT103" s="191" t="s">
        <v>180</v>
      </c>
      <c r="AU103" s="191" t="s">
        <v>84</v>
      </c>
      <c r="AY103" s="19" t="s">
        <v>176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84</v>
      </c>
      <c r="BK103" s="192">
        <f>ROUND(I103*H103,2)</f>
        <v>0</v>
      </c>
      <c r="BL103" s="19" t="s">
        <v>185</v>
      </c>
      <c r="BM103" s="191" t="s">
        <v>2717</v>
      </c>
    </row>
    <row r="104" spans="1:65" s="2" customFormat="1" ht="19.5">
      <c r="A104" s="36"/>
      <c r="B104" s="37"/>
      <c r="C104" s="38"/>
      <c r="D104" s="193" t="s">
        <v>187</v>
      </c>
      <c r="E104" s="38"/>
      <c r="F104" s="194" t="s">
        <v>2718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187</v>
      </c>
      <c r="AU104" s="19" t="s">
        <v>84</v>
      </c>
    </row>
    <row r="105" spans="1:65" s="2" customFormat="1" ht="11.25">
      <c r="A105" s="36"/>
      <c r="B105" s="37"/>
      <c r="C105" s="38"/>
      <c r="D105" s="198" t="s">
        <v>189</v>
      </c>
      <c r="E105" s="38"/>
      <c r="F105" s="199" t="s">
        <v>2719</v>
      </c>
      <c r="G105" s="38"/>
      <c r="H105" s="38"/>
      <c r="I105" s="195"/>
      <c r="J105" s="38"/>
      <c r="K105" s="38"/>
      <c r="L105" s="41"/>
      <c r="M105" s="222"/>
      <c r="N105" s="223"/>
      <c r="O105" s="224"/>
      <c r="P105" s="224"/>
      <c r="Q105" s="224"/>
      <c r="R105" s="224"/>
      <c r="S105" s="224"/>
      <c r="T105" s="225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189</v>
      </c>
      <c r="AU105" s="19" t="s">
        <v>84</v>
      </c>
    </row>
    <row r="106" spans="1:65" s="2" customFormat="1" ht="6.95" customHeight="1">
      <c r="A106" s="36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1"/>
      <c r="M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</sheetData>
  <sheetProtection algorithmName="SHA-512" hashValue="tHdrjQu5gdV0CYy8mQDtUZCn/oH/nJwYEdCYil8DmxRsq1UW4Crdmoe9vRr/8nWCz60deX03a7aEwJG67+JZjg==" saltValue="Q8TwzwKMtPEvJTXAEw5m8m8jQF4tSU9AdNJA3KnR7aSNSlDmgjNsLuHzc7Icq/HZY5/mUSBuLhfL1CGXRqsh4w==" spinCount="100000" sheet="1" objects="1" scenarios="1" formatColumns="0" formatRows="0" autoFilter="0"/>
  <autoFilter ref="C86:K105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/>
    <hyperlink ref="F105" r:id="rId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2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19" t="s">
        <v>148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86</v>
      </c>
    </row>
    <row r="4" spans="1:46" s="1" customFormat="1" ht="24.95" customHeight="1">
      <c r="B4" s="22"/>
      <c r="D4" s="112" t="s">
        <v>150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1" t="str">
        <f>'Rekapitulace stavby'!K6</f>
        <v>Jablonné nad Orlicí - oprava</v>
      </c>
      <c r="F7" s="402"/>
      <c r="G7" s="402"/>
      <c r="H7" s="402"/>
      <c r="L7" s="22"/>
    </row>
    <row r="8" spans="1:46">
      <c r="B8" s="22"/>
      <c r="D8" s="114" t="s">
        <v>151</v>
      </c>
      <c r="L8" s="22"/>
    </row>
    <row r="9" spans="1:46" s="1" customFormat="1" ht="16.5" customHeight="1">
      <c r="B9" s="22"/>
      <c r="E9" s="401" t="s">
        <v>2720</v>
      </c>
      <c r="F9" s="400"/>
      <c r="G9" s="400"/>
      <c r="H9" s="400"/>
      <c r="L9" s="22"/>
    </row>
    <row r="10" spans="1:46" s="1" customFormat="1" ht="12" customHeight="1">
      <c r="B10" s="22"/>
      <c r="D10" s="114" t="s">
        <v>153</v>
      </c>
      <c r="L10" s="22"/>
    </row>
    <row r="11" spans="1:46" s="2" customFormat="1" ht="16.5" customHeight="1">
      <c r="A11" s="36"/>
      <c r="B11" s="41"/>
      <c r="C11" s="36"/>
      <c r="D11" s="36"/>
      <c r="E11" s="411" t="s">
        <v>2721</v>
      </c>
      <c r="F11" s="403"/>
      <c r="G11" s="403"/>
      <c r="H11" s="40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274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04" t="s">
        <v>2722</v>
      </c>
      <c r="F13" s="403"/>
      <c r="G13" s="403"/>
      <c r="H13" s="403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5" t="s">
        <v>19</v>
      </c>
      <c r="G15" s="36"/>
      <c r="H15" s="36"/>
      <c r="I15" s="114" t="s">
        <v>20</v>
      </c>
      <c r="J15" s="105" t="s">
        <v>19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5" t="s">
        <v>22</v>
      </c>
      <c r="G16" s="36"/>
      <c r="H16" s="36"/>
      <c r="I16" s="114" t="s">
        <v>23</v>
      </c>
      <c r="J16" s="116" t="str">
        <f>'Rekapitulace stavby'!AN8</f>
        <v>25. 7. 2022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5" t="s">
        <v>27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28</v>
      </c>
      <c r="F19" s="36"/>
      <c r="G19" s="36"/>
      <c r="H19" s="36"/>
      <c r="I19" s="114" t="s">
        <v>29</v>
      </c>
      <c r="J19" s="105" t="s">
        <v>30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31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05" t="str">
        <f>'Rekapitulace stavby'!E14</f>
        <v>Vyplň údaj</v>
      </c>
      <c r="F22" s="406"/>
      <c r="G22" s="406"/>
      <c r="H22" s="406"/>
      <c r="I22" s="114" t="s">
        <v>29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33</v>
      </c>
      <c r="E24" s="36"/>
      <c r="F24" s="36"/>
      <c r="G24" s="36"/>
      <c r="H24" s="36"/>
      <c r="I24" s="114" t="s">
        <v>26</v>
      </c>
      <c r="J24" s="105" t="s">
        <v>34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35</v>
      </c>
      <c r="F25" s="36"/>
      <c r="G25" s="36"/>
      <c r="H25" s="36"/>
      <c r="I25" s="114" t="s">
        <v>29</v>
      </c>
      <c r="J25" s="105" t="s">
        <v>36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38</v>
      </c>
      <c r="E27" s="36"/>
      <c r="F27" s="36"/>
      <c r="G27" s="36"/>
      <c r="H27" s="36"/>
      <c r="I27" s="114" t="s">
        <v>26</v>
      </c>
      <c r="J27" s="105" t="s">
        <v>39</v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">
        <v>40</v>
      </c>
      <c r="F28" s="36"/>
      <c r="G28" s="36"/>
      <c r="H28" s="36"/>
      <c r="I28" s="114" t="s">
        <v>29</v>
      </c>
      <c r="J28" s="105" t="s">
        <v>19</v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41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7"/>
      <c r="B31" s="118"/>
      <c r="C31" s="117"/>
      <c r="D31" s="117"/>
      <c r="E31" s="407" t="s">
        <v>19</v>
      </c>
      <c r="F31" s="407"/>
      <c r="G31" s="407"/>
      <c r="H31" s="407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43</v>
      </c>
      <c r="E34" s="36"/>
      <c r="F34" s="36"/>
      <c r="G34" s="36"/>
      <c r="H34" s="36"/>
      <c r="I34" s="36"/>
      <c r="J34" s="122">
        <f>ROUND(J101,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45</v>
      </c>
      <c r="G36" s="36"/>
      <c r="H36" s="36"/>
      <c r="I36" s="123" t="s">
        <v>44</v>
      </c>
      <c r="J36" s="123" t="s">
        <v>46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47</v>
      </c>
      <c r="E37" s="114" t="s">
        <v>48</v>
      </c>
      <c r="F37" s="125">
        <f>ROUND((SUM(BE101:BE221)),  2)</f>
        <v>0</v>
      </c>
      <c r="G37" s="36"/>
      <c r="H37" s="36"/>
      <c r="I37" s="126">
        <v>0.21</v>
      </c>
      <c r="J37" s="125">
        <f>ROUND(((SUM(BE101:BE221))*I37),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49</v>
      </c>
      <c r="F38" s="125">
        <f>ROUND((SUM(BF101:BF221)),  2)</f>
        <v>0</v>
      </c>
      <c r="G38" s="36"/>
      <c r="H38" s="36"/>
      <c r="I38" s="126">
        <v>0.15</v>
      </c>
      <c r="J38" s="125">
        <f>ROUND(((SUM(BF101:BF221))*I38),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50</v>
      </c>
      <c r="F39" s="125">
        <f>ROUND((SUM(BG101:BG221)),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51</v>
      </c>
      <c r="F40" s="125">
        <f>ROUND((SUM(BH101:BH221)),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52</v>
      </c>
      <c r="F41" s="125">
        <f>ROUND((SUM(BI101:BI221)),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53</v>
      </c>
      <c r="E43" s="129"/>
      <c r="F43" s="129"/>
      <c r="G43" s="130" t="s">
        <v>54</v>
      </c>
      <c r="H43" s="131" t="s">
        <v>55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155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08" t="str">
        <f>E7</f>
        <v>Jablonné nad Orlicí - oprava</v>
      </c>
      <c r="F52" s="409"/>
      <c r="G52" s="409"/>
      <c r="H52" s="409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151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08" t="s">
        <v>2720</v>
      </c>
      <c r="F54" s="385"/>
      <c r="G54" s="385"/>
      <c r="H54" s="385"/>
      <c r="I54" s="24"/>
      <c r="J54" s="24"/>
      <c r="K54" s="24"/>
      <c r="L54" s="22"/>
    </row>
    <row r="55" spans="1:31" s="1" customFormat="1" ht="12" customHeight="1">
      <c r="B55" s="23"/>
      <c r="C55" s="31" t="s">
        <v>153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2" t="s">
        <v>2721</v>
      </c>
      <c r="F56" s="410"/>
      <c r="G56" s="410"/>
      <c r="H56" s="410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274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56" t="str">
        <f>E13</f>
        <v>01 - Stavební část</v>
      </c>
      <c r="F58" s="410"/>
      <c r="G58" s="410"/>
      <c r="H58" s="410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>Nádražní 128, Jablonné nad Orlicí</v>
      </c>
      <c r="G60" s="38"/>
      <c r="H60" s="38"/>
      <c r="I60" s="31" t="s">
        <v>23</v>
      </c>
      <c r="J60" s="61" t="str">
        <f>IF(J16="","",J16)</f>
        <v>25. 7. 2022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Správa železniční dopravní cesty</v>
      </c>
      <c r="G62" s="38"/>
      <c r="H62" s="38"/>
      <c r="I62" s="31" t="s">
        <v>33</v>
      </c>
      <c r="J62" s="34" t="str">
        <f>E25</f>
        <v>Aprea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31</v>
      </c>
      <c r="D63" s="38"/>
      <c r="E63" s="38"/>
      <c r="F63" s="29" t="str">
        <f>IF(E22="","",E22)</f>
        <v>Vyplň údaj</v>
      </c>
      <c r="G63" s="38"/>
      <c r="H63" s="38"/>
      <c r="I63" s="31" t="s">
        <v>38</v>
      </c>
      <c r="J63" s="34" t="str">
        <f>E28</f>
        <v>Kateřina Bačová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156</v>
      </c>
      <c r="D65" s="139"/>
      <c r="E65" s="139"/>
      <c r="F65" s="139"/>
      <c r="G65" s="139"/>
      <c r="H65" s="139"/>
      <c r="I65" s="139"/>
      <c r="J65" s="140" t="s">
        <v>157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75</v>
      </c>
      <c r="D67" s="38"/>
      <c r="E67" s="38"/>
      <c r="F67" s="38"/>
      <c r="G67" s="38"/>
      <c r="H67" s="38"/>
      <c r="I67" s="38"/>
      <c r="J67" s="79">
        <f>J101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158</v>
      </c>
    </row>
    <row r="68" spans="1:47" s="9" customFormat="1" ht="24.95" customHeight="1">
      <c r="B68" s="142"/>
      <c r="C68" s="143"/>
      <c r="D68" s="144" t="s">
        <v>159</v>
      </c>
      <c r="E68" s="145"/>
      <c r="F68" s="145"/>
      <c r="G68" s="145"/>
      <c r="H68" s="145"/>
      <c r="I68" s="145"/>
      <c r="J68" s="146">
        <f>J102</f>
        <v>0</v>
      </c>
      <c r="K68" s="143"/>
      <c r="L68" s="147"/>
    </row>
    <row r="69" spans="1:47" s="10" customFormat="1" ht="19.899999999999999" customHeight="1">
      <c r="B69" s="148"/>
      <c r="C69" s="99"/>
      <c r="D69" s="149" t="s">
        <v>2723</v>
      </c>
      <c r="E69" s="150"/>
      <c r="F69" s="150"/>
      <c r="G69" s="150"/>
      <c r="H69" s="150"/>
      <c r="I69" s="150"/>
      <c r="J69" s="151">
        <f>J103</f>
        <v>0</v>
      </c>
      <c r="K69" s="99"/>
      <c r="L69" s="152"/>
    </row>
    <row r="70" spans="1:47" s="10" customFormat="1" ht="19.899999999999999" customHeight="1">
      <c r="B70" s="148"/>
      <c r="C70" s="99"/>
      <c r="D70" s="149" t="s">
        <v>599</v>
      </c>
      <c r="E70" s="150"/>
      <c r="F70" s="150"/>
      <c r="G70" s="150"/>
      <c r="H70" s="150"/>
      <c r="I70" s="150"/>
      <c r="J70" s="151">
        <f>J111</f>
        <v>0</v>
      </c>
      <c r="K70" s="99"/>
      <c r="L70" s="152"/>
    </row>
    <row r="71" spans="1:47" s="10" customFormat="1" ht="19.899999999999999" customHeight="1">
      <c r="B71" s="148"/>
      <c r="C71" s="99"/>
      <c r="D71" s="149" t="s">
        <v>598</v>
      </c>
      <c r="E71" s="150"/>
      <c r="F71" s="150"/>
      <c r="G71" s="150"/>
      <c r="H71" s="150"/>
      <c r="I71" s="150"/>
      <c r="J71" s="151">
        <f>J115</f>
        <v>0</v>
      </c>
      <c r="K71" s="99"/>
      <c r="L71" s="152"/>
    </row>
    <row r="72" spans="1:47" s="10" customFormat="1" ht="19.899999999999999" customHeight="1">
      <c r="B72" s="148"/>
      <c r="C72" s="99"/>
      <c r="D72" s="149" t="s">
        <v>278</v>
      </c>
      <c r="E72" s="150"/>
      <c r="F72" s="150"/>
      <c r="G72" s="150"/>
      <c r="H72" s="150"/>
      <c r="I72" s="150"/>
      <c r="J72" s="151">
        <f>J120</f>
        <v>0</v>
      </c>
      <c r="K72" s="99"/>
      <c r="L72" s="152"/>
    </row>
    <row r="73" spans="1:47" s="10" customFormat="1" ht="19.899999999999999" customHeight="1">
      <c r="B73" s="148"/>
      <c r="C73" s="99"/>
      <c r="D73" s="149" t="s">
        <v>160</v>
      </c>
      <c r="E73" s="150"/>
      <c r="F73" s="150"/>
      <c r="G73" s="150"/>
      <c r="H73" s="150"/>
      <c r="I73" s="150"/>
      <c r="J73" s="151">
        <f>J124</f>
        <v>0</v>
      </c>
      <c r="K73" s="99"/>
      <c r="L73" s="152"/>
    </row>
    <row r="74" spans="1:47" s="10" customFormat="1" ht="19.899999999999999" customHeight="1">
      <c r="B74" s="148"/>
      <c r="C74" s="99"/>
      <c r="D74" s="149" t="s">
        <v>279</v>
      </c>
      <c r="E74" s="150"/>
      <c r="F74" s="150"/>
      <c r="G74" s="150"/>
      <c r="H74" s="150"/>
      <c r="I74" s="150"/>
      <c r="J74" s="151">
        <f>J128</f>
        <v>0</v>
      </c>
      <c r="K74" s="99"/>
      <c r="L74" s="152"/>
    </row>
    <row r="75" spans="1:47" s="9" customFormat="1" ht="24.95" customHeight="1">
      <c r="B75" s="142"/>
      <c r="C75" s="143"/>
      <c r="D75" s="144" t="s">
        <v>280</v>
      </c>
      <c r="E75" s="145"/>
      <c r="F75" s="145"/>
      <c r="G75" s="145"/>
      <c r="H75" s="145"/>
      <c r="I75" s="145"/>
      <c r="J75" s="146">
        <f>J132</f>
        <v>0</v>
      </c>
      <c r="K75" s="143"/>
      <c r="L75" s="147"/>
    </row>
    <row r="76" spans="1:47" s="10" customFormat="1" ht="19.899999999999999" customHeight="1">
      <c r="B76" s="148"/>
      <c r="C76" s="99"/>
      <c r="D76" s="149" t="s">
        <v>283</v>
      </c>
      <c r="E76" s="150"/>
      <c r="F76" s="150"/>
      <c r="G76" s="150"/>
      <c r="H76" s="150"/>
      <c r="I76" s="150"/>
      <c r="J76" s="151">
        <f>J133</f>
        <v>0</v>
      </c>
      <c r="K76" s="99"/>
      <c r="L76" s="152"/>
    </row>
    <row r="77" spans="1:47" s="10" customFormat="1" ht="19.899999999999999" customHeight="1">
      <c r="B77" s="148"/>
      <c r="C77" s="99"/>
      <c r="D77" s="149" t="s">
        <v>604</v>
      </c>
      <c r="E77" s="150"/>
      <c r="F77" s="150"/>
      <c r="G77" s="150"/>
      <c r="H77" s="150"/>
      <c r="I77" s="150"/>
      <c r="J77" s="151">
        <f>J203</f>
        <v>0</v>
      </c>
      <c r="K77" s="99"/>
      <c r="L77" s="152"/>
    </row>
    <row r="78" spans="1:47" s="2" customFormat="1" ht="21.7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6.95" customHeight="1">
      <c r="A79" s="36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3" spans="1:31" s="2" customFormat="1" ht="6.95" customHeight="1">
      <c r="A83" s="36"/>
      <c r="B83" s="51"/>
      <c r="C83" s="52"/>
      <c r="D83" s="52"/>
      <c r="E83" s="52"/>
      <c r="F83" s="52"/>
      <c r="G83" s="52"/>
      <c r="H83" s="52"/>
      <c r="I83" s="52"/>
      <c r="J83" s="52"/>
      <c r="K83" s="52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24.95" customHeight="1">
      <c r="A84" s="36"/>
      <c r="B84" s="37"/>
      <c r="C84" s="25" t="s">
        <v>161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2" customHeight="1">
      <c r="A86" s="36"/>
      <c r="B86" s="37"/>
      <c r="C86" s="31" t="s">
        <v>16</v>
      </c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6.5" customHeight="1">
      <c r="A87" s="36"/>
      <c r="B87" s="37"/>
      <c r="C87" s="38"/>
      <c r="D87" s="38"/>
      <c r="E87" s="408" t="str">
        <f>E7</f>
        <v>Jablonné nad Orlicí - oprava</v>
      </c>
      <c r="F87" s="409"/>
      <c r="G87" s="409"/>
      <c r="H87" s="409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1" customFormat="1" ht="12" customHeight="1">
      <c r="B88" s="23"/>
      <c r="C88" s="31" t="s">
        <v>151</v>
      </c>
      <c r="D88" s="24"/>
      <c r="E88" s="24"/>
      <c r="F88" s="24"/>
      <c r="G88" s="24"/>
      <c r="H88" s="24"/>
      <c r="I88" s="24"/>
      <c r="J88" s="24"/>
      <c r="K88" s="24"/>
      <c r="L88" s="22"/>
    </row>
    <row r="89" spans="1:31" s="1" customFormat="1" ht="16.5" customHeight="1">
      <c r="B89" s="23"/>
      <c r="C89" s="24"/>
      <c r="D89" s="24"/>
      <c r="E89" s="408" t="s">
        <v>2720</v>
      </c>
      <c r="F89" s="385"/>
      <c r="G89" s="385"/>
      <c r="H89" s="385"/>
      <c r="I89" s="24"/>
      <c r="J89" s="24"/>
      <c r="K89" s="24"/>
      <c r="L89" s="22"/>
    </row>
    <row r="90" spans="1:31" s="1" customFormat="1" ht="12" customHeight="1">
      <c r="B90" s="23"/>
      <c r="C90" s="31" t="s">
        <v>153</v>
      </c>
      <c r="D90" s="24"/>
      <c r="E90" s="24"/>
      <c r="F90" s="24"/>
      <c r="G90" s="24"/>
      <c r="H90" s="24"/>
      <c r="I90" s="24"/>
      <c r="J90" s="24"/>
      <c r="K90" s="24"/>
      <c r="L90" s="22"/>
    </row>
    <row r="91" spans="1:31" s="2" customFormat="1" ht="16.5" customHeight="1">
      <c r="A91" s="36"/>
      <c r="B91" s="37"/>
      <c r="C91" s="38"/>
      <c r="D91" s="38"/>
      <c r="E91" s="412" t="s">
        <v>2721</v>
      </c>
      <c r="F91" s="410"/>
      <c r="G91" s="410"/>
      <c r="H91" s="410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274</v>
      </c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6.5" customHeight="1">
      <c r="A93" s="36"/>
      <c r="B93" s="37"/>
      <c r="C93" s="38"/>
      <c r="D93" s="38"/>
      <c r="E93" s="356" t="str">
        <f>E13</f>
        <v>01 - Stavební část</v>
      </c>
      <c r="F93" s="410"/>
      <c r="G93" s="410"/>
      <c r="H93" s="410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21</v>
      </c>
      <c r="D95" s="38"/>
      <c r="E95" s="38"/>
      <c r="F95" s="29" t="str">
        <f>F16</f>
        <v>Nádražní 128, Jablonné nad Orlicí</v>
      </c>
      <c r="G95" s="38"/>
      <c r="H95" s="38"/>
      <c r="I95" s="31" t="s">
        <v>23</v>
      </c>
      <c r="J95" s="61" t="str">
        <f>IF(J16="","",J16)</f>
        <v>25. 7. 2022</v>
      </c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6.9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2" customHeight="1">
      <c r="A97" s="36"/>
      <c r="B97" s="37"/>
      <c r="C97" s="31" t="s">
        <v>25</v>
      </c>
      <c r="D97" s="38"/>
      <c r="E97" s="38"/>
      <c r="F97" s="29" t="str">
        <f>E19</f>
        <v>Správa železniční dopravní cesty</v>
      </c>
      <c r="G97" s="38"/>
      <c r="H97" s="38"/>
      <c r="I97" s="31" t="s">
        <v>33</v>
      </c>
      <c r="J97" s="34" t="str">
        <f>E25</f>
        <v>Aprea s.r.o.</v>
      </c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5.2" customHeight="1">
      <c r="A98" s="36"/>
      <c r="B98" s="37"/>
      <c r="C98" s="31" t="s">
        <v>31</v>
      </c>
      <c r="D98" s="38"/>
      <c r="E98" s="38"/>
      <c r="F98" s="29" t="str">
        <f>IF(E22="","",E22)</f>
        <v>Vyplň údaj</v>
      </c>
      <c r="G98" s="38"/>
      <c r="H98" s="38"/>
      <c r="I98" s="31" t="s">
        <v>38</v>
      </c>
      <c r="J98" s="34" t="str">
        <f>E28</f>
        <v>Kateřina Bačová</v>
      </c>
      <c r="K98" s="38"/>
      <c r="L98" s="11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0.3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15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11" customFormat="1" ht="29.25" customHeight="1">
      <c r="A100" s="153"/>
      <c r="B100" s="154"/>
      <c r="C100" s="155" t="s">
        <v>162</v>
      </c>
      <c r="D100" s="156" t="s">
        <v>62</v>
      </c>
      <c r="E100" s="156" t="s">
        <v>58</v>
      </c>
      <c r="F100" s="156" t="s">
        <v>59</v>
      </c>
      <c r="G100" s="156" t="s">
        <v>163</v>
      </c>
      <c r="H100" s="156" t="s">
        <v>164</v>
      </c>
      <c r="I100" s="156" t="s">
        <v>165</v>
      </c>
      <c r="J100" s="156" t="s">
        <v>157</v>
      </c>
      <c r="K100" s="157" t="s">
        <v>166</v>
      </c>
      <c r="L100" s="158"/>
      <c r="M100" s="70" t="s">
        <v>19</v>
      </c>
      <c r="N100" s="71" t="s">
        <v>47</v>
      </c>
      <c r="O100" s="71" t="s">
        <v>167</v>
      </c>
      <c r="P100" s="71" t="s">
        <v>168</v>
      </c>
      <c r="Q100" s="71" t="s">
        <v>169</v>
      </c>
      <c r="R100" s="71" t="s">
        <v>170</v>
      </c>
      <c r="S100" s="71" t="s">
        <v>171</v>
      </c>
      <c r="T100" s="72" t="s">
        <v>172</v>
      </c>
      <c r="U100" s="15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/>
    </row>
    <row r="101" spans="1:65" s="2" customFormat="1" ht="22.9" customHeight="1">
      <c r="A101" s="36"/>
      <c r="B101" s="37"/>
      <c r="C101" s="77" t="s">
        <v>173</v>
      </c>
      <c r="D101" s="38"/>
      <c r="E101" s="38"/>
      <c r="F101" s="38"/>
      <c r="G101" s="38"/>
      <c r="H101" s="38"/>
      <c r="I101" s="38"/>
      <c r="J101" s="159">
        <f>BK101</f>
        <v>0</v>
      </c>
      <c r="K101" s="38"/>
      <c r="L101" s="41"/>
      <c r="M101" s="73"/>
      <c r="N101" s="160"/>
      <c r="O101" s="74"/>
      <c r="P101" s="161">
        <f>P102+P132</f>
        <v>0</v>
      </c>
      <c r="Q101" s="74"/>
      <c r="R101" s="161">
        <f>R102+R132</f>
        <v>1.3128123999999999</v>
      </c>
      <c r="S101" s="74"/>
      <c r="T101" s="162">
        <f>T102+T132</f>
        <v>0.95731999999999995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76</v>
      </c>
      <c r="AU101" s="19" t="s">
        <v>158</v>
      </c>
      <c r="BK101" s="163">
        <f>BK102+BK132</f>
        <v>0</v>
      </c>
    </row>
    <row r="102" spans="1:65" s="12" customFormat="1" ht="25.9" customHeight="1">
      <c r="B102" s="164"/>
      <c r="C102" s="165"/>
      <c r="D102" s="166" t="s">
        <v>76</v>
      </c>
      <c r="E102" s="167" t="s">
        <v>174</v>
      </c>
      <c r="F102" s="167" t="s">
        <v>175</v>
      </c>
      <c r="G102" s="165"/>
      <c r="H102" s="165"/>
      <c r="I102" s="168"/>
      <c r="J102" s="169">
        <f>BK102</f>
        <v>0</v>
      </c>
      <c r="K102" s="165"/>
      <c r="L102" s="170"/>
      <c r="M102" s="171"/>
      <c r="N102" s="172"/>
      <c r="O102" s="172"/>
      <c r="P102" s="173">
        <f>P103+P111+P115+P120+P124+P128</f>
        <v>0</v>
      </c>
      <c r="Q102" s="172"/>
      <c r="R102" s="173">
        <f>R103+R111+R115+R120+R124+R128</f>
        <v>0.67388099999999995</v>
      </c>
      <c r="S102" s="172"/>
      <c r="T102" s="174">
        <f>T103+T111+T115+T120+T124+T128</f>
        <v>0.75712000000000002</v>
      </c>
      <c r="AR102" s="175" t="s">
        <v>84</v>
      </c>
      <c r="AT102" s="176" t="s">
        <v>76</v>
      </c>
      <c r="AU102" s="176" t="s">
        <v>77</v>
      </c>
      <c r="AY102" s="175" t="s">
        <v>176</v>
      </c>
      <c r="BK102" s="177">
        <f>BK103+BK111+BK115+BK120+BK124+BK128</f>
        <v>0</v>
      </c>
    </row>
    <row r="103" spans="1:65" s="12" customFormat="1" ht="22.9" customHeight="1">
      <c r="B103" s="164"/>
      <c r="C103" s="165"/>
      <c r="D103" s="166" t="s">
        <v>76</v>
      </c>
      <c r="E103" s="178" t="s">
        <v>223</v>
      </c>
      <c r="F103" s="178" t="s">
        <v>2724</v>
      </c>
      <c r="G103" s="165"/>
      <c r="H103" s="165"/>
      <c r="I103" s="168"/>
      <c r="J103" s="179">
        <f>BK103</f>
        <v>0</v>
      </c>
      <c r="K103" s="165"/>
      <c r="L103" s="170"/>
      <c r="M103" s="171"/>
      <c r="N103" s="172"/>
      <c r="O103" s="172"/>
      <c r="P103" s="173">
        <f>SUM(P104:P110)</f>
        <v>0</v>
      </c>
      <c r="Q103" s="172"/>
      <c r="R103" s="173">
        <f>SUM(R104:R110)</f>
        <v>0.63598080000000001</v>
      </c>
      <c r="S103" s="172"/>
      <c r="T103" s="174">
        <f>SUM(T104:T110)</f>
        <v>0</v>
      </c>
      <c r="AR103" s="175" t="s">
        <v>84</v>
      </c>
      <c r="AT103" s="176" t="s">
        <v>76</v>
      </c>
      <c r="AU103" s="176" t="s">
        <v>84</v>
      </c>
      <c r="AY103" s="175" t="s">
        <v>176</v>
      </c>
      <c r="BK103" s="177">
        <f>SUM(BK104:BK110)</f>
        <v>0</v>
      </c>
    </row>
    <row r="104" spans="1:65" s="2" customFormat="1" ht="16.5" customHeight="1">
      <c r="A104" s="36"/>
      <c r="B104" s="37"/>
      <c r="C104" s="180" t="s">
        <v>84</v>
      </c>
      <c r="D104" s="180" t="s">
        <v>180</v>
      </c>
      <c r="E104" s="181" t="s">
        <v>638</v>
      </c>
      <c r="F104" s="182" t="s">
        <v>639</v>
      </c>
      <c r="G104" s="183" t="s">
        <v>267</v>
      </c>
      <c r="H104" s="184">
        <v>47.32</v>
      </c>
      <c r="I104" s="185"/>
      <c r="J104" s="186">
        <f>ROUND(I104*H104,2)</f>
        <v>0</v>
      </c>
      <c r="K104" s="182" t="s">
        <v>184</v>
      </c>
      <c r="L104" s="41"/>
      <c r="M104" s="187" t="s">
        <v>19</v>
      </c>
      <c r="N104" s="188" t="s">
        <v>48</v>
      </c>
      <c r="O104" s="66"/>
      <c r="P104" s="189">
        <f>O104*H104</f>
        <v>0</v>
      </c>
      <c r="Q104" s="189">
        <v>1.3440000000000001E-2</v>
      </c>
      <c r="R104" s="189">
        <f>Q104*H104</f>
        <v>0.63598080000000001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185</v>
      </c>
      <c r="AT104" s="191" t="s">
        <v>180</v>
      </c>
      <c r="AU104" s="191" t="s">
        <v>86</v>
      </c>
      <c r="AY104" s="19" t="s">
        <v>176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84</v>
      </c>
      <c r="BK104" s="192">
        <f>ROUND(I104*H104,2)</f>
        <v>0</v>
      </c>
      <c r="BL104" s="19" t="s">
        <v>185</v>
      </c>
      <c r="BM104" s="191" t="s">
        <v>2725</v>
      </c>
    </row>
    <row r="105" spans="1:65" s="2" customFormat="1" ht="11.25">
      <c r="A105" s="36"/>
      <c r="B105" s="37"/>
      <c r="C105" s="38"/>
      <c r="D105" s="193" t="s">
        <v>187</v>
      </c>
      <c r="E105" s="38"/>
      <c r="F105" s="194" t="s">
        <v>641</v>
      </c>
      <c r="G105" s="38"/>
      <c r="H105" s="38"/>
      <c r="I105" s="195"/>
      <c r="J105" s="38"/>
      <c r="K105" s="38"/>
      <c r="L105" s="41"/>
      <c r="M105" s="196"/>
      <c r="N105" s="197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187</v>
      </c>
      <c r="AU105" s="19" t="s">
        <v>86</v>
      </c>
    </row>
    <row r="106" spans="1:65" s="2" customFormat="1" ht="11.25">
      <c r="A106" s="36"/>
      <c r="B106" s="37"/>
      <c r="C106" s="38"/>
      <c r="D106" s="198" t="s">
        <v>189</v>
      </c>
      <c r="E106" s="38"/>
      <c r="F106" s="199" t="s">
        <v>642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189</v>
      </c>
      <c r="AU106" s="19" t="s">
        <v>86</v>
      </c>
    </row>
    <row r="107" spans="1:65" s="2" customFormat="1" ht="16.5" customHeight="1">
      <c r="A107" s="36"/>
      <c r="B107" s="37"/>
      <c r="C107" s="180" t="s">
        <v>86</v>
      </c>
      <c r="D107" s="180" t="s">
        <v>180</v>
      </c>
      <c r="E107" s="181" t="s">
        <v>660</v>
      </c>
      <c r="F107" s="182" t="s">
        <v>661</v>
      </c>
      <c r="G107" s="183" t="s">
        <v>267</v>
      </c>
      <c r="H107" s="184">
        <v>47.32</v>
      </c>
      <c r="I107" s="185"/>
      <c r="J107" s="186">
        <f>ROUND(I107*H107,2)</f>
        <v>0</v>
      </c>
      <c r="K107" s="182" t="s">
        <v>184</v>
      </c>
      <c r="L107" s="41"/>
      <c r="M107" s="187" t="s">
        <v>19</v>
      </c>
      <c r="N107" s="188" t="s">
        <v>48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185</v>
      </c>
      <c r="AT107" s="191" t="s">
        <v>180</v>
      </c>
      <c r="AU107" s="191" t="s">
        <v>86</v>
      </c>
      <c r="AY107" s="19" t="s">
        <v>176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84</v>
      </c>
      <c r="BK107" s="192">
        <f>ROUND(I107*H107,2)</f>
        <v>0</v>
      </c>
      <c r="BL107" s="19" t="s">
        <v>185</v>
      </c>
      <c r="BM107" s="191" t="s">
        <v>2726</v>
      </c>
    </row>
    <row r="108" spans="1:65" s="2" customFormat="1" ht="11.25">
      <c r="A108" s="36"/>
      <c r="B108" s="37"/>
      <c r="C108" s="38"/>
      <c r="D108" s="193" t="s">
        <v>187</v>
      </c>
      <c r="E108" s="38"/>
      <c r="F108" s="194" t="s">
        <v>663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187</v>
      </c>
      <c r="AU108" s="19" t="s">
        <v>86</v>
      </c>
    </row>
    <row r="109" spans="1:65" s="2" customFormat="1" ht="11.25">
      <c r="A109" s="36"/>
      <c r="B109" s="37"/>
      <c r="C109" s="38"/>
      <c r="D109" s="198" t="s">
        <v>189</v>
      </c>
      <c r="E109" s="38"/>
      <c r="F109" s="199" t="s">
        <v>664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189</v>
      </c>
      <c r="AU109" s="19" t="s">
        <v>86</v>
      </c>
    </row>
    <row r="110" spans="1:65" s="13" customFormat="1" ht="11.25">
      <c r="B110" s="200"/>
      <c r="C110" s="201"/>
      <c r="D110" s="193" t="s">
        <v>196</v>
      </c>
      <c r="E110" s="202" t="s">
        <v>19</v>
      </c>
      <c r="F110" s="203" t="s">
        <v>2727</v>
      </c>
      <c r="G110" s="201"/>
      <c r="H110" s="204">
        <v>47.32</v>
      </c>
      <c r="I110" s="205"/>
      <c r="J110" s="201"/>
      <c r="K110" s="201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196</v>
      </c>
      <c r="AU110" s="210" t="s">
        <v>86</v>
      </c>
      <c r="AV110" s="13" t="s">
        <v>86</v>
      </c>
      <c r="AW110" s="13" t="s">
        <v>37</v>
      </c>
      <c r="AX110" s="13" t="s">
        <v>84</v>
      </c>
      <c r="AY110" s="210" t="s">
        <v>176</v>
      </c>
    </row>
    <row r="111" spans="1:65" s="12" customFormat="1" ht="22.9" customHeight="1">
      <c r="B111" s="164"/>
      <c r="C111" s="165"/>
      <c r="D111" s="166" t="s">
        <v>76</v>
      </c>
      <c r="E111" s="178" t="s">
        <v>732</v>
      </c>
      <c r="F111" s="178" t="s">
        <v>733</v>
      </c>
      <c r="G111" s="165"/>
      <c r="H111" s="165"/>
      <c r="I111" s="168"/>
      <c r="J111" s="179">
        <f>BK111</f>
        <v>0</v>
      </c>
      <c r="K111" s="165"/>
      <c r="L111" s="170"/>
      <c r="M111" s="171"/>
      <c r="N111" s="172"/>
      <c r="O111" s="172"/>
      <c r="P111" s="173">
        <f>SUM(P112:P114)</f>
        <v>0</v>
      </c>
      <c r="Q111" s="172"/>
      <c r="R111" s="173">
        <f>SUM(R112:R114)</f>
        <v>3.7699999999999997E-2</v>
      </c>
      <c r="S111" s="172"/>
      <c r="T111" s="174">
        <f>SUM(T112:T114)</f>
        <v>0</v>
      </c>
      <c r="AR111" s="175" t="s">
        <v>84</v>
      </c>
      <c r="AT111" s="176" t="s">
        <v>76</v>
      </c>
      <c r="AU111" s="176" t="s">
        <v>84</v>
      </c>
      <c r="AY111" s="175" t="s">
        <v>176</v>
      </c>
      <c r="BK111" s="177">
        <f>SUM(BK112:BK114)</f>
        <v>0</v>
      </c>
    </row>
    <row r="112" spans="1:65" s="2" customFormat="1" ht="21.75" customHeight="1">
      <c r="A112" s="36"/>
      <c r="B112" s="37"/>
      <c r="C112" s="180" t="s">
        <v>103</v>
      </c>
      <c r="D112" s="180" t="s">
        <v>180</v>
      </c>
      <c r="E112" s="181" t="s">
        <v>2165</v>
      </c>
      <c r="F112" s="182" t="s">
        <v>2166</v>
      </c>
      <c r="G112" s="183" t="s">
        <v>267</v>
      </c>
      <c r="H112" s="184">
        <v>290</v>
      </c>
      <c r="I112" s="185"/>
      <c r="J112" s="186">
        <f>ROUND(I112*H112,2)</f>
        <v>0</v>
      </c>
      <c r="K112" s="182" t="s">
        <v>184</v>
      </c>
      <c r="L112" s="41"/>
      <c r="M112" s="187" t="s">
        <v>19</v>
      </c>
      <c r="N112" s="188" t="s">
        <v>48</v>
      </c>
      <c r="O112" s="66"/>
      <c r="P112" s="189">
        <f>O112*H112</f>
        <v>0</v>
      </c>
      <c r="Q112" s="189">
        <v>1.2999999999999999E-4</v>
      </c>
      <c r="R112" s="189">
        <f>Q112*H112</f>
        <v>3.7699999999999997E-2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185</v>
      </c>
      <c r="AT112" s="191" t="s">
        <v>180</v>
      </c>
      <c r="AU112" s="191" t="s">
        <v>86</v>
      </c>
      <c r="AY112" s="19" t="s">
        <v>176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84</v>
      </c>
      <c r="BK112" s="192">
        <f>ROUND(I112*H112,2)</f>
        <v>0</v>
      </c>
      <c r="BL112" s="19" t="s">
        <v>185</v>
      </c>
      <c r="BM112" s="191" t="s">
        <v>2728</v>
      </c>
    </row>
    <row r="113" spans="1:65" s="2" customFormat="1" ht="11.25">
      <c r="A113" s="36"/>
      <c r="B113" s="37"/>
      <c r="C113" s="38"/>
      <c r="D113" s="193" t="s">
        <v>187</v>
      </c>
      <c r="E113" s="38"/>
      <c r="F113" s="194" t="s">
        <v>2168</v>
      </c>
      <c r="G113" s="38"/>
      <c r="H113" s="38"/>
      <c r="I113" s="195"/>
      <c r="J113" s="38"/>
      <c r="K113" s="38"/>
      <c r="L113" s="41"/>
      <c r="M113" s="196"/>
      <c r="N113" s="19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187</v>
      </c>
      <c r="AU113" s="19" t="s">
        <v>86</v>
      </c>
    </row>
    <row r="114" spans="1:65" s="2" customFormat="1" ht="11.25">
      <c r="A114" s="36"/>
      <c r="B114" s="37"/>
      <c r="C114" s="38"/>
      <c r="D114" s="198" t="s">
        <v>189</v>
      </c>
      <c r="E114" s="38"/>
      <c r="F114" s="199" t="s">
        <v>2169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189</v>
      </c>
      <c r="AU114" s="19" t="s">
        <v>86</v>
      </c>
    </row>
    <row r="115" spans="1:65" s="12" customFormat="1" ht="22.9" customHeight="1">
      <c r="B115" s="164"/>
      <c r="C115" s="165"/>
      <c r="D115" s="166" t="s">
        <v>76</v>
      </c>
      <c r="E115" s="178" t="s">
        <v>708</v>
      </c>
      <c r="F115" s="178" t="s">
        <v>709</v>
      </c>
      <c r="G115" s="165"/>
      <c r="H115" s="165"/>
      <c r="I115" s="168"/>
      <c r="J115" s="179">
        <f>BK115</f>
        <v>0</v>
      </c>
      <c r="K115" s="165"/>
      <c r="L115" s="170"/>
      <c r="M115" s="171"/>
      <c r="N115" s="172"/>
      <c r="O115" s="172"/>
      <c r="P115" s="173">
        <f>SUM(P116:P119)</f>
        <v>0</v>
      </c>
      <c r="Q115" s="172"/>
      <c r="R115" s="173">
        <f>SUM(R116:R119)</f>
        <v>2.0020000000000001E-4</v>
      </c>
      <c r="S115" s="172"/>
      <c r="T115" s="174">
        <f>SUM(T116:T119)</f>
        <v>0</v>
      </c>
      <c r="AR115" s="175" t="s">
        <v>84</v>
      </c>
      <c r="AT115" s="176" t="s">
        <v>76</v>
      </c>
      <c r="AU115" s="176" t="s">
        <v>84</v>
      </c>
      <c r="AY115" s="175" t="s">
        <v>176</v>
      </c>
      <c r="BK115" s="177">
        <f>SUM(BK116:BK119)</f>
        <v>0</v>
      </c>
    </row>
    <row r="116" spans="1:65" s="2" customFormat="1" ht="16.5" customHeight="1">
      <c r="A116" s="36"/>
      <c r="B116" s="37"/>
      <c r="C116" s="180" t="s">
        <v>185</v>
      </c>
      <c r="D116" s="180" t="s">
        <v>180</v>
      </c>
      <c r="E116" s="181" t="s">
        <v>2729</v>
      </c>
      <c r="F116" s="182" t="s">
        <v>2730</v>
      </c>
      <c r="G116" s="183" t="s">
        <v>267</v>
      </c>
      <c r="H116" s="184">
        <v>20.02</v>
      </c>
      <c r="I116" s="185"/>
      <c r="J116" s="186">
        <f>ROUND(I116*H116,2)</f>
        <v>0</v>
      </c>
      <c r="K116" s="182" t="s">
        <v>184</v>
      </c>
      <c r="L116" s="41"/>
      <c r="M116" s="187" t="s">
        <v>19</v>
      </c>
      <c r="N116" s="188" t="s">
        <v>48</v>
      </c>
      <c r="O116" s="66"/>
      <c r="P116" s="189">
        <f>O116*H116</f>
        <v>0</v>
      </c>
      <c r="Q116" s="189">
        <v>1.0000000000000001E-5</v>
      </c>
      <c r="R116" s="189">
        <f>Q116*H116</f>
        <v>2.0020000000000001E-4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185</v>
      </c>
      <c r="AT116" s="191" t="s">
        <v>180</v>
      </c>
      <c r="AU116" s="191" t="s">
        <v>86</v>
      </c>
      <c r="AY116" s="19" t="s">
        <v>176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84</v>
      </c>
      <c r="BK116" s="192">
        <f>ROUND(I116*H116,2)</f>
        <v>0</v>
      </c>
      <c r="BL116" s="19" t="s">
        <v>185</v>
      </c>
      <c r="BM116" s="191" t="s">
        <v>2731</v>
      </c>
    </row>
    <row r="117" spans="1:65" s="2" customFormat="1" ht="19.5">
      <c r="A117" s="36"/>
      <c r="B117" s="37"/>
      <c r="C117" s="38"/>
      <c r="D117" s="193" t="s">
        <v>187</v>
      </c>
      <c r="E117" s="38"/>
      <c r="F117" s="194" t="s">
        <v>2732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187</v>
      </c>
      <c r="AU117" s="19" t="s">
        <v>86</v>
      </c>
    </row>
    <row r="118" spans="1:65" s="2" customFormat="1" ht="11.25">
      <c r="A118" s="36"/>
      <c r="B118" s="37"/>
      <c r="C118" s="38"/>
      <c r="D118" s="198" t="s">
        <v>189</v>
      </c>
      <c r="E118" s="38"/>
      <c r="F118" s="199" t="s">
        <v>2733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189</v>
      </c>
      <c r="AU118" s="19" t="s">
        <v>86</v>
      </c>
    </row>
    <row r="119" spans="1:65" s="13" customFormat="1" ht="11.25">
      <c r="B119" s="200"/>
      <c r="C119" s="201"/>
      <c r="D119" s="193" t="s">
        <v>196</v>
      </c>
      <c r="E119" s="202" t="s">
        <v>19</v>
      </c>
      <c r="F119" s="203" t="s">
        <v>2734</v>
      </c>
      <c r="G119" s="201"/>
      <c r="H119" s="204">
        <v>20.02</v>
      </c>
      <c r="I119" s="205"/>
      <c r="J119" s="201"/>
      <c r="K119" s="201"/>
      <c r="L119" s="206"/>
      <c r="M119" s="207"/>
      <c r="N119" s="208"/>
      <c r="O119" s="208"/>
      <c r="P119" s="208"/>
      <c r="Q119" s="208"/>
      <c r="R119" s="208"/>
      <c r="S119" s="208"/>
      <c r="T119" s="209"/>
      <c r="AT119" s="210" t="s">
        <v>196</v>
      </c>
      <c r="AU119" s="210" t="s">
        <v>86</v>
      </c>
      <c r="AV119" s="13" t="s">
        <v>86</v>
      </c>
      <c r="AW119" s="13" t="s">
        <v>37</v>
      </c>
      <c r="AX119" s="13" t="s">
        <v>84</v>
      </c>
      <c r="AY119" s="210" t="s">
        <v>176</v>
      </c>
    </row>
    <row r="120" spans="1:65" s="12" customFormat="1" ht="22.9" customHeight="1">
      <c r="B120" s="164"/>
      <c r="C120" s="165"/>
      <c r="D120" s="166" t="s">
        <v>76</v>
      </c>
      <c r="E120" s="178" t="s">
        <v>315</v>
      </c>
      <c r="F120" s="178" t="s">
        <v>316</v>
      </c>
      <c r="G120" s="165"/>
      <c r="H120" s="165"/>
      <c r="I120" s="168"/>
      <c r="J120" s="179">
        <f>BK120</f>
        <v>0</v>
      </c>
      <c r="K120" s="165"/>
      <c r="L120" s="170"/>
      <c r="M120" s="171"/>
      <c r="N120" s="172"/>
      <c r="O120" s="172"/>
      <c r="P120" s="173">
        <f>SUM(P121:P123)</f>
        <v>0</v>
      </c>
      <c r="Q120" s="172"/>
      <c r="R120" s="173">
        <f>SUM(R121:R123)</f>
        <v>0</v>
      </c>
      <c r="S120" s="172"/>
      <c r="T120" s="174">
        <f>SUM(T121:T123)</f>
        <v>0.75712000000000002</v>
      </c>
      <c r="AR120" s="175" t="s">
        <v>84</v>
      </c>
      <c r="AT120" s="176" t="s">
        <v>76</v>
      </c>
      <c r="AU120" s="176" t="s">
        <v>84</v>
      </c>
      <c r="AY120" s="175" t="s">
        <v>176</v>
      </c>
      <c r="BK120" s="177">
        <f>SUM(BK121:BK123)</f>
        <v>0</v>
      </c>
    </row>
    <row r="121" spans="1:65" s="2" customFormat="1" ht="24.2" customHeight="1">
      <c r="A121" s="36"/>
      <c r="B121" s="37"/>
      <c r="C121" s="180" t="s">
        <v>216</v>
      </c>
      <c r="D121" s="180" t="s">
        <v>180</v>
      </c>
      <c r="E121" s="181" t="s">
        <v>834</v>
      </c>
      <c r="F121" s="182" t="s">
        <v>835</v>
      </c>
      <c r="G121" s="183" t="s">
        <v>267</v>
      </c>
      <c r="H121" s="184">
        <v>47.32</v>
      </c>
      <c r="I121" s="185"/>
      <c r="J121" s="186">
        <f>ROUND(I121*H121,2)</f>
        <v>0</v>
      </c>
      <c r="K121" s="182" t="s">
        <v>184</v>
      </c>
      <c r="L121" s="41"/>
      <c r="M121" s="187" t="s">
        <v>19</v>
      </c>
      <c r="N121" s="188" t="s">
        <v>48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1.6E-2</v>
      </c>
      <c r="T121" s="190">
        <f>S121*H121</f>
        <v>0.75712000000000002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185</v>
      </c>
      <c r="AT121" s="191" t="s">
        <v>180</v>
      </c>
      <c r="AU121" s="191" t="s">
        <v>86</v>
      </c>
      <c r="AY121" s="19" t="s">
        <v>176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84</v>
      </c>
      <c r="BK121" s="192">
        <f>ROUND(I121*H121,2)</f>
        <v>0</v>
      </c>
      <c r="BL121" s="19" t="s">
        <v>185</v>
      </c>
      <c r="BM121" s="191" t="s">
        <v>2735</v>
      </c>
    </row>
    <row r="122" spans="1:65" s="2" customFormat="1" ht="19.5">
      <c r="A122" s="36"/>
      <c r="B122" s="37"/>
      <c r="C122" s="38"/>
      <c r="D122" s="193" t="s">
        <v>187</v>
      </c>
      <c r="E122" s="38"/>
      <c r="F122" s="194" t="s">
        <v>837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187</v>
      </c>
      <c r="AU122" s="19" t="s">
        <v>86</v>
      </c>
    </row>
    <row r="123" spans="1:65" s="2" customFormat="1" ht="11.25">
      <c r="A123" s="36"/>
      <c r="B123" s="37"/>
      <c r="C123" s="38"/>
      <c r="D123" s="198" t="s">
        <v>189</v>
      </c>
      <c r="E123" s="38"/>
      <c r="F123" s="199" t="s">
        <v>838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189</v>
      </c>
      <c r="AU123" s="19" t="s">
        <v>86</v>
      </c>
    </row>
    <row r="124" spans="1:65" s="12" customFormat="1" ht="22.9" customHeight="1">
      <c r="B124" s="164"/>
      <c r="C124" s="165"/>
      <c r="D124" s="166" t="s">
        <v>76</v>
      </c>
      <c r="E124" s="178" t="s">
        <v>177</v>
      </c>
      <c r="F124" s="178" t="s">
        <v>178</v>
      </c>
      <c r="G124" s="165"/>
      <c r="H124" s="165"/>
      <c r="I124" s="168"/>
      <c r="J124" s="179">
        <f>BK124</f>
        <v>0</v>
      </c>
      <c r="K124" s="165"/>
      <c r="L124" s="170"/>
      <c r="M124" s="171"/>
      <c r="N124" s="172"/>
      <c r="O124" s="172"/>
      <c r="P124" s="173">
        <f>SUM(P125:P127)</f>
        <v>0</v>
      </c>
      <c r="Q124" s="172"/>
      <c r="R124" s="173">
        <f>SUM(R125:R127)</f>
        <v>0</v>
      </c>
      <c r="S124" s="172"/>
      <c r="T124" s="174">
        <f>SUM(T125:T127)</f>
        <v>0</v>
      </c>
      <c r="AR124" s="175" t="s">
        <v>84</v>
      </c>
      <c r="AT124" s="176" t="s">
        <v>76</v>
      </c>
      <c r="AU124" s="176" t="s">
        <v>84</v>
      </c>
      <c r="AY124" s="175" t="s">
        <v>176</v>
      </c>
      <c r="BK124" s="177">
        <f>SUM(BK125:BK127)</f>
        <v>0</v>
      </c>
    </row>
    <row r="125" spans="1:65" s="2" customFormat="1" ht="16.5" customHeight="1">
      <c r="A125" s="36"/>
      <c r="B125" s="37"/>
      <c r="C125" s="180" t="s">
        <v>223</v>
      </c>
      <c r="D125" s="180" t="s">
        <v>180</v>
      </c>
      <c r="E125" s="181" t="s">
        <v>2204</v>
      </c>
      <c r="F125" s="182" t="s">
        <v>2205</v>
      </c>
      <c r="G125" s="183" t="s">
        <v>183</v>
      </c>
      <c r="H125" s="184">
        <v>0.95699999999999996</v>
      </c>
      <c r="I125" s="185"/>
      <c r="J125" s="186">
        <f>ROUND(I125*H125,2)</f>
        <v>0</v>
      </c>
      <c r="K125" s="182" t="s">
        <v>184</v>
      </c>
      <c r="L125" s="41"/>
      <c r="M125" s="187" t="s">
        <v>19</v>
      </c>
      <c r="N125" s="188" t="s">
        <v>48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185</v>
      </c>
      <c r="AT125" s="191" t="s">
        <v>180</v>
      </c>
      <c r="AU125" s="191" t="s">
        <v>86</v>
      </c>
      <c r="AY125" s="19" t="s">
        <v>176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84</v>
      </c>
      <c r="BK125" s="192">
        <f>ROUND(I125*H125,2)</f>
        <v>0</v>
      </c>
      <c r="BL125" s="19" t="s">
        <v>185</v>
      </c>
      <c r="BM125" s="191" t="s">
        <v>2736</v>
      </c>
    </row>
    <row r="126" spans="1:65" s="2" customFormat="1" ht="11.25">
      <c r="A126" s="36"/>
      <c r="B126" s="37"/>
      <c r="C126" s="38"/>
      <c r="D126" s="193" t="s">
        <v>187</v>
      </c>
      <c r="E126" s="38"/>
      <c r="F126" s="194" t="s">
        <v>2207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187</v>
      </c>
      <c r="AU126" s="19" t="s">
        <v>86</v>
      </c>
    </row>
    <row r="127" spans="1:65" s="2" customFormat="1" ht="11.25">
      <c r="A127" s="36"/>
      <c r="B127" s="37"/>
      <c r="C127" s="38"/>
      <c r="D127" s="198" t="s">
        <v>189</v>
      </c>
      <c r="E127" s="38"/>
      <c r="F127" s="199" t="s">
        <v>2208</v>
      </c>
      <c r="G127" s="38"/>
      <c r="H127" s="38"/>
      <c r="I127" s="195"/>
      <c r="J127" s="38"/>
      <c r="K127" s="38"/>
      <c r="L127" s="41"/>
      <c r="M127" s="196"/>
      <c r="N127" s="197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189</v>
      </c>
      <c r="AU127" s="19" t="s">
        <v>86</v>
      </c>
    </row>
    <row r="128" spans="1:65" s="12" customFormat="1" ht="22.9" customHeight="1">
      <c r="B128" s="164"/>
      <c r="C128" s="165"/>
      <c r="D128" s="166" t="s">
        <v>76</v>
      </c>
      <c r="E128" s="178" t="s">
        <v>339</v>
      </c>
      <c r="F128" s="178" t="s">
        <v>340</v>
      </c>
      <c r="G128" s="165"/>
      <c r="H128" s="165"/>
      <c r="I128" s="168"/>
      <c r="J128" s="179">
        <f>BK128</f>
        <v>0</v>
      </c>
      <c r="K128" s="165"/>
      <c r="L128" s="170"/>
      <c r="M128" s="171"/>
      <c r="N128" s="172"/>
      <c r="O128" s="172"/>
      <c r="P128" s="173">
        <f>SUM(P129:P131)</f>
        <v>0</v>
      </c>
      <c r="Q128" s="172"/>
      <c r="R128" s="173">
        <f>SUM(R129:R131)</f>
        <v>0</v>
      </c>
      <c r="S128" s="172"/>
      <c r="T128" s="174">
        <f>SUM(T129:T131)</f>
        <v>0</v>
      </c>
      <c r="AR128" s="175" t="s">
        <v>84</v>
      </c>
      <c r="AT128" s="176" t="s">
        <v>76</v>
      </c>
      <c r="AU128" s="176" t="s">
        <v>84</v>
      </c>
      <c r="AY128" s="175" t="s">
        <v>176</v>
      </c>
      <c r="BK128" s="177">
        <f>SUM(BK129:BK131)</f>
        <v>0</v>
      </c>
    </row>
    <row r="129" spans="1:65" s="2" customFormat="1" ht="16.5" customHeight="1">
      <c r="A129" s="36"/>
      <c r="B129" s="37"/>
      <c r="C129" s="180" t="s">
        <v>328</v>
      </c>
      <c r="D129" s="180" t="s">
        <v>180</v>
      </c>
      <c r="E129" s="181" t="s">
        <v>2209</v>
      </c>
      <c r="F129" s="182" t="s">
        <v>2210</v>
      </c>
      <c r="G129" s="183" t="s">
        <v>183</v>
      </c>
      <c r="H129" s="184">
        <v>0.67400000000000004</v>
      </c>
      <c r="I129" s="185"/>
      <c r="J129" s="186">
        <f>ROUND(I129*H129,2)</f>
        <v>0</v>
      </c>
      <c r="K129" s="182" t="s">
        <v>184</v>
      </c>
      <c r="L129" s="41"/>
      <c r="M129" s="187" t="s">
        <v>19</v>
      </c>
      <c r="N129" s="188" t="s">
        <v>48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185</v>
      </c>
      <c r="AT129" s="191" t="s">
        <v>180</v>
      </c>
      <c r="AU129" s="191" t="s">
        <v>86</v>
      </c>
      <c r="AY129" s="19" t="s">
        <v>176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84</v>
      </c>
      <c r="BK129" s="192">
        <f>ROUND(I129*H129,2)</f>
        <v>0</v>
      </c>
      <c r="BL129" s="19" t="s">
        <v>185</v>
      </c>
      <c r="BM129" s="191" t="s">
        <v>2737</v>
      </c>
    </row>
    <row r="130" spans="1:65" s="2" customFormat="1" ht="19.5">
      <c r="A130" s="36"/>
      <c r="B130" s="37"/>
      <c r="C130" s="38"/>
      <c r="D130" s="193" t="s">
        <v>187</v>
      </c>
      <c r="E130" s="38"/>
      <c r="F130" s="194" t="s">
        <v>2212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187</v>
      </c>
      <c r="AU130" s="19" t="s">
        <v>86</v>
      </c>
    </row>
    <row r="131" spans="1:65" s="2" customFormat="1" ht="11.25">
      <c r="A131" s="36"/>
      <c r="B131" s="37"/>
      <c r="C131" s="38"/>
      <c r="D131" s="198" t="s">
        <v>189</v>
      </c>
      <c r="E131" s="38"/>
      <c r="F131" s="199" t="s">
        <v>2213</v>
      </c>
      <c r="G131" s="38"/>
      <c r="H131" s="38"/>
      <c r="I131" s="195"/>
      <c r="J131" s="38"/>
      <c r="K131" s="38"/>
      <c r="L131" s="41"/>
      <c r="M131" s="196"/>
      <c r="N131" s="197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189</v>
      </c>
      <c r="AU131" s="19" t="s">
        <v>86</v>
      </c>
    </row>
    <row r="132" spans="1:65" s="12" customFormat="1" ht="25.9" customHeight="1">
      <c r="B132" s="164"/>
      <c r="C132" s="165"/>
      <c r="D132" s="166" t="s">
        <v>76</v>
      </c>
      <c r="E132" s="167" t="s">
        <v>347</v>
      </c>
      <c r="F132" s="167" t="s">
        <v>348</v>
      </c>
      <c r="G132" s="165"/>
      <c r="H132" s="165"/>
      <c r="I132" s="168"/>
      <c r="J132" s="169">
        <f>BK132</f>
        <v>0</v>
      </c>
      <c r="K132" s="165"/>
      <c r="L132" s="170"/>
      <c r="M132" s="171"/>
      <c r="N132" s="172"/>
      <c r="O132" s="172"/>
      <c r="P132" s="173">
        <f>P133+P203</f>
        <v>0</v>
      </c>
      <c r="Q132" s="172"/>
      <c r="R132" s="173">
        <f>R133+R203</f>
        <v>0.63893140000000004</v>
      </c>
      <c r="S132" s="172"/>
      <c r="T132" s="174">
        <f>T133+T203</f>
        <v>0.20019999999999999</v>
      </c>
      <c r="AR132" s="175" t="s">
        <v>86</v>
      </c>
      <c r="AT132" s="176" t="s">
        <v>76</v>
      </c>
      <c r="AU132" s="176" t="s">
        <v>77</v>
      </c>
      <c r="AY132" s="175" t="s">
        <v>176</v>
      </c>
      <c r="BK132" s="177">
        <f>BK133+BK203</f>
        <v>0</v>
      </c>
    </row>
    <row r="133" spans="1:65" s="12" customFormat="1" ht="22.9" customHeight="1">
      <c r="B133" s="164"/>
      <c r="C133" s="165"/>
      <c r="D133" s="166" t="s">
        <v>76</v>
      </c>
      <c r="E133" s="178" t="s">
        <v>440</v>
      </c>
      <c r="F133" s="178" t="s">
        <v>441</v>
      </c>
      <c r="G133" s="165"/>
      <c r="H133" s="165"/>
      <c r="I133" s="168"/>
      <c r="J133" s="179">
        <f>BK133</f>
        <v>0</v>
      </c>
      <c r="K133" s="165"/>
      <c r="L133" s="170"/>
      <c r="M133" s="171"/>
      <c r="N133" s="172"/>
      <c r="O133" s="172"/>
      <c r="P133" s="173">
        <f>SUM(P134:P202)</f>
        <v>0</v>
      </c>
      <c r="Q133" s="172"/>
      <c r="R133" s="173">
        <f>SUM(R134:R202)</f>
        <v>0.20570180000000002</v>
      </c>
      <c r="S133" s="172"/>
      <c r="T133" s="174">
        <f>SUM(T134:T202)</f>
        <v>0</v>
      </c>
      <c r="AR133" s="175" t="s">
        <v>86</v>
      </c>
      <c r="AT133" s="176" t="s">
        <v>76</v>
      </c>
      <c r="AU133" s="176" t="s">
        <v>84</v>
      </c>
      <c r="AY133" s="175" t="s">
        <v>176</v>
      </c>
      <c r="BK133" s="177">
        <f>SUM(BK134:BK202)</f>
        <v>0</v>
      </c>
    </row>
    <row r="134" spans="1:65" s="2" customFormat="1" ht="16.5" customHeight="1">
      <c r="A134" s="36"/>
      <c r="B134" s="37"/>
      <c r="C134" s="180" t="s">
        <v>179</v>
      </c>
      <c r="D134" s="180" t="s">
        <v>180</v>
      </c>
      <c r="E134" s="181" t="s">
        <v>2738</v>
      </c>
      <c r="F134" s="182" t="s">
        <v>2739</v>
      </c>
      <c r="G134" s="183" t="s">
        <v>267</v>
      </c>
      <c r="H134" s="184">
        <v>257.02800000000002</v>
      </c>
      <c r="I134" s="185"/>
      <c r="J134" s="186">
        <f>ROUND(I134*H134,2)</f>
        <v>0</v>
      </c>
      <c r="K134" s="182" t="s">
        <v>184</v>
      </c>
      <c r="L134" s="41"/>
      <c r="M134" s="187" t="s">
        <v>19</v>
      </c>
      <c r="N134" s="188" t="s">
        <v>48</v>
      </c>
      <c r="O134" s="66"/>
      <c r="P134" s="189">
        <f>O134*H134</f>
        <v>0</v>
      </c>
      <c r="Q134" s="189">
        <v>8.0000000000000007E-5</v>
      </c>
      <c r="R134" s="189">
        <f>Q134*H134</f>
        <v>2.0562240000000002E-2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354</v>
      </c>
      <c r="AT134" s="191" t="s">
        <v>180</v>
      </c>
      <c r="AU134" s="191" t="s">
        <v>86</v>
      </c>
      <c r="AY134" s="19" t="s">
        <v>176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84</v>
      </c>
      <c r="BK134" s="192">
        <f>ROUND(I134*H134,2)</f>
        <v>0</v>
      </c>
      <c r="BL134" s="19" t="s">
        <v>354</v>
      </c>
      <c r="BM134" s="191" t="s">
        <v>2740</v>
      </c>
    </row>
    <row r="135" spans="1:65" s="2" customFormat="1" ht="11.25">
      <c r="A135" s="36"/>
      <c r="B135" s="37"/>
      <c r="C135" s="38"/>
      <c r="D135" s="193" t="s">
        <v>187</v>
      </c>
      <c r="E135" s="38"/>
      <c r="F135" s="194" t="s">
        <v>2741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187</v>
      </c>
      <c r="AU135" s="19" t="s">
        <v>86</v>
      </c>
    </row>
    <row r="136" spans="1:65" s="2" customFormat="1" ht="11.25">
      <c r="A136" s="36"/>
      <c r="B136" s="37"/>
      <c r="C136" s="38"/>
      <c r="D136" s="198" t="s">
        <v>189</v>
      </c>
      <c r="E136" s="38"/>
      <c r="F136" s="199" t="s">
        <v>2742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189</v>
      </c>
      <c r="AU136" s="19" t="s">
        <v>86</v>
      </c>
    </row>
    <row r="137" spans="1:65" s="2" customFormat="1" ht="16.5" customHeight="1">
      <c r="A137" s="36"/>
      <c r="B137" s="37"/>
      <c r="C137" s="180" t="s">
        <v>341</v>
      </c>
      <c r="D137" s="180" t="s">
        <v>180</v>
      </c>
      <c r="E137" s="181" t="s">
        <v>471</v>
      </c>
      <c r="F137" s="182" t="s">
        <v>472</v>
      </c>
      <c r="G137" s="183" t="s">
        <v>267</v>
      </c>
      <c r="H137" s="184">
        <v>257.02800000000002</v>
      </c>
      <c r="I137" s="185"/>
      <c r="J137" s="186">
        <f>ROUND(I137*H137,2)</f>
        <v>0</v>
      </c>
      <c r="K137" s="182" t="s">
        <v>184</v>
      </c>
      <c r="L137" s="41"/>
      <c r="M137" s="187" t="s">
        <v>19</v>
      </c>
      <c r="N137" s="188" t="s">
        <v>48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354</v>
      </c>
      <c r="AT137" s="191" t="s">
        <v>180</v>
      </c>
      <c r="AU137" s="191" t="s">
        <v>86</v>
      </c>
      <c r="AY137" s="19" t="s">
        <v>176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84</v>
      </c>
      <c r="BK137" s="192">
        <f>ROUND(I137*H137,2)</f>
        <v>0</v>
      </c>
      <c r="BL137" s="19" t="s">
        <v>354</v>
      </c>
      <c r="BM137" s="191" t="s">
        <v>2743</v>
      </c>
    </row>
    <row r="138" spans="1:65" s="2" customFormat="1" ht="11.25">
      <c r="A138" s="36"/>
      <c r="B138" s="37"/>
      <c r="C138" s="38"/>
      <c r="D138" s="193" t="s">
        <v>187</v>
      </c>
      <c r="E138" s="38"/>
      <c r="F138" s="194" t="s">
        <v>474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187</v>
      </c>
      <c r="AU138" s="19" t="s">
        <v>86</v>
      </c>
    </row>
    <row r="139" spans="1:65" s="2" customFormat="1" ht="11.25">
      <c r="A139" s="36"/>
      <c r="B139" s="37"/>
      <c r="C139" s="38"/>
      <c r="D139" s="198" t="s">
        <v>189</v>
      </c>
      <c r="E139" s="38"/>
      <c r="F139" s="199" t="s">
        <v>475</v>
      </c>
      <c r="G139" s="38"/>
      <c r="H139" s="38"/>
      <c r="I139" s="195"/>
      <c r="J139" s="38"/>
      <c r="K139" s="38"/>
      <c r="L139" s="41"/>
      <c r="M139" s="196"/>
      <c r="N139" s="197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189</v>
      </c>
      <c r="AU139" s="19" t="s">
        <v>86</v>
      </c>
    </row>
    <row r="140" spans="1:65" s="2" customFormat="1" ht="16.5" customHeight="1">
      <c r="A140" s="36"/>
      <c r="B140" s="37"/>
      <c r="C140" s="180" t="s">
        <v>351</v>
      </c>
      <c r="D140" s="180" t="s">
        <v>180</v>
      </c>
      <c r="E140" s="181" t="s">
        <v>2744</v>
      </c>
      <c r="F140" s="182" t="s">
        <v>2745</v>
      </c>
      <c r="G140" s="183" t="s">
        <v>267</v>
      </c>
      <c r="H140" s="184">
        <v>257.02800000000002</v>
      </c>
      <c r="I140" s="185"/>
      <c r="J140" s="186">
        <f>ROUND(I140*H140,2)</f>
        <v>0</v>
      </c>
      <c r="K140" s="182" t="s">
        <v>184</v>
      </c>
      <c r="L140" s="41"/>
      <c r="M140" s="187" t="s">
        <v>19</v>
      </c>
      <c r="N140" s="188" t="s">
        <v>48</v>
      </c>
      <c r="O140" s="66"/>
      <c r="P140" s="189">
        <f>O140*H140</f>
        <v>0</v>
      </c>
      <c r="Q140" s="189">
        <v>6.0000000000000002E-5</v>
      </c>
      <c r="R140" s="189">
        <f>Q140*H140</f>
        <v>1.5421680000000002E-2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354</v>
      </c>
      <c r="AT140" s="191" t="s">
        <v>180</v>
      </c>
      <c r="AU140" s="191" t="s">
        <v>86</v>
      </c>
      <c r="AY140" s="19" t="s">
        <v>176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84</v>
      </c>
      <c r="BK140" s="192">
        <f>ROUND(I140*H140,2)</f>
        <v>0</v>
      </c>
      <c r="BL140" s="19" t="s">
        <v>354</v>
      </c>
      <c r="BM140" s="191" t="s">
        <v>2746</v>
      </c>
    </row>
    <row r="141" spans="1:65" s="2" customFormat="1" ht="11.25">
      <c r="A141" s="36"/>
      <c r="B141" s="37"/>
      <c r="C141" s="38"/>
      <c r="D141" s="193" t="s">
        <v>187</v>
      </c>
      <c r="E141" s="38"/>
      <c r="F141" s="194" t="s">
        <v>2747</v>
      </c>
      <c r="G141" s="38"/>
      <c r="H141" s="38"/>
      <c r="I141" s="195"/>
      <c r="J141" s="38"/>
      <c r="K141" s="38"/>
      <c r="L141" s="41"/>
      <c r="M141" s="196"/>
      <c r="N141" s="19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187</v>
      </c>
      <c r="AU141" s="19" t="s">
        <v>86</v>
      </c>
    </row>
    <row r="142" spans="1:65" s="2" customFormat="1" ht="11.25">
      <c r="A142" s="36"/>
      <c r="B142" s="37"/>
      <c r="C142" s="38"/>
      <c r="D142" s="198" t="s">
        <v>189</v>
      </c>
      <c r="E142" s="38"/>
      <c r="F142" s="199" t="s">
        <v>2748</v>
      </c>
      <c r="G142" s="38"/>
      <c r="H142" s="38"/>
      <c r="I142" s="195"/>
      <c r="J142" s="38"/>
      <c r="K142" s="38"/>
      <c r="L142" s="41"/>
      <c r="M142" s="196"/>
      <c r="N142" s="197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189</v>
      </c>
      <c r="AU142" s="19" t="s">
        <v>86</v>
      </c>
    </row>
    <row r="143" spans="1:65" s="13" customFormat="1" ht="11.25">
      <c r="B143" s="200"/>
      <c r="C143" s="201"/>
      <c r="D143" s="193" t="s">
        <v>196</v>
      </c>
      <c r="E143" s="202" t="s">
        <v>19</v>
      </c>
      <c r="F143" s="203" t="s">
        <v>2749</v>
      </c>
      <c r="G143" s="201"/>
      <c r="H143" s="204">
        <v>40.04</v>
      </c>
      <c r="I143" s="205"/>
      <c r="J143" s="201"/>
      <c r="K143" s="201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196</v>
      </c>
      <c r="AU143" s="210" t="s">
        <v>86</v>
      </c>
      <c r="AV143" s="13" t="s">
        <v>86</v>
      </c>
      <c r="AW143" s="13" t="s">
        <v>37</v>
      </c>
      <c r="AX143" s="13" t="s">
        <v>77</v>
      </c>
      <c r="AY143" s="210" t="s">
        <v>176</v>
      </c>
    </row>
    <row r="144" spans="1:65" s="13" customFormat="1" ht="11.25">
      <c r="B144" s="200"/>
      <c r="C144" s="201"/>
      <c r="D144" s="193" t="s">
        <v>196</v>
      </c>
      <c r="E144" s="202" t="s">
        <v>19</v>
      </c>
      <c r="F144" s="203" t="s">
        <v>2750</v>
      </c>
      <c r="G144" s="201"/>
      <c r="H144" s="204">
        <v>42</v>
      </c>
      <c r="I144" s="205"/>
      <c r="J144" s="201"/>
      <c r="K144" s="201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196</v>
      </c>
      <c r="AU144" s="210" t="s">
        <v>86</v>
      </c>
      <c r="AV144" s="13" t="s">
        <v>86</v>
      </c>
      <c r="AW144" s="13" t="s">
        <v>37</v>
      </c>
      <c r="AX144" s="13" t="s">
        <v>77</v>
      </c>
      <c r="AY144" s="210" t="s">
        <v>176</v>
      </c>
    </row>
    <row r="145" spans="1:65" s="16" customFormat="1" ht="11.25">
      <c r="B145" s="247"/>
      <c r="C145" s="248"/>
      <c r="D145" s="193" t="s">
        <v>196</v>
      </c>
      <c r="E145" s="249" t="s">
        <v>19</v>
      </c>
      <c r="F145" s="250" t="s">
        <v>1168</v>
      </c>
      <c r="G145" s="248"/>
      <c r="H145" s="251">
        <v>82.04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AT145" s="257" t="s">
        <v>196</v>
      </c>
      <c r="AU145" s="257" t="s">
        <v>86</v>
      </c>
      <c r="AV145" s="16" t="s">
        <v>103</v>
      </c>
      <c r="AW145" s="16" t="s">
        <v>37</v>
      </c>
      <c r="AX145" s="16" t="s">
        <v>77</v>
      </c>
      <c r="AY145" s="257" t="s">
        <v>176</v>
      </c>
    </row>
    <row r="146" spans="1:65" s="15" customFormat="1" ht="11.25">
      <c r="B146" s="237"/>
      <c r="C146" s="238"/>
      <c r="D146" s="193" t="s">
        <v>196</v>
      </c>
      <c r="E146" s="239" t="s">
        <v>19</v>
      </c>
      <c r="F146" s="240" t="s">
        <v>2751</v>
      </c>
      <c r="G146" s="238"/>
      <c r="H146" s="239" t="s">
        <v>19</v>
      </c>
      <c r="I146" s="241"/>
      <c r="J146" s="238"/>
      <c r="K146" s="238"/>
      <c r="L146" s="242"/>
      <c r="M146" s="243"/>
      <c r="N146" s="244"/>
      <c r="O146" s="244"/>
      <c r="P146" s="244"/>
      <c r="Q146" s="244"/>
      <c r="R146" s="244"/>
      <c r="S146" s="244"/>
      <c r="T146" s="245"/>
      <c r="AT146" s="246" t="s">
        <v>196</v>
      </c>
      <c r="AU146" s="246" t="s">
        <v>86</v>
      </c>
      <c r="AV146" s="15" t="s">
        <v>84</v>
      </c>
      <c r="AW146" s="15" t="s">
        <v>37</v>
      </c>
      <c r="AX146" s="15" t="s">
        <v>77</v>
      </c>
      <c r="AY146" s="246" t="s">
        <v>176</v>
      </c>
    </row>
    <row r="147" spans="1:65" s="15" customFormat="1" ht="11.25">
      <c r="B147" s="237"/>
      <c r="C147" s="238"/>
      <c r="D147" s="193" t="s">
        <v>196</v>
      </c>
      <c r="E147" s="239" t="s">
        <v>19</v>
      </c>
      <c r="F147" s="240" t="s">
        <v>2752</v>
      </c>
      <c r="G147" s="238"/>
      <c r="H147" s="239" t="s">
        <v>19</v>
      </c>
      <c r="I147" s="241"/>
      <c r="J147" s="238"/>
      <c r="K147" s="238"/>
      <c r="L147" s="242"/>
      <c r="M147" s="243"/>
      <c r="N147" s="244"/>
      <c r="O147" s="244"/>
      <c r="P147" s="244"/>
      <c r="Q147" s="244"/>
      <c r="R147" s="244"/>
      <c r="S147" s="244"/>
      <c r="T147" s="245"/>
      <c r="AT147" s="246" t="s">
        <v>196</v>
      </c>
      <c r="AU147" s="246" t="s">
        <v>86</v>
      </c>
      <c r="AV147" s="15" t="s">
        <v>84</v>
      </c>
      <c r="AW147" s="15" t="s">
        <v>37</v>
      </c>
      <c r="AX147" s="15" t="s">
        <v>77</v>
      </c>
      <c r="AY147" s="246" t="s">
        <v>176</v>
      </c>
    </row>
    <row r="148" spans="1:65" s="13" customFormat="1" ht="11.25">
      <c r="B148" s="200"/>
      <c r="C148" s="201"/>
      <c r="D148" s="193" t="s">
        <v>196</v>
      </c>
      <c r="E148" s="202" t="s">
        <v>19</v>
      </c>
      <c r="F148" s="203" t="s">
        <v>2753</v>
      </c>
      <c r="G148" s="201"/>
      <c r="H148" s="204">
        <v>72.816000000000003</v>
      </c>
      <c r="I148" s="205"/>
      <c r="J148" s="201"/>
      <c r="K148" s="201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196</v>
      </c>
      <c r="AU148" s="210" t="s">
        <v>86</v>
      </c>
      <c r="AV148" s="13" t="s">
        <v>86</v>
      </c>
      <c r="AW148" s="13" t="s">
        <v>37</v>
      </c>
      <c r="AX148" s="13" t="s">
        <v>77</v>
      </c>
      <c r="AY148" s="210" t="s">
        <v>176</v>
      </c>
    </row>
    <row r="149" spans="1:65" s="13" customFormat="1" ht="11.25">
      <c r="B149" s="200"/>
      <c r="C149" s="201"/>
      <c r="D149" s="193" t="s">
        <v>196</v>
      </c>
      <c r="E149" s="202" t="s">
        <v>19</v>
      </c>
      <c r="F149" s="203" t="s">
        <v>2754</v>
      </c>
      <c r="G149" s="201"/>
      <c r="H149" s="204">
        <v>16.859000000000002</v>
      </c>
      <c r="I149" s="205"/>
      <c r="J149" s="201"/>
      <c r="K149" s="201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196</v>
      </c>
      <c r="AU149" s="210" t="s">
        <v>86</v>
      </c>
      <c r="AV149" s="13" t="s">
        <v>86</v>
      </c>
      <c r="AW149" s="13" t="s">
        <v>37</v>
      </c>
      <c r="AX149" s="13" t="s">
        <v>77</v>
      </c>
      <c r="AY149" s="210" t="s">
        <v>176</v>
      </c>
    </row>
    <row r="150" spans="1:65" s="15" customFormat="1" ht="11.25">
      <c r="B150" s="237"/>
      <c r="C150" s="238"/>
      <c r="D150" s="193" t="s">
        <v>196</v>
      </c>
      <c r="E150" s="239" t="s">
        <v>19</v>
      </c>
      <c r="F150" s="240" t="s">
        <v>2755</v>
      </c>
      <c r="G150" s="238"/>
      <c r="H150" s="239" t="s">
        <v>19</v>
      </c>
      <c r="I150" s="241"/>
      <c r="J150" s="238"/>
      <c r="K150" s="238"/>
      <c r="L150" s="242"/>
      <c r="M150" s="243"/>
      <c r="N150" s="244"/>
      <c r="O150" s="244"/>
      <c r="P150" s="244"/>
      <c r="Q150" s="244"/>
      <c r="R150" s="244"/>
      <c r="S150" s="244"/>
      <c r="T150" s="245"/>
      <c r="AT150" s="246" t="s">
        <v>196</v>
      </c>
      <c r="AU150" s="246" t="s">
        <v>86</v>
      </c>
      <c r="AV150" s="15" t="s">
        <v>84</v>
      </c>
      <c r="AW150" s="15" t="s">
        <v>37</v>
      </c>
      <c r="AX150" s="15" t="s">
        <v>77</v>
      </c>
      <c r="AY150" s="246" t="s">
        <v>176</v>
      </c>
    </row>
    <row r="151" spans="1:65" s="13" customFormat="1" ht="11.25">
      <c r="B151" s="200"/>
      <c r="C151" s="201"/>
      <c r="D151" s="193" t="s">
        <v>196</v>
      </c>
      <c r="E151" s="202" t="s">
        <v>19</v>
      </c>
      <c r="F151" s="203" t="s">
        <v>2756</v>
      </c>
      <c r="G151" s="201"/>
      <c r="H151" s="204">
        <v>12.167999999999999</v>
      </c>
      <c r="I151" s="205"/>
      <c r="J151" s="201"/>
      <c r="K151" s="201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196</v>
      </c>
      <c r="AU151" s="210" t="s">
        <v>86</v>
      </c>
      <c r="AV151" s="13" t="s">
        <v>86</v>
      </c>
      <c r="AW151" s="13" t="s">
        <v>37</v>
      </c>
      <c r="AX151" s="13" t="s">
        <v>77</v>
      </c>
      <c r="AY151" s="210" t="s">
        <v>176</v>
      </c>
    </row>
    <row r="152" spans="1:65" s="13" customFormat="1" ht="11.25">
      <c r="B152" s="200"/>
      <c r="C152" s="201"/>
      <c r="D152" s="193" t="s">
        <v>196</v>
      </c>
      <c r="E152" s="202" t="s">
        <v>19</v>
      </c>
      <c r="F152" s="203" t="s">
        <v>2757</v>
      </c>
      <c r="G152" s="201"/>
      <c r="H152" s="204">
        <v>5.9279999999999999</v>
      </c>
      <c r="I152" s="205"/>
      <c r="J152" s="201"/>
      <c r="K152" s="201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196</v>
      </c>
      <c r="AU152" s="210" t="s">
        <v>86</v>
      </c>
      <c r="AV152" s="13" t="s">
        <v>86</v>
      </c>
      <c r="AW152" s="13" t="s">
        <v>37</v>
      </c>
      <c r="AX152" s="13" t="s">
        <v>77</v>
      </c>
      <c r="AY152" s="210" t="s">
        <v>176</v>
      </c>
    </row>
    <row r="153" spans="1:65" s="15" customFormat="1" ht="11.25">
      <c r="B153" s="237"/>
      <c r="C153" s="238"/>
      <c r="D153" s="193" t="s">
        <v>196</v>
      </c>
      <c r="E153" s="239" t="s">
        <v>19</v>
      </c>
      <c r="F153" s="240" t="s">
        <v>2758</v>
      </c>
      <c r="G153" s="238"/>
      <c r="H153" s="239" t="s">
        <v>19</v>
      </c>
      <c r="I153" s="241"/>
      <c r="J153" s="238"/>
      <c r="K153" s="238"/>
      <c r="L153" s="242"/>
      <c r="M153" s="243"/>
      <c r="N153" s="244"/>
      <c r="O153" s="244"/>
      <c r="P153" s="244"/>
      <c r="Q153" s="244"/>
      <c r="R153" s="244"/>
      <c r="S153" s="244"/>
      <c r="T153" s="245"/>
      <c r="AT153" s="246" t="s">
        <v>196</v>
      </c>
      <c r="AU153" s="246" t="s">
        <v>86</v>
      </c>
      <c r="AV153" s="15" t="s">
        <v>84</v>
      </c>
      <c r="AW153" s="15" t="s">
        <v>37</v>
      </c>
      <c r="AX153" s="15" t="s">
        <v>77</v>
      </c>
      <c r="AY153" s="246" t="s">
        <v>176</v>
      </c>
    </row>
    <row r="154" spans="1:65" s="13" customFormat="1" ht="11.25">
      <c r="B154" s="200"/>
      <c r="C154" s="201"/>
      <c r="D154" s="193" t="s">
        <v>196</v>
      </c>
      <c r="E154" s="202" t="s">
        <v>19</v>
      </c>
      <c r="F154" s="203" t="s">
        <v>2759</v>
      </c>
      <c r="G154" s="201"/>
      <c r="H154" s="204">
        <v>28.829000000000001</v>
      </c>
      <c r="I154" s="205"/>
      <c r="J154" s="201"/>
      <c r="K154" s="201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196</v>
      </c>
      <c r="AU154" s="210" t="s">
        <v>86</v>
      </c>
      <c r="AV154" s="13" t="s">
        <v>86</v>
      </c>
      <c r="AW154" s="13" t="s">
        <v>37</v>
      </c>
      <c r="AX154" s="13" t="s">
        <v>77</v>
      </c>
      <c r="AY154" s="210" t="s">
        <v>176</v>
      </c>
    </row>
    <row r="155" spans="1:65" s="13" customFormat="1" ht="11.25">
      <c r="B155" s="200"/>
      <c r="C155" s="201"/>
      <c r="D155" s="193" t="s">
        <v>196</v>
      </c>
      <c r="E155" s="202" t="s">
        <v>19</v>
      </c>
      <c r="F155" s="203" t="s">
        <v>2760</v>
      </c>
      <c r="G155" s="201"/>
      <c r="H155" s="204">
        <v>9.2230000000000008</v>
      </c>
      <c r="I155" s="205"/>
      <c r="J155" s="201"/>
      <c r="K155" s="201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196</v>
      </c>
      <c r="AU155" s="210" t="s">
        <v>86</v>
      </c>
      <c r="AV155" s="13" t="s">
        <v>86</v>
      </c>
      <c r="AW155" s="13" t="s">
        <v>37</v>
      </c>
      <c r="AX155" s="13" t="s">
        <v>77</v>
      </c>
      <c r="AY155" s="210" t="s">
        <v>176</v>
      </c>
    </row>
    <row r="156" spans="1:65" s="16" customFormat="1" ht="11.25">
      <c r="B156" s="247"/>
      <c r="C156" s="248"/>
      <c r="D156" s="193" t="s">
        <v>196</v>
      </c>
      <c r="E156" s="249" t="s">
        <v>19</v>
      </c>
      <c r="F156" s="250" t="s">
        <v>1168</v>
      </c>
      <c r="G156" s="248"/>
      <c r="H156" s="251">
        <v>145.82300000000001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AT156" s="257" t="s">
        <v>196</v>
      </c>
      <c r="AU156" s="257" t="s">
        <v>86</v>
      </c>
      <c r="AV156" s="16" t="s">
        <v>103</v>
      </c>
      <c r="AW156" s="16" t="s">
        <v>37</v>
      </c>
      <c r="AX156" s="16" t="s">
        <v>77</v>
      </c>
      <c r="AY156" s="257" t="s">
        <v>176</v>
      </c>
    </row>
    <row r="157" spans="1:65" s="13" customFormat="1" ht="11.25">
      <c r="B157" s="200"/>
      <c r="C157" s="201"/>
      <c r="D157" s="193" t="s">
        <v>196</v>
      </c>
      <c r="E157" s="202" t="s">
        <v>19</v>
      </c>
      <c r="F157" s="203" t="s">
        <v>2761</v>
      </c>
      <c r="G157" s="201"/>
      <c r="H157" s="204">
        <v>29.164999999999999</v>
      </c>
      <c r="I157" s="205"/>
      <c r="J157" s="201"/>
      <c r="K157" s="201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196</v>
      </c>
      <c r="AU157" s="210" t="s">
        <v>86</v>
      </c>
      <c r="AV157" s="13" t="s">
        <v>86</v>
      </c>
      <c r="AW157" s="13" t="s">
        <v>37</v>
      </c>
      <c r="AX157" s="13" t="s">
        <v>77</v>
      </c>
      <c r="AY157" s="210" t="s">
        <v>176</v>
      </c>
    </row>
    <row r="158" spans="1:65" s="14" customFormat="1" ht="11.25">
      <c r="B158" s="211"/>
      <c r="C158" s="212"/>
      <c r="D158" s="193" t="s">
        <v>196</v>
      </c>
      <c r="E158" s="213" t="s">
        <v>19</v>
      </c>
      <c r="F158" s="214" t="s">
        <v>199</v>
      </c>
      <c r="G158" s="212"/>
      <c r="H158" s="215">
        <v>257.02800000000002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196</v>
      </c>
      <c r="AU158" s="221" t="s">
        <v>86</v>
      </c>
      <c r="AV158" s="14" t="s">
        <v>185</v>
      </c>
      <c r="AW158" s="14" t="s">
        <v>37</v>
      </c>
      <c r="AX158" s="14" t="s">
        <v>84</v>
      </c>
      <c r="AY158" s="221" t="s">
        <v>176</v>
      </c>
    </row>
    <row r="159" spans="1:65" s="2" customFormat="1" ht="16.5" customHeight="1">
      <c r="A159" s="36"/>
      <c r="B159" s="37"/>
      <c r="C159" s="180" t="s">
        <v>361</v>
      </c>
      <c r="D159" s="180" t="s">
        <v>180</v>
      </c>
      <c r="E159" s="181" t="s">
        <v>492</v>
      </c>
      <c r="F159" s="182" t="s">
        <v>493</v>
      </c>
      <c r="G159" s="183" t="s">
        <v>267</v>
      </c>
      <c r="H159" s="184">
        <v>257.02800000000002</v>
      </c>
      <c r="I159" s="185"/>
      <c r="J159" s="186">
        <f>ROUND(I159*H159,2)</f>
        <v>0</v>
      </c>
      <c r="K159" s="182" t="s">
        <v>184</v>
      </c>
      <c r="L159" s="41"/>
      <c r="M159" s="187" t="s">
        <v>19</v>
      </c>
      <c r="N159" s="188" t="s">
        <v>48</v>
      </c>
      <c r="O159" s="66"/>
      <c r="P159" s="189">
        <f>O159*H159</f>
        <v>0</v>
      </c>
      <c r="Q159" s="189">
        <v>1.7000000000000001E-4</v>
      </c>
      <c r="R159" s="189">
        <f>Q159*H159</f>
        <v>4.3694760000000006E-2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354</v>
      </c>
      <c r="AT159" s="191" t="s">
        <v>180</v>
      </c>
      <c r="AU159" s="191" t="s">
        <v>86</v>
      </c>
      <c r="AY159" s="19" t="s">
        <v>176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84</v>
      </c>
      <c r="BK159" s="192">
        <f>ROUND(I159*H159,2)</f>
        <v>0</v>
      </c>
      <c r="BL159" s="19" t="s">
        <v>354</v>
      </c>
      <c r="BM159" s="191" t="s">
        <v>2762</v>
      </c>
    </row>
    <row r="160" spans="1:65" s="2" customFormat="1" ht="11.25">
      <c r="A160" s="36"/>
      <c r="B160" s="37"/>
      <c r="C160" s="38"/>
      <c r="D160" s="193" t="s">
        <v>187</v>
      </c>
      <c r="E160" s="38"/>
      <c r="F160" s="194" t="s">
        <v>495</v>
      </c>
      <c r="G160" s="38"/>
      <c r="H160" s="38"/>
      <c r="I160" s="195"/>
      <c r="J160" s="38"/>
      <c r="K160" s="38"/>
      <c r="L160" s="41"/>
      <c r="M160" s="196"/>
      <c r="N160" s="197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187</v>
      </c>
      <c r="AU160" s="19" t="s">
        <v>86</v>
      </c>
    </row>
    <row r="161" spans="1:65" s="2" customFormat="1" ht="11.25">
      <c r="A161" s="36"/>
      <c r="B161" s="37"/>
      <c r="C161" s="38"/>
      <c r="D161" s="198" t="s">
        <v>189</v>
      </c>
      <c r="E161" s="38"/>
      <c r="F161" s="199" t="s">
        <v>496</v>
      </c>
      <c r="G161" s="38"/>
      <c r="H161" s="38"/>
      <c r="I161" s="195"/>
      <c r="J161" s="38"/>
      <c r="K161" s="38"/>
      <c r="L161" s="41"/>
      <c r="M161" s="196"/>
      <c r="N161" s="197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189</v>
      </c>
      <c r="AU161" s="19" t="s">
        <v>86</v>
      </c>
    </row>
    <row r="162" spans="1:65" s="2" customFormat="1" ht="16.5" customHeight="1">
      <c r="A162" s="36"/>
      <c r="B162" s="37"/>
      <c r="C162" s="180" t="s">
        <v>368</v>
      </c>
      <c r="D162" s="180" t="s">
        <v>180</v>
      </c>
      <c r="E162" s="181" t="s">
        <v>497</v>
      </c>
      <c r="F162" s="182" t="s">
        <v>498</v>
      </c>
      <c r="G162" s="183" t="s">
        <v>267</v>
      </c>
      <c r="H162" s="184">
        <v>257.02800000000002</v>
      </c>
      <c r="I162" s="185"/>
      <c r="J162" s="186">
        <f>ROUND(I162*H162,2)</f>
        <v>0</v>
      </c>
      <c r="K162" s="182" t="s">
        <v>184</v>
      </c>
      <c r="L162" s="41"/>
      <c r="M162" s="187" t="s">
        <v>19</v>
      </c>
      <c r="N162" s="188" t="s">
        <v>48</v>
      </c>
      <c r="O162" s="66"/>
      <c r="P162" s="189">
        <f>O162*H162</f>
        <v>0</v>
      </c>
      <c r="Q162" s="189">
        <v>1.2E-4</v>
      </c>
      <c r="R162" s="189">
        <f>Q162*H162</f>
        <v>3.0843360000000004E-2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354</v>
      </c>
      <c r="AT162" s="191" t="s">
        <v>180</v>
      </c>
      <c r="AU162" s="191" t="s">
        <v>86</v>
      </c>
      <c r="AY162" s="19" t="s">
        <v>176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84</v>
      </c>
      <c r="BK162" s="192">
        <f>ROUND(I162*H162,2)</f>
        <v>0</v>
      </c>
      <c r="BL162" s="19" t="s">
        <v>354</v>
      </c>
      <c r="BM162" s="191" t="s">
        <v>2763</v>
      </c>
    </row>
    <row r="163" spans="1:65" s="2" customFormat="1" ht="11.25">
      <c r="A163" s="36"/>
      <c r="B163" s="37"/>
      <c r="C163" s="38"/>
      <c r="D163" s="193" t="s">
        <v>187</v>
      </c>
      <c r="E163" s="38"/>
      <c r="F163" s="194" t="s">
        <v>500</v>
      </c>
      <c r="G163" s="38"/>
      <c r="H163" s="38"/>
      <c r="I163" s="195"/>
      <c r="J163" s="38"/>
      <c r="K163" s="38"/>
      <c r="L163" s="41"/>
      <c r="M163" s="196"/>
      <c r="N163" s="197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187</v>
      </c>
      <c r="AU163" s="19" t="s">
        <v>86</v>
      </c>
    </row>
    <row r="164" spans="1:65" s="2" customFormat="1" ht="11.25">
      <c r="A164" s="36"/>
      <c r="B164" s="37"/>
      <c r="C164" s="38"/>
      <c r="D164" s="198" t="s">
        <v>189</v>
      </c>
      <c r="E164" s="38"/>
      <c r="F164" s="199" t="s">
        <v>501</v>
      </c>
      <c r="G164" s="38"/>
      <c r="H164" s="38"/>
      <c r="I164" s="195"/>
      <c r="J164" s="38"/>
      <c r="K164" s="38"/>
      <c r="L164" s="41"/>
      <c r="M164" s="196"/>
      <c r="N164" s="197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189</v>
      </c>
      <c r="AU164" s="19" t="s">
        <v>86</v>
      </c>
    </row>
    <row r="165" spans="1:65" s="2" customFormat="1" ht="16.5" customHeight="1">
      <c r="A165" s="36"/>
      <c r="B165" s="37"/>
      <c r="C165" s="180" t="s">
        <v>374</v>
      </c>
      <c r="D165" s="180" t="s">
        <v>180</v>
      </c>
      <c r="E165" s="181" t="s">
        <v>503</v>
      </c>
      <c r="F165" s="182" t="s">
        <v>504</v>
      </c>
      <c r="G165" s="183" t="s">
        <v>267</v>
      </c>
      <c r="H165" s="184">
        <v>257.02800000000002</v>
      </c>
      <c r="I165" s="185"/>
      <c r="J165" s="186">
        <f>ROUND(I165*H165,2)</f>
        <v>0</v>
      </c>
      <c r="K165" s="182" t="s">
        <v>184</v>
      </c>
      <c r="L165" s="41"/>
      <c r="M165" s="187" t="s">
        <v>19</v>
      </c>
      <c r="N165" s="188" t="s">
        <v>48</v>
      </c>
      <c r="O165" s="66"/>
      <c r="P165" s="189">
        <f>O165*H165</f>
        <v>0</v>
      </c>
      <c r="Q165" s="189">
        <v>1.2E-4</v>
      </c>
      <c r="R165" s="189">
        <f>Q165*H165</f>
        <v>3.0843360000000004E-2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354</v>
      </c>
      <c r="AT165" s="191" t="s">
        <v>180</v>
      </c>
      <c r="AU165" s="191" t="s">
        <v>86</v>
      </c>
      <c r="AY165" s="19" t="s">
        <v>176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84</v>
      </c>
      <c r="BK165" s="192">
        <f>ROUND(I165*H165,2)</f>
        <v>0</v>
      </c>
      <c r="BL165" s="19" t="s">
        <v>354</v>
      </c>
      <c r="BM165" s="191" t="s">
        <v>2764</v>
      </c>
    </row>
    <row r="166" spans="1:65" s="2" customFormat="1" ht="11.25">
      <c r="A166" s="36"/>
      <c r="B166" s="37"/>
      <c r="C166" s="38"/>
      <c r="D166" s="193" t="s">
        <v>187</v>
      </c>
      <c r="E166" s="38"/>
      <c r="F166" s="194" t="s">
        <v>506</v>
      </c>
      <c r="G166" s="38"/>
      <c r="H166" s="38"/>
      <c r="I166" s="195"/>
      <c r="J166" s="38"/>
      <c r="K166" s="38"/>
      <c r="L166" s="41"/>
      <c r="M166" s="196"/>
      <c r="N166" s="197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187</v>
      </c>
      <c r="AU166" s="19" t="s">
        <v>86</v>
      </c>
    </row>
    <row r="167" spans="1:65" s="2" customFormat="1" ht="11.25">
      <c r="A167" s="36"/>
      <c r="B167" s="37"/>
      <c r="C167" s="38"/>
      <c r="D167" s="198" t="s">
        <v>189</v>
      </c>
      <c r="E167" s="38"/>
      <c r="F167" s="199" t="s">
        <v>507</v>
      </c>
      <c r="G167" s="38"/>
      <c r="H167" s="38"/>
      <c r="I167" s="195"/>
      <c r="J167" s="38"/>
      <c r="K167" s="38"/>
      <c r="L167" s="41"/>
      <c r="M167" s="196"/>
      <c r="N167" s="197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189</v>
      </c>
      <c r="AU167" s="19" t="s">
        <v>86</v>
      </c>
    </row>
    <row r="168" spans="1:65" s="2" customFormat="1" ht="16.5" customHeight="1">
      <c r="A168" s="36"/>
      <c r="B168" s="37"/>
      <c r="C168" s="180" t="s">
        <v>380</v>
      </c>
      <c r="D168" s="180" t="s">
        <v>180</v>
      </c>
      <c r="E168" s="181" t="s">
        <v>2442</v>
      </c>
      <c r="F168" s="182" t="s">
        <v>2443</v>
      </c>
      <c r="G168" s="183" t="s">
        <v>267</v>
      </c>
      <c r="H168" s="184">
        <v>18.52</v>
      </c>
      <c r="I168" s="185"/>
      <c r="J168" s="186">
        <f>ROUND(I168*H168,2)</f>
        <v>0</v>
      </c>
      <c r="K168" s="182" t="s">
        <v>184</v>
      </c>
      <c r="L168" s="41"/>
      <c r="M168" s="187" t="s">
        <v>19</v>
      </c>
      <c r="N168" s="188" t="s">
        <v>48</v>
      </c>
      <c r="O168" s="66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354</v>
      </c>
      <c r="AT168" s="191" t="s">
        <v>180</v>
      </c>
      <c r="AU168" s="191" t="s">
        <v>86</v>
      </c>
      <c r="AY168" s="19" t="s">
        <v>176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84</v>
      </c>
      <c r="BK168" s="192">
        <f>ROUND(I168*H168,2)</f>
        <v>0</v>
      </c>
      <c r="BL168" s="19" t="s">
        <v>354</v>
      </c>
      <c r="BM168" s="191" t="s">
        <v>2765</v>
      </c>
    </row>
    <row r="169" spans="1:65" s="2" customFormat="1" ht="11.25">
      <c r="A169" s="36"/>
      <c r="B169" s="37"/>
      <c r="C169" s="38"/>
      <c r="D169" s="193" t="s">
        <v>187</v>
      </c>
      <c r="E169" s="38"/>
      <c r="F169" s="194" t="s">
        <v>2445</v>
      </c>
      <c r="G169" s="38"/>
      <c r="H169" s="38"/>
      <c r="I169" s="195"/>
      <c r="J169" s="38"/>
      <c r="K169" s="38"/>
      <c r="L169" s="41"/>
      <c r="M169" s="196"/>
      <c r="N169" s="197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187</v>
      </c>
      <c r="AU169" s="19" t="s">
        <v>86</v>
      </c>
    </row>
    <row r="170" spans="1:65" s="2" customFormat="1" ht="11.25">
      <c r="A170" s="36"/>
      <c r="B170" s="37"/>
      <c r="C170" s="38"/>
      <c r="D170" s="198" t="s">
        <v>189</v>
      </c>
      <c r="E170" s="38"/>
      <c r="F170" s="199" t="s">
        <v>2446</v>
      </c>
      <c r="G170" s="38"/>
      <c r="H170" s="38"/>
      <c r="I170" s="195"/>
      <c r="J170" s="38"/>
      <c r="K170" s="38"/>
      <c r="L170" s="41"/>
      <c r="M170" s="196"/>
      <c r="N170" s="197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189</v>
      </c>
      <c r="AU170" s="19" t="s">
        <v>86</v>
      </c>
    </row>
    <row r="171" spans="1:65" s="2" customFormat="1" ht="16.5" customHeight="1">
      <c r="A171" s="36"/>
      <c r="B171" s="37"/>
      <c r="C171" s="180" t="s">
        <v>8</v>
      </c>
      <c r="D171" s="180" t="s">
        <v>180</v>
      </c>
      <c r="E171" s="181" t="s">
        <v>2611</v>
      </c>
      <c r="F171" s="182" t="s">
        <v>2612</v>
      </c>
      <c r="G171" s="183" t="s">
        <v>267</v>
      </c>
      <c r="H171" s="184">
        <v>18.52</v>
      </c>
      <c r="I171" s="185"/>
      <c r="J171" s="186">
        <f>ROUND(I171*H171,2)</f>
        <v>0</v>
      </c>
      <c r="K171" s="182" t="s">
        <v>184</v>
      </c>
      <c r="L171" s="41"/>
      <c r="M171" s="187" t="s">
        <v>19</v>
      </c>
      <c r="N171" s="188" t="s">
        <v>48</v>
      </c>
      <c r="O171" s="66"/>
      <c r="P171" s="189">
        <f>O171*H171</f>
        <v>0</v>
      </c>
      <c r="Q171" s="189">
        <v>1.1E-4</v>
      </c>
      <c r="R171" s="189">
        <f>Q171*H171</f>
        <v>2.0371999999999999E-3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354</v>
      </c>
      <c r="AT171" s="191" t="s">
        <v>180</v>
      </c>
      <c r="AU171" s="191" t="s">
        <v>86</v>
      </c>
      <c r="AY171" s="19" t="s">
        <v>176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84</v>
      </c>
      <c r="BK171" s="192">
        <f>ROUND(I171*H171,2)</f>
        <v>0</v>
      </c>
      <c r="BL171" s="19" t="s">
        <v>354</v>
      </c>
      <c r="BM171" s="191" t="s">
        <v>2766</v>
      </c>
    </row>
    <row r="172" spans="1:65" s="2" customFormat="1" ht="11.25">
      <c r="A172" s="36"/>
      <c r="B172" s="37"/>
      <c r="C172" s="38"/>
      <c r="D172" s="193" t="s">
        <v>187</v>
      </c>
      <c r="E172" s="38"/>
      <c r="F172" s="194" t="s">
        <v>2614</v>
      </c>
      <c r="G172" s="38"/>
      <c r="H172" s="38"/>
      <c r="I172" s="195"/>
      <c r="J172" s="38"/>
      <c r="K172" s="38"/>
      <c r="L172" s="41"/>
      <c r="M172" s="196"/>
      <c r="N172" s="197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187</v>
      </c>
      <c r="AU172" s="19" t="s">
        <v>86</v>
      </c>
    </row>
    <row r="173" spans="1:65" s="2" customFormat="1" ht="11.25">
      <c r="A173" s="36"/>
      <c r="B173" s="37"/>
      <c r="C173" s="38"/>
      <c r="D173" s="198" t="s">
        <v>189</v>
      </c>
      <c r="E173" s="38"/>
      <c r="F173" s="199" t="s">
        <v>2615</v>
      </c>
      <c r="G173" s="38"/>
      <c r="H173" s="38"/>
      <c r="I173" s="195"/>
      <c r="J173" s="38"/>
      <c r="K173" s="38"/>
      <c r="L173" s="41"/>
      <c r="M173" s="196"/>
      <c r="N173" s="19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189</v>
      </c>
      <c r="AU173" s="19" t="s">
        <v>86</v>
      </c>
    </row>
    <row r="174" spans="1:65" s="13" customFormat="1" ht="11.25">
      <c r="B174" s="200"/>
      <c r="C174" s="201"/>
      <c r="D174" s="193" t="s">
        <v>196</v>
      </c>
      <c r="E174" s="202" t="s">
        <v>19</v>
      </c>
      <c r="F174" s="203" t="s">
        <v>2767</v>
      </c>
      <c r="G174" s="201"/>
      <c r="H174" s="204">
        <v>15.42</v>
      </c>
      <c r="I174" s="205"/>
      <c r="J174" s="201"/>
      <c r="K174" s="201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196</v>
      </c>
      <c r="AU174" s="210" t="s">
        <v>86</v>
      </c>
      <c r="AV174" s="13" t="s">
        <v>86</v>
      </c>
      <c r="AW174" s="13" t="s">
        <v>37</v>
      </c>
      <c r="AX174" s="13" t="s">
        <v>77</v>
      </c>
      <c r="AY174" s="210" t="s">
        <v>176</v>
      </c>
    </row>
    <row r="175" spans="1:65" s="13" customFormat="1" ht="11.25">
      <c r="B175" s="200"/>
      <c r="C175" s="201"/>
      <c r="D175" s="193" t="s">
        <v>196</v>
      </c>
      <c r="E175" s="202" t="s">
        <v>19</v>
      </c>
      <c r="F175" s="203" t="s">
        <v>2768</v>
      </c>
      <c r="G175" s="201"/>
      <c r="H175" s="204">
        <v>1.75</v>
      </c>
      <c r="I175" s="205"/>
      <c r="J175" s="201"/>
      <c r="K175" s="201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196</v>
      </c>
      <c r="AU175" s="210" t="s">
        <v>86</v>
      </c>
      <c r="AV175" s="13" t="s">
        <v>86</v>
      </c>
      <c r="AW175" s="13" t="s">
        <v>37</v>
      </c>
      <c r="AX175" s="13" t="s">
        <v>77</v>
      </c>
      <c r="AY175" s="210" t="s">
        <v>176</v>
      </c>
    </row>
    <row r="176" spans="1:65" s="13" customFormat="1" ht="11.25">
      <c r="B176" s="200"/>
      <c r="C176" s="201"/>
      <c r="D176" s="193" t="s">
        <v>196</v>
      </c>
      <c r="E176" s="202" t="s">
        <v>19</v>
      </c>
      <c r="F176" s="203" t="s">
        <v>2769</v>
      </c>
      <c r="G176" s="201"/>
      <c r="H176" s="204">
        <v>1.35</v>
      </c>
      <c r="I176" s="205"/>
      <c r="J176" s="201"/>
      <c r="K176" s="201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196</v>
      </c>
      <c r="AU176" s="210" t="s">
        <v>86</v>
      </c>
      <c r="AV176" s="13" t="s">
        <v>86</v>
      </c>
      <c r="AW176" s="13" t="s">
        <v>37</v>
      </c>
      <c r="AX176" s="13" t="s">
        <v>77</v>
      </c>
      <c r="AY176" s="210" t="s">
        <v>176</v>
      </c>
    </row>
    <row r="177" spans="1:65" s="14" customFormat="1" ht="11.25">
      <c r="B177" s="211"/>
      <c r="C177" s="212"/>
      <c r="D177" s="193" t="s">
        <v>196</v>
      </c>
      <c r="E177" s="213" t="s">
        <v>19</v>
      </c>
      <c r="F177" s="214" t="s">
        <v>199</v>
      </c>
      <c r="G177" s="212"/>
      <c r="H177" s="215">
        <v>18.52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196</v>
      </c>
      <c r="AU177" s="221" t="s">
        <v>86</v>
      </c>
      <c r="AV177" s="14" t="s">
        <v>185</v>
      </c>
      <c r="AW177" s="14" t="s">
        <v>37</v>
      </c>
      <c r="AX177" s="14" t="s">
        <v>84</v>
      </c>
      <c r="AY177" s="221" t="s">
        <v>176</v>
      </c>
    </row>
    <row r="178" spans="1:65" s="2" customFormat="1" ht="16.5" customHeight="1">
      <c r="A178" s="36"/>
      <c r="B178" s="37"/>
      <c r="C178" s="180" t="s">
        <v>354</v>
      </c>
      <c r="D178" s="180" t="s">
        <v>180</v>
      </c>
      <c r="E178" s="181" t="s">
        <v>2448</v>
      </c>
      <c r="F178" s="182" t="s">
        <v>2449</v>
      </c>
      <c r="G178" s="183" t="s">
        <v>267</v>
      </c>
      <c r="H178" s="184">
        <v>18.52</v>
      </c>
      <c r="I178" s="185"/>
      <c r="J178" s="186">
        <f>ROUND(I178*H178,2)</f>
        <v>0</v>
      </c>
      <c r="K178" s="182" t="s">
        <v>184</v>
      </c>
      <c r="L178" s="41"/>
      <c r="M178" s="187" t="s">
        <v>19</v>
      </c>
      <c r="N178" s="188" t="s">
        <v>48</v>
      </c>
      <c r="O178" s="66"/>
      <c r="P178" s="189">
        <f>O178*H178</f>
        <v>0</v>
      </c>
      <c r="Q178" s="189">
        <v>1.3999999999999999E-4</v>
      </c>
      <c r="R178" s="189">
        <f>Q178*H178</f>
        <v>2.5927999999999997E-3</v>
      </c>
      <c r="S178" s="189">
        <v>0</v>
      </c>
      <c r="T178" s="19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354</v>
      </c>
      <c r="AT178" s="191" t="s">
        <v>180</v>
      </c>
      <c r="AU178" s="191" t="s">
        <v>86</v>
      </c>
      <c r="AY178" s="19" t="s">
        <v>176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84</v>
      </c>
      <c r="BK178" s="192">
        <f>ROUND(I178*H178,2)</f>
        <v>0</v>
      </c>
      <c r="BL178" s="19" t="s">
        <v>354</v>
      </c>
      <c r="BM178" s="191" t="s">
        <v>2770</v>
      </c>
    </row>
    <row r="179" spans="1:65" s="2" customFormat="1" ht="11.25">
      <c r="A179" s="36"/>
      <c r="B179" s="37"/>
      <c r="C179" s="38"/>
      <c r="D179" s="193" t="s">
        <v>187</v>
      </c>
      <c r="E179" s="38"/>
      <c r="F179" s="194" t="s">
        <v>2451</v>
      </c>
      <c r="G179" s="38"/>
      <c r="H179" s="38"/>
      <c r="I179" s="195"/>
      <c r="J179" s="38"/>
      <c r="K179" s="38"/>
      <c r="L179" s="41"/>
      <c r="M179" s="196"/>
      <c r="N179" s="197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187</v>
      </c>
      <c r="AU179" s="19" t="s">
        <v>86</v>
      </c>
    </row>
    <row r="180" spans="1:65" s="2" customFormat="1" ht="11.25">
      <c r="A180" s="36"/>
      <c r="B180" s="37"/>
      <c r="C180" s="38"/>
      <c r="D180" s="198" t="s">
        <v>189</v>
      </c>
      <c r="E180" s="38"/>
      <c r="F180" s="199" t="s">
        <v>2452</v>
      </c>
      <c r="G180" s="38"/>
      <c r="H180" s="38"/>
      <c r="I180" s="195"/>
      <c r="J180" s="38"/>
      <c r="K180" s="38"/>
      <c r="L180" s="41"/>
      <c r="M180" s="196"/>
      <c r="N180" s="197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189</v>
      </c>
      <c r="AU180" s="19" t="s">
        <v>86</v>
      </c>
    </row>
    <row r="181" spans="1:65" s="2" customFormat="1" ht="16.5" customHeight="1">
      <c r="A181" s="36"/>
      <c r="B181" s="37"/>
      <c r="C181" s="180" t="s">
        <v>397</v>
      </c>
      <c r="D181" s="180" t="s">
        <v>180</v>
      </c>
      <c r="E181" s="181" t="s">
        <v>2453</v>
      </c>
      <c r="F181" s="182" t="s">
        <v>2454</v>
      </c>
      <c r="G181" s="183" t="s">
        <v>267</v>
      </c>
      <c r="H181" s="184">
        <v>18.52</v>
      </c>
      <c r="I181" s="185"/>
      <c r="J181" s="186">
        <f>ROUND(I181*H181,2)</f>
        <v>0</v>
      </c>
      <c r="K181" s="182" t="s">
        <v>184</v>
      </c>
      <c r="L181" s="41"/>
      <c r="M181" s="187" t="s">
        <v>19</v>
      </c>
      <c r="N181" s="188" t="s">
        <v>48</v>
      </c>
      <c r="O181" s="66"/>
      <c r="P181" s="189">
        <f>O181*H181</f>
        <v>0</v>
      </c>
      <c r="Q181" s="189">
        <v>1.2999999999999999E-4</v>
      </c>
      <c r="R181" s="189">
        <f>Q181*H181</f>
        <v>2.4075999999999998E-3</v>
      </c>
      <c r="S181" s="189">
        <v>0</v>
      </c>
      <c r="T181" s="19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354</v>
      </c>
      <c r="AT181" s="191" t="s">
        <v>180</v>
      </c>
      <c r="AU181" s="191" t="s">
        <v>86</v>
      </c>
      <c r="AY181" s="19" t="s">
        <v>176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84</v>
      </c>
      <c r="BK181" s="192">
        <f>ROUND(I181*H181,2)</f>
        <v>0</v>
      </c>
      <c r="BL181" s="19" t="s">
        <v>354</v>
      </c>
      <c r="BM181" s="191" t="s">
        <v>2771</v>
      </c>
    </row>
    <row r="182" spans="1:65" s="2" customFormat="1" ht="11.25">
      <c r="A182" s="36"/>
      <c r="B182" s="37"/>
      <c r="C182" s="38"/>
      <c r="D182" s="193" t="s">
        <v>187</v>
      </c>
      <c r="E182" s="38"/>
      <c r="F182" s="194" t="s">
        <v>2456</v>
      </c>
      <c r="G182" s="38"/>
      <c r="H182" s="38"/>
      <c r="I182" s="195"/>
      <c r="J182" s="38"/>
      <c r="K182" s="38"/>
      <c r="L182" s="41"/>
      <c r="M182" s="196"/>
      <c r="N182" s="197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187</v>
      </c>
      <c r="AU182" s="19" t="s">
        <v>86</v>
      </c>
    </row>
    <row r="183" spans="1:65" s="2" customFormat="1" ht="11.25">
      <c r="A183" s="36"/>
      <c r="B183" s="37"/>
      <c r="C183" s="38"/>
      <c r="D183" s="198" t="s">
        <v>189</v>
      </c>
      <c r="E183" s="38"/>
      <c r="F183" s="199" t="s">
        <v>2457</v>
      </c>
      <c r="G183" s="38"/>
      <c r="H183" s="38"/>
      <c r="I183" s="195"/>
      <c r="J183" s="38"/>
      <c r="K183" s="38"/>
      <c r="L183" s="41"/>
      <c r="M183" s="196"/>
      <c r="N183" s="197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189</v>
      </c>
      <c r="AU183" s="19" t="s">
        <v>86</v>
      </c>
    </row>
    <row r="184" spans="1:65" s="2" customFormat="1" ht="16.5" customHeight="1">
      <c r="A184" s="36"/>
      <c r="B184" s="37"/>
      <c r="C184" s="180" t="s">
        <v>404</v>
      </c>
      <c r="D184" s="180" t="s">
        <v>180</v>
      </c>
      <c r="E184" s="181" t="s">
        <v>2458</v>
      </c>
      <c r="F184" s="182" t="s">
        <v>2459</v>
      </c>
      <c r="G184" s="183" t="s">
        <v>267</v>
      </c>
      <c r="H184" s="184">
        <v>18.52</v>
      </c>
      <c r="I184" s="185"/>
      <c r="J184" s="186">
        <f>ROUND(I184*H184,2)</f>
        <v>0</v>
      </c>
      <c r="K184" s="182" t="s">
        <v>184</v>
      </c>
      <c r="L184" s="41"/>
      <c r="M184" s="187" t="s">
        <v>19</v>
      </c>
      <c r="N184" s="188" t="s">
        <v>48</v>
      </c>
      <c r="O184" s="66"/>
      <c r="P184" s="189">
        <f>O184*H184</f>
        <v>0</v>
      </c>
      <c r="Q184" s="189">
        <v>1.2999999999999999E-4</v>
      </c>
      <c r="R184" s="189">
        <f>Q184*H184</f>
        <v>2.4075999999999998E-3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354</v>
      </c>
      <c r="AT184" s="191" t="s">
        <v>180</v>
      </c>
      <c r="AU184" s="191" t="s">
        <v>86</v>
      </c>
      <c r="AY184" s="19" t="s">
        <v>176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84</v>
      </c>
      <c r="BK184" s="192">
        <f>ROUND(I184*H184,2)</f>
        <v>0</v>
      </c>
      <c r="BL184" s="19" t="s">
        <v>354</v>
      </c>
      <c r="BM184" s="191" t="s">
        <v>2772</v>
      </c>
    </row>
    <row r="185" spans="1:65" s="2" customFormat="1" ht="11.25">
      <c r="A185" s="36"/>
      <c r="B185" s="37"/>
      <c r="C185" s="38"/>
      <c r="D185" s="193" t="s">
        <v>187</v>
      </c>
      <c r="E185" s="38"/>
      <c r="F185" s="194" t="s">
        <v>2461</v>
      </c>
      <c r="G185" s="38"/>
      <c r="H185" s="38"/>
      <c r="I185" s="195"/>
      <c r="J185" s="38"/>
      <c r="K185" s="38"/>
      <c r="L185" s="41"/>
      <c r="M185" s="196"/>
      <c r="N185" s="197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187</v>
      </c>
      <c r="AU185" s="19" t="s">
        <v>86</v>
      </c>
    </row>
    <row r="186" spans="1:65" s="2" customFormat="1" ht="11.25">
      <c r="A186" s="36"/>
      <c r="B186" s="37"/>
      <c r="C186" s="38"/>
      <c r="D186" s="198" t="s">
        <v>189</v>
      </c>
      <c r="E186" s="38"/>
      <c r="F186" s="199" t="s">
        <v>2462</v>
      </c>
      <c r="G186" s="38"/>
      <c r="H186" s="38"/>
      <c r="I186" s="195"/>
      <c r="J186" s="38"/>
      <c r="K186" s="38"/>
      <c r="L186" s="41"/>
      <c r="M186" s="196"/>
      <c r="N186" s="197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189</v>
      </c>
      <c r="AU186" s="19" t="s">
        <v>86</v>
      </c>
    </row>
    <row r="187" spans="1:65" s="2" customFormat="1" ht="16.5" customHeight="1">
      <c r="A187" s="36"/>
      <c r="B187" s="37"/>
      <c r="C187" s="180" t="s">
        <v>412</v>
      </c>
      <c r="D187" s="180" t="s">
        <v>180</v>
      </c>
      <c r="E187" s="181" t="s">
        <v>2463</v>
      </c>
      <c r="F187" s="182" t="s">
        <v>2464</v>
      </c>
      <c r="G187" s="183" t="s">
        <v>267</v>
      </c>
      <c r="H187" s="184">
        <v>18.52</v>
      </c>
      <c r="I187" s="185"/>
      <c r="J187" s="186">
        <f>ROUND(I187*H187,2)</f>
        <v>0</v>
      </c>
      <c r="K187" s="182" t="s">
        <v>184</v>
      </c>
      <c r="L187" s="41"/>
      <c r="M187" s="187" t="s">
        <v>19</v>
      </c>
      <c r="N187" s="188" t="s">
        <v>48</v>
      </c>
      <c r="O187" s="66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354</v>
      </c>
      <c r="AT187" s="191" t="s">
        <v>180</v>
      </c>
      <c r="AU187" s="191" t="s">
        <v>86</v>
      </c>
      <c r="AY187" s="19" t="s">
        <v>176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84</v>
      </c>
      <c r="BK187" s="192">
        <f>ROUND(I187*H187,2)</f>
        <v>0</v>
      </c>
      <c r="BL187" s="19" t="s">
        <v>354</v>
      </c>
      <c r="BM187" s="191" t="s">
        <v>2773</v>
      </c>
    </row>
    <row r="188" spans="1:65" s="2" customFormat="1" ht="11.25">
      <c r="A188" s="36"/>
      <c r="B188" s="37"/>
      <c r="C188" s="38"/>
      <c r="D188" s="193" t="s">
        <v>187</v>
      </c>
      <c r="E188" s="38"/>
      <c r="F188" s="194" t="s">
        <v>2466</v>
      </c>
      <c r="G188" s="38"/>
      <c r="H188" s="38"/>
      <c r="I188" s="195"/>
      <c r="J188" s="38"/>
      <c r="K188" s="38"/>
      <c r="L188" s="41"/>
      <c r="M188" s="196"/>
      <c r="N188" s="197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187</v>
      </c>
      <c r="AU188" s="19" t="s">
        <v>86</v>
      </c>
    </row>
    <row r="189" spans="1:65" s="2" customFormat="1" ht="11.25">
      <c r="A189" s="36"/>
      <c r="B189" s="37"/>
      <c r="C189" s="38"/>
      <c r="D189" s="198" t="s">
        <v>189</v>
      </c>
      <c r="E189" s="38"/>
      <c r="F189" s="199" t="s">
        <v>2467</v>
      </c>
      <c r="G189" s="38"/>
      <c r="H189" s="38"/>
      <c r="I189" s="195"/>
      <c r="J189" s="38"/>
      <c r="K189" s="38"/>
      <c r="L189" s="41"/>
      <c r="M189" s="196"/>
      <c r="N189" s="197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189</v>
      </c>
      <c r="AU189" s="19" t="s">
        <v>86</v>
      </c>
    </row>
    <row r="190" spans="1:65" s="2" customFormat="1" ht="16.5" customHeight="1">
      <c r="A190" s="36"/>
      <c r="B190" s="37"/>
      <c r="C190" s="180" t="s">
        <v>418</v>
      </c>
      <c r="D190" s="180" t="s">
        <v>180</v>
      </c>
      <c r="E190" s="181" t="s">
        <v>1138</v>
      </c>
      <c r="F190" s="182" t="s">
        <v>1139</v>
      </c>
      <c r="G190" s="183" t="s">
        <v>267</v>
      </c>
      <c r="H190" s="184">
        <v>47.32</v>
      </c>
      <c r="I190" s="185"/>
      <c r="J190" s="186">
        <f>ROUND(I190*H190,2)</f>
        <v>0</v>
      </c>
      <c r="K190" s="182" t="s">
        <v>184</v>
      </c>
      <c r="L190" s="41"/>
      <c r="M190" s="187" t="s">
        <v>19</v>
      </c>
      <c r="N190" s="188" t="s">
        <v>48</v>
      </c>
      <c r="O190" s="66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354</v>
      </c>
      <c r="AT190" s="191" t="s">
        <v>180</v>
      </c>
      <c r="AU190" s="191" t="s">
        <v>86</v>
      </c>
      <c r="AY190" s="19" t="s">
        <v>176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84</v>
      </c>
      <c r="BK190" s="192">
        <f>ROUND(I190*H190,2)</f>
        <v>0</v>
      </c>
      <c r="BL190" s="19" t="s">
        <v>354</v>
      </c>
      <c r="BM190" s="191" t="s">
        <v>2774</v>
      </c>
    </row>
    <row r="191" spans="1:65" s="2" customFormat="1" ht="11.25">
      <c r="A191" s="36"/>
      <c r="B191" s="37"/>
      <c r="C191" s="38"/>
      <c r="D191" s="193" t="s">
        <v>187</v>
      </c>
      <c r="E191" s="38"/>
      <c r="F191" s="194" t="s">
        <v>1141</v>
      </c>
      <c r="G191" s="38"/>
      <c r="H191" s="38"/>
      <c r="I191" s="195"/>
      <c r="J191" s="38"/>
      <c r="K191" s="38"/>
      <c r="L191" s="41"/>
      <c r="M191" s="196"/>
      <c r="N191" s="197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187</v>
      </c>
      <c r="AU191" s="19" t="s">
        <v>86</v>
      </c>
    </row>
    <row r="192" spans="1:65" s="2" customFormat="1" ht="11.25">
      <c r="A192" s="36"/>
      <c r="B192" s="37"/>
      <c r="C192" s="38"/>
      <c r="D192" s="198" t="s">
        <v>189</v>
      </c>
      <c r="E192" s="38"/>
      <c r="F192" s="199" t="s">
        <v>1142</v>
      </c>
      <c r="G192" s="38"/>
      <c r="H192" s="38"/>
      <c r="I192" s="195"/>
      <c r="J192" s="38"/>
      <c r="K192" s="38"/>
      <c r="L192" s="41"/>
      <c r="M192" s="196"/>
      <c r="N192" s="197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189</v>
      </c>
      <c r="AU192" s="19" t="s">
        <v>86</v>
      </c>
    </row>
    <row r="193" spans="1:65" s="13" customFormat="1" ht="11.25">
      <c r="B193" s="200"/>
      <c r="C193" s="201"/>
      <c r="D193" s="193" t="s">
        <v>196</v>
      </c>
      <c r="E193" s="202" t="s">
        <v>19</v>
      </c>
      <c r="F193" s="203" t="s">
        <v>2727</v>
      </c>
      <c r="G193" s="201"/>
      <c r="H193" s="204">
        <v>47.32</v>
      </c>
      <c r="I193" s="205"/>
      <c r="J193" s="201"/>
      <c r="K193" s="201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196</v>
      </c>
      <c r="AU193" s="210" t="s">
        <v>86</v>
      </c>
      <c r="AV193" s="13" t="s">
        <v>86</v>
      </c>
      <c r="AW193" s="13" t="s">
        <v>37</v>
      </c>
      <c r="AX193" s="13" t="s">
        <v>84</v>
      </c>
      <c r="AY193" s="210" t="s">
        <v>176</v>
      </c>
    </row>
    <row r="194" spans="1:65" s="2" customFormat="1" ht="16.5" customHeight="1">
      <c r="A194" s="36"/>
      <c r="B194" s="37"/>
      <c r="C194" s="180" t="s">
        <v>7</v>
      </c>
      <c r="D194" s="180" t="s">
        <v>180</v>
      </c>
      <c r="E194" s="181" t="s">
        <v>1145</v>
      </c>
      <c r="F194" s="182" t="s">
        <v>1146</v>
      </c>
      <c r="G194" s="183" t="s">
        <v>267</v>
      </c>
      <c r="H194" s="184">
        <v>47.32</v>
      </c>
      <c r="I194" s="185"/>
      <c r="J194" s="186">
        <f>ROUND(I194*H194,2)</f>
        <v>0</v>
      </c>
      <c r="K194" s="182" t="s">
        <v>184</v>
      </c>
      <c r="L194" s="41"/>
      <c r="M194" s="187" t="s">
        <v>19</v>
      </c>
      <c r="N194" s="188" t="s">
        <v>48</v>
      </c>
      <c r="O194" s="66"/>
      <c r="P194" s="189">
        <f>O194*H194</f>
        <v>0</v>
      </c>
      <c r="Q194" s="189">
        <v>1.1E-4</v>
      </c>
      <c r="R194" s="189">
        <f>Q194*H194</f>
        <v>5.2052000000000001E-3</v>
      </c>
      <c r="S194" s="189">
        <v>0</v>
      </c>
      <c r="T194" s="19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354</v>
      </c>
      <c r="AT194" s="191" t="s">
        <v>180</v>
      </c>
      <c r="AU194" s="191" t="s">
        <v>86</v>
      </c>
      <c r="AY194" s="19" t="s">
        <v>176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84</v>
      </c>
      <c r="BK194" s="192">
        <f>ROUND(I194*H194,2)</f>
        <v>0</v>
      </c>
      <c r="BL194" s="19" t="s">
        <v>354</v>
      </c>
      <c r="BM194" s="191" t="s">
        <v>2775</v>
      </c>
    </row>
    <row r="195" spans="1:65" s="2" customFormat="1" ht="11.25">
      <c r="A195" s="36"/>
      <c r="B195" s="37"/>
      <c r="C195" s="38"/>
      <c r="D195" s="193" t="s">
        <v>187</v>
      </c>
      <c r="E195" s="38"/>
      <c r="F195" s="194" t="s">
        <v>1148</v>
      </c>
      <c r="G195" s="38"/>
      <c r="H195" s="38"/>
      <c r="I195" s="195"/>
      <c r="J195" s="38"/>
      <c r="K195" s="38"/>
      <c r="L195" s="41"/>
      <c r="M195" s="196"/>
      <c r="N195" s="197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187</v>
      </c>
      <c r="AU195" s="19" t="s">
        <v>86</v>
      </c>
    </row>
    <row r="196" spans="1:65" s="2" customFormat="1" ht="11.25">
      <c r="A196" s="36"/>
      <c r="B196" s="37"/>
      <c r="C196" s="38"/>
      <c r="D196" s="198" t="s">
        <v>189</v>
      </c>
      <c r="E196" s="38"/>
      <c r="F196" s="199" t="s">
        <v>1149</v>
      </c>
      <c r="G196" s="38"/>
      <c r="H196" s="38"/>
      <c r="I196" s="195"/>
      <c r="J196" s="38"/>
      <c r="K196" s="38"/>
      <c r="L196" s="41"/>
      <c r="M196" s="196"/>
      <c r="N196" s="197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189</v>
      </c>
      <c r="AU196" s="19" t="s">
        <v>86</v>
      </c>
    </row>
    <row r="197" spans="1:65" s="2" customFormat="1" ht="16.5" customHeight="1">
      <c r="A197" s="36"/>
      <c r="B197" s="37"/>
      <c r="C197" s="180" t="s">
        <v>428</v>
      </c>
      <c r="D197" s="180" t="s">
        <v>180</v>
      </c>
      <c r="E197" s="181" t="s">
        <v>1151</v>
      </c>
      <c r="F197" s="182" t="s">
        <v>1152</v>
      </c>
      <c r="G197" s="183" t="s">
        <v>267</v>
      </c>
      <c r="H197" s="184">
        <v>47.32</v>
      </c>
      <c r="I197" s="185"/>
      <c r="J197" s="186">
        <f>ROUND(I197*H197,2)</f>
        <v>0</v>
      </c>
      <c r="K197" s="182" t="s">
        <v>184</v>
      </c>
      <c r="L197" s="41"/>
      <c r="M197" s="187" t="s">
        <v>19</v>
      </c>
      <c r="N197" s="188" t="s">
        <v>48</v>
      </c>
      <c r="O197" s="66"/>
      <c r="P197" s="189">
        <f>O197*H197</f>
        <v>0</v>
      </c>
      <c r="Q197" s="189">
        <v>7.2000000000000005E-4</v>
      </c>
      <c r="R197" s="189">
        <f>Q197*H197</f>
        <v>3.4070400000000001E-2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354</v>
      </c>
      <c r="AT197" s="191" t="s">
        <v>180</v>
      </c>
      <c r="AU197" s="191" t="s">
        <v>86</v>
      </c>
      <c r="AY197" s="19" t="s">
        <v>176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84</v>
      </c>
      <c r="BK197" s="192">
        <f>ROUND(I197*H197,2)</f>
        <v>0</v>
      </c>
      <c r="BL197" s="19" t="s">
        <v>354</v>
      </c>
      <c r="BM197" s="191" t="s">
        <v>2776</v>
      </c>
    </row>
    <row r="198" spans="1:65" s="2" customFormat="1" ht="19.5">
      <c r="A198" s="36"/>
      <c r="B198" s="37"/>
      <c r="C198" s="38"/>
      <c r="D198" s="193" t="s">
        <v>187</v>
      </c>
      <c r="E198" s="38"/>
      <c r="F198" s="194" t="s">
        <v>1154</v>
      </c>
      <c r="G198" s="38"/>
      <c r="H198" s="38"/>
      <c r="I198" s="195"/>
      <c r="J198" s="38"/>
      <c r="K198" s="38"/>
      <c r="L198" s="41"/>
      <c r="M198" s="196"/>
      <c r="N198" s="197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187</v>
      </c>
      <c r="AU198" s="19" t="s">
        <v>86</v>
      </c>
    </row>
    <row r="199" spans="1:65" s="2" customFormat="1" ht="11.25">
      <c r="A199" s="36"/>
      <c r="B199" s="37"/>
      <c r="C199" s="38"/>
      <c r="D199" s="198" t="s">
        <v>189</v>
      </c>
      <c r="E199" s="38"/>
      <c r="F199" s="199" t="s">
        <v>1155</v>
      </c>
      <c r="G199" s="38"/>
      <c r="H199" s="38"/>
      <c r="I199" s="195"/>
      <c r="J199" s="38"/>
      <c r="K199" s="38"/>
      <c r="L199" s="41"/>
      <c r="M199" s="196"/>
      <c r="N199" s="197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189</v>
      </c>
      <c r="AU199" s="19" t="s">
        <v>86</v>
      </c>
    </row>
    <row r="200" spans="1:65" s="2" customFormat="1" ht="16.5" customHeight="1">
      <c r="A200" s="36"/>
      <c r="B200" s="37"/>
      <c r="C200" s="180" t="s">
        <v>434</v>
      </c>
      <c r="D200" s="180" t="s">
        <v>180</v>
      </c>
      <c r="E200" s="181" t="s">
        <v>1157</v>
      </c>
      <c r="F200" s="182" t="s">
        <v>1158</v>
      </c>
      <c r="G200" s="183" t="s">
        <v>267</v>
      </c>
      <c r="H200" s="184">
        <v>47.32</v>
      </c>
      <c r="I200" s="185"/>
      <c r="J200" s="186">
        <f>ROUND(I200*H200,2)</f>
        <v>0</v>
      </c>
      <c r="K200" s="182" t="s">
        <v>184</v>
      </c>
      <c r="L200" s="41"/>
      <c r="M200" s="187" t="s">
        <v>19</v>
      </c>
      <c r="N200" s="188" t="s">
        <v>48</v>
      </c>
      <c r="O200" s="66"/>
      <c r="P200" s="189">
        <f>O200*H200</f>
        <v>0</v>
      </c>
      <c r="Q200" s="189">
        <v>3.3E-4</v>
      </c>
      <c r="R200" s="189">
        <f>Q200*H200</f>
        <v>1.56156E-2</v>
      </c>
      <c r="S200" s="189">
        <v>0</v>
      </c>
      <c r="T200" s="19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354</v>
      </c>
      <c r="AT200" s="191" t="s">
        <v>180</v>
      </c>
      <c r="AU200" s="191" t="s">
        <v>86</v>
      </c>
      <c r="AY200" s="19" t="s">
        <v>176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9" t="s">
        <v>84</v>
      </c>
      <c r="BK200" s="192">
        <f>ROUND(I200*H200,2)</f>
        <v>0</v>
      </c>
      <c r="BL200" s="19" t="s">
        <v>354</v>
      </c>
      <c r="BM200" s="191" t="s">
        <v>2777</v>
      </c>
    </row>
    <row r="201" spans="1:65" s="2" customFormat="1" ht="19.5">
      <c r="A201" s="36"/>
      <c r="B201" s="37"/>
      <c r="C201" s="38"/>
      <c r="D201" s="193" t="s">
        <v>187</v>
      </c>
      <c r="E201" s="38"/>
      <c r="F201" s="194" t="s">
        <v>1160</v>
      </c>
      <c r="G201" s="38"/>
      <c r="H201" s="38"/>
      <c r="I201" s="195"/>
      <c r="J201" s="38"/>
      <c r="K201" s="38"/>
      <c r="L201" s="41"/>
      <c r="M201" s="196"/>
      <c r="N201" s="197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187</v>
      </c>
      <c r="AU201" s="19" t="s">
        <v>86</v>
      </c>
    </row>
    <row r="202" spans="1:65" s="2" customFormat="1" ht="11.25">
      <c r="A202" s="36"/>
      <c r="B202" s="37"/>
      <c r="C202" s="38"/>
      <c r="D202" s="198" t="s">
        <v>189</v>
      </c>
      <c r="E202" s="38"/>
      <c r="F202" s="199" t="s">
        <v>1161</v>
      </c>
      <c r="G202" s="38"/>
      <c r="H202" s="38"/>
      <c r="I202" s="195"/>
      <c r="J202" s="38"/>
      <c r="K202" s="38"/>
      <c r="L202" s="41"/>
      <c r="M202" s="196"/>
      <c r="N202" s="197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189</v>
      </c>
      <c r="AU202" s="19" t="s">
        <v>86</v>
      </c>
    </row>
    <row r="203" spans="1:65" s="12" customFormat="1" ht="22.9" customHeight="1">
      <c r="B203" s="164"/>
      <c r="C203" s="165"/>
      <c r="D203" s="166" t="s">
        <v>76</v>
      </c>
      <c r="E203" s="178" t="s">
        <v>1174</v>
      </c>
      <c r="F203" s="178" t="s">
        <v>1175</v>
      </c>
      <c r="G203" s="165"/>
      <c r="H203" s="165"/>
      <c r="I203" s="168"/>
      <c r="J203" s="179">
        <f>BK203</f>
        <v>0</v>
      </c>
      <c r="K203" s="165"/>
      <c r="L203" s="170"/>
      <c r="M203" s="171"/>
      <c r="N203" s="172"/>
      <c r="O203" s="172"/>
      <c r="P203" s="173">
        <f>SUM(P204:P221)</f>
        <v>0</v>
      </c>
      <c r="Q203" s="172"/>
      <c r="R203" s="173">
        <f>SUM(R204:R221)</f>
        <v>0.43322959999999999</v>
      </c>
      <c r="S203" s="172"/>
      <c r="T203" s="174">
        <f>SUM(T204:T221)</f>
        <v>0.20019999999999999</v>
      </c>
      <c r="AR203" s="175" t="s">
        <v>86</v>
      </c>
      <c r="AT203" s="176" t="s">
        <v>76</v>
      </c>
      <c r="AU203" s="176" t="s">
        <v>84</v>
      </c>
      <c r="AY203" s="175" t="s">
        <v>176</v>
      </c>
      <c r="BK203" s="177">
        <f>SUM(BK204:BK221)</f>
        <v>0</v>
      </c>
    </row>
    <row r="204" spans="1:65" s="2" customFormat="1" ht="16.5" customHeight="1">
      <c r="A204" s="36"/>
      <c r="B204" s="37"/>
      <c r="C204" s="180" t="s">
        <v>442</v>
      </c>
      <c r="D204" s="180" t="s">
        <v>180</v>
      </c>
      <c r="E204" s="181" t="s">
        <v>2778</v>
      </c>
      <c r="F204" s="182" t="s">
        <v>2779</v>
      </c>
      <c r="G204" s="183" t="s">
        <v>267</v>
      </c>
      <c r="H204" s="184">
        <v>20.02</v>
      </c>
      <c r="I204" s="185"/>
      <c r="J204" s="186">
        <f>ROUND(I204*H204,2)</f>
        <v>0</v>
      </c>
      <c r="K204" s="182" t="s">
        <v>184</v>
      </c>
      <c r="L204" s="41"/>
      <c r="M204" s="187" t="s">
        <v>19</v>
      </c>
      <c r="N204" s="188" t="s">
        <v>48</v>
      </c>
      <c r="O204" s="66"/>
      <c r="P204" s="189">
        <f>O204*H204</f>
        <v>0</v>
      </c>
      <c r="Q204" s="189">
        <v>0</v>
      </c>
      <c r="R204" s="189">
        <f>Q204*H204</f>
        <v>0</v>
      </c>
      <c r="S204" s="189">
        <v>0.01</v>
      </c>
      <c r="T204" s="190">
        <f>S204*H204</f>
        <v>0.20019999999999999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1" t="s">
        <v>354</v>
      </c>
      <c r="AT204" s="191" t="s">
        <v>180</v>
      </c>
      <c r="AU204" s="191" t="s">
        <v>86</v>
      </c>
      <c r="AY204" s="19" t="s">
        <v>176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9" t="s">
        <v>84</v>
      </c>
      <c r="BK204" s="192">
        <f>ROUND(I204*H204,2)</f>
        <v>0</v>
      </c>
      <c r="BL204" s="19" t="s">
        <v>354</v>
      </c>
      <c r="BM204" s="191" t="s">
        <v>2780</v>
      </c>
    </row>
    <row r="205" spans="1:65" s="2" customFormat="1" ht="11.25">
      <c r="A205" s="36"/>
      <c r="B205" s="37"/>
      <c r="C205" s="38"/>
      <c r="D205" s="193" t="s">
        <v>187</v>
      </c>
      <c r="E205" s="38"/>
      <c r="F205" s="194" t="s">
        <v>2781</v>
      </c>
      <c r="G205" s="38"/>
      <c r="H205" s="38"/>
      <c r="I205" s="195"/>
      <c r="J205" s="38"/>
      <c r="K205" s="38"/>
      <c r="L205" s="41"/>
      <c r="M205" s="196"/>
      <c r="N205" s="197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187</v>
      </c>
      <c r="AU205" s="19" t="s">
        <v>86</v>
      </c>
    </row>
    <row r="206" spans="1:65" s="2" customFormat="1" ht="11.25">
      <c r="A206" s="36"/>
      <c r="B206" s="37"/>
      <c r="C206" s="38"/>
      <c r="D206" s="198" t="s">
        <v>189</v>
      </c>
      <c r="E206" s="38"/>
      <c r="F206" s="199" t="s">
        <v>2782</v>
      </c>
      <c r="G206" s="38"/>
      <c r="H206" s="38"/>
      <c r="I206" s="195"/>
      <c r="J206" s="38"/>
      <c r="K206" s="38"/>
      <c r="L206" s="41"/>
      <c r="M206" s="196"/>
      <c r="N206" s="197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189</v>
      </c>
      <c r="AU206" s="19" t="s">
        <v>86</v>
      </c>
    </row>
    <row r="207" spans="1:65" s="13" customFormat="1" ht="11.25">
      <c r="B207" s="200"/>
      <c r="C207" s="201"/>
      <c r="D207" s="193" t="s">
        <v>196</v>
      </c>
      <c r="E207" s="202" t="s">
        <v>19</v>
      </c>
      <c r="F207" s="203" t="s">
        <v>2734</v>
      </c>
      <c r="G207" s="201"/>
      <c r="H207" s="204">
        <v>20.02</v>
      </c>
      <c r="I207" s="205"/>
      <c r="J207" s="201"/>
      <c r="K207" s="201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196</v>
      </c>
      <c r="AU207" s="210" t="s">
        <v>86</v>
      </c>
      <c r="AV207" s="13" t="s">
        <v>86</v>
      </c>
      <c r="AW207" s="13" t="s">
        <v>37</v>
      </c>
      <c r="AX207" s="13" t="s">
        <v>84</v>
      </c>
      <c r="AY207" s="210" t="s">
        <v>176</v>
      </c>
    </row>
    <row r="208" spans="1:65" s="2" customFormat="1" ht="16.5" customHeight="1">
      <c r="A208" s="36"/>
      <c r="B208" s="37"/>
      <c r="C208" s="180" t="s">
        <v>448</v>
      </c>
      <c r="D208" s="180" t="s">
        <v>180</v>
      </c>
      <c r="E208" s="181" t="s">
        <v>2783</v>
      </c>
      <c r="F208" s="182" t="s">
        <v>2784</v>
      </c>
      <c r="G208" s="183" t="s">
        <v>407</v>
      </c>
      <c r="H208" s="184">
        <v>172.8</v>
      </c>
      <c r="I208" s="185"/>
      <c r="J208" s="186">
        <f>ROUND(I208*H208,2)</f>
        <v>0</v>
      </c>
      <c r="K208" s="182" t="s">
        <v>184</v>
      </c>
      <c r="L208" s="41"/>
      <c r="M208" s="187" t="s">
        <v>19</v>
      </c>
      <c r="N208" s="188" t="s">
        <v>48</v>
      </c>
      <c r="O208" s="66"/>
      <c r="P208" s="189">
        <f>O208*H208</f>
        <v>0</v>
      </c>
      <c r="Q208" s="189">
        <v>7.6000000000000004E-4</v>
      </c>
      <c r="R208" s="189">
        <f>Q208*H208</f>
        <v>0.13132800000000003</v>
      </c>
      <c r="S208" s="189">
        <v>0</v>
      </c>
      <c r="T208" s="19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354</v>
      </c>
      <c r="AT208" s="191" t="s">
        <v>180</v>
      </c>
      <c r="AU208" s="191" t="s">
        <v>86</v>
      </c>
      <c r="AY208" s="19" t="s">
        <v>176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84</v>
      </c>
      <c r="BK208" s="192">
        <f>ROUND(I208*H208,2)</f>
        <v>0</v>
      </c>
      <c r="BL208" s="19" t="s">
        <v>354</v>
      </c>
      <c r="BM208" s="191" t="s">
        <v>2785</v>
      </c>
    </row>
    <row r="209" spans="1:65" s="2" customFormat="1" ht="11.25">
      <c r="A209" s="36"/>
      <c r="B209" s="37"/>
      <c r="C209" s="38"/>
      <c r="D209" s="193" t="s">
        <v>187</v>
      </c>
      <c r="E209" s="38"/>
      <c r="F209" s="194" t="s">
        <v>2786</v>
      </c>
      <c r="G209" s="38"/>
      <c r="H209" s="38"/>
      <c r="I209" s="195"/>
      <c r="J209" s="38"/>
      <c r="K209" s="38"/>
      <c r="L209" s="41"/>
      <c r="M209" s="196"/>
      <c r="N209" s="197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187</v>
      </c>
      <c r="AU209" s="19" t="s">
        <v>86</v>
      </c>
    </row>
    <row r="210" spans="1:65" s="2" customFormat="1" ht="11.25">
      <c r="A210" s="36"/>
      <c r="B210" s="37"/>
      <c r="C210" s="38"/>
      <c r="D210" s="198" t="s">
        <v>189</v>
      </c>
      <c r="E210" s="38"/>
      <c r="F210" s="199" t="s">
        <v>2787</v>
      </c>
      <c r="G210" s="38"/>
      <c r="H210" s="38"/>
      <c r="I210" s="195"/>
      <c r="J210" s="38"/>
      <c r="K210" s="38"/>
      <c r="L210" s="41"/>
      <c r="M210" s="196"/>
      <c r="N210" s="197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189</v>
      </c>
      <c r="AU210" s="19" t="s">
        <v>86</v>
      </c>
    </row>
    <row r="211" spans="1:65" s="13" customFormat="1" ht="11.25">
      <c r="B211" s="200"/>
      <c r="C211" s="201"/>
      <c r="D211" s="193" t="s">
        <v>196</v>
      </c>
      <c r="E211" s="202" t="s">
        <v>19</v>
      </c>
      <c r="F211" s="203" t="s">
        <v>2788</v>
      </c>
      <c r="G211" s="201"/>
      <c r="H211" s="204">
        <v>172.8</v>
      </c>
      <c r="I211" s="205"/>
      <c r="J211" s="201"/>
      <c r="K211" s="201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196</v>
      </c>
      <c r="AU211" s="210" t="s">
        <v>86</v>
      </c>
      <c r="AV211" s="13" t="s">
        <v>86</v>
      </c>
      <c r="AW211" s="13" t="s">
        <v>37</v>
      </c>
      <c r="AX211" s="13" t="s">
        <v>84</v>
      </c>
      <c r="AY211" s="210" t="s">
        <v>176</v>
      </c>
    </row>
    <row r="212" spans="1:65" s="2" customFormat="1" ht="21.75" customHeight="1">
      <c r="A212" s="36"/>
      <c r="B212" s="37"/>
      <c r="C212" s="180" t="s">
        <v>458</v>
      </c>
      <c r="D212" s="180" t="s">
        <v>180</v>
      </c>
      <c r="E212" s="181" t="s">
        <v>2789</v>
      </c>
      <c r="F212" s="182" t="s">
        <v>2790</v>
      </c>
      <c r="G212" s="183" t="s">
        <v>267</v>
      </c>
      <c r="H212" s="184">
        <v>20.02</v>
      </c>
      <c r="I212" s="185"/>
      <c r="J212" s="186">
        <f>ROUND(I212*H212,2)</f>
        <v>0</v>
      </c>
      <c r="K212" s="182" t="s">
        <v>184</v>
      </c>
      <c r="L212" s="41"/>
      <c r="M212" s="187" t="s">
        <v>19</v>
      </c>
      <c r="N212" s="188" t="s">
        <v>48</v>
      </c>
      <c r="O212" s="66"/>
      <c r="P212" s="189">
        <f>O212*H212</f>
        <v>0</v>
      </c>
      <c r="Q212" s="189">
        <v>1.508E-2</v>
      </c>
      <c r="R212" s="189">
        <f>Q212*H212</f>
        <v>0.30190159999999999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354</v>
      </c>
      <c r="AT212" s="191" t="s">
        <v>180</v>
      </c>
      <c r="AU212" s="191" t="s">
        <v>86</v>
      </c>
      <c r="AY212" s="19" t="s">
        <v>176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84</v>
      </c>
      <c r="BK212" s="192">
        <f>ROUND(I212*H212,2)</f>
        <v>0</v>
      </c>
      <c r="BL212" s="19" t="s">
        <v>354</v>
      </c>
      <c r="BM212" s="191" t="s">
        <v>2791</v>
      </c>
    </row>
    <row r="213" spans="1:65" s="2" customFormat="1" ht="19.5">
      <c r="A213" s="36"/>
      <c r="B213" s="37"/>
      <c r="C213" s="38"/>
      <c r="D213" s="193" t="s">
        <v>187</v>
      </c>
      <c r="E213" s="38"/>
      <c r="F213" s="194" t="s">
        <v>2792</v>
      </c>
      <c r="G213" s="38"/>
      <c r="H213" s="38"/>
      <c r="I213" s="195"/>
      <c r="J213" s="38"/>
      <c r="K213" s="38"/>
      <c r="L213" s="41"/>
      <c r="M213" s="196"/>
      <c r="N213" s="197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187</v>
      </c>
      <c r="AU213" s="19" t="s">
        <v>86</v>
      </c>
    </row>
    <row r="214" spans="1:65" s="2" customFormat="1" ht="11.25">
      <c r="A214" s="36"/>
      <c r="B214" s="37"/>
      <c r="C214" s="38"/>
      <c r="D214" s="198" t="s">
        <v>189</v>
      </c>
      <c r="E214" s="38"/>
      <c r="F214" s="199" t="s">
        <v>2793</v>
      </c>
      <c r="G214" s="38"/>
      <c r="H214" s="38"/>
      <c r="I214" s="195"/>
      <c r="J214" s="38"/>
      <c r="K214" s="38"/>
      <c r="L214" s="41"/>
      <c r="M214" s="196"/>
      <c r="N214" s="197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189</v>
      </c>
      <c r="AU214" s="19" t="s">
        <v>86</v>
      </c>
    </row>
    <row r="215" spans="1:65" s="13" customFormat="1" ht="11.25">
      <c r="B215" s="200"/>
      <c r="C215" s="201"/>
      <c r="D215" s="193" t="s">
        <v>196</v>
      </c>
      <c r="E215" s="202" t="s">
        <v>19</v>
      </c>
      <c r="F215" s="203" t="s">
        <v>2734</v>
      </c>
      <c r="G215" s="201"/>
      <c r="H215" s="204">
        <v>20.02</v>
      </c>
      <c r="I215" s="205"/>
      <c r="J215" s="201"/>
      <c r="K215" s="201"/>
      <c r="L215" s="206"/>
      <c r="M215" s="207"/>
      <c r="N215" s="208"/>
      <c r="O215" s="208"/>
      <c r="P215" s="208"/>
      <c r="Q215" s="208"/>
      <c r="R215" s="208"/>
      <c r="S215" s="208"/>
      <c r="T215" s="209"/>
      <c r="AT215" s="210" t="s">
        <v>196</v>
      </c>
      <c r="AU215" s="210" t="s">
        <v>86</v>
      </c>
      <c r="AV215" s="13" t="s">
        <v>86</v>
      </c>
      <c r="AW215" s="13" t="s">
        <v>37</v>
      </c>
      <c r="AX215" s="13" t="s">
        <v>84</v>
      </c>
      <c r="AY215" s="210" t="s">
        <v>176</v>
      </c>
    </row>
    <row r="216" spans="1:65" s="2" customFormat="1" ht="16.5" customHeight="1">
      <c r="A216" s="36"/>
      <c r="B216" s="37"/>
      <c r="C216" s="180" t="s">
        <v>464</v>
      </c>
      <c r="D216" s="180" t="s">
        <v>180</v>
      </c>
      <c r="E216" s="181" t="s">
        <v>2794</v>
      </c>
      <c r="F216" s="182" t="s">
        <v>2795</v>
      </c>
      <c r="G216" s="183" t="s">
        <v>183</v>
      </c>
      <c r="H216" s="184">
        <v>0.433</v>
      </c>
      <c r="I216" s="185"/>
      <c r="J216" s="186">
        <f>ROUND(I216*H216,2)</f>
        <v>0</v>
      </c>
      <c r="K216" s="182" t="s">
        <v>184</v>
      </c>
      <c r="L216" s="41"/>
      <c r="M216" s="187" t="s">
        <v>19</v>
      </c>
      <c r="N216" s="188" t="s">
        <v>48</v>
      </c>
      <c r="O216" s="66"/>
      <c r="P216" s="189">
        <f>O216*H216</f>
        <v>0</v>
      </c>
      <c r="Q216" s="189">
        <v>0</v>
      </c>
      <c r="R216" s="189">
        <f>Q216*H216</f>
        <v>0</v>
      </c>
      <c r="S216" s="189">
        <v>0</v>
      </c>
      <c r="T216" s="190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1" t="s">
        <v>354</v>
      </c>
      <c r="AT216" s="191" t="s">
        <v>180</v>
      </c>
      <c r="AU216" s="191" t="s">
        <v>86</v>
      </c>
      <c r="AY216" s="19" t="s">
        <v>176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9" t="s">
        <v>84</v>
      </c>
      <c r="BK216" s="192">
        <f>ROUND(I216*H216,2)</f>
        <v>0</v>
      </c>
      <c r="BL216" s="19" t="s">
        <v>354</v>
      </c>
      <c r="BM216" s="191" t="s">
        <v>2796</v>
      </c>
    </row>
    <row r="217" spans="1:65" s="2" customFormat="1" ht="19.5">
      <c r="A217" s="36"/>
      <c r="B217" s="37"/>
      <c r="C217" s="38"/>
      <c r="D217" s="193" t="s">
        <v>187</v>
      </c>
      <c r="E217" s="38"/>
      <c r="F217" s="194" t="s">
        <v>2797</v>
      </c>
      <c r="G217" s="38"/>
      <c r="H217" s="38"/>
      <c r="I217" s="195"/>
      <c r="J217" s="38"/>
      <c r="K217" s="38"/>
      <c r="L217" s="41"/>
      <c r="M217" s="196"/>
      <c r="N217" s="197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187</v>
      </c>
      <c r="AU217" s="19" t="s">
        <v>86</v>
      </c>
    </row>
    <row r="218" spans="1:65" s="2" customFormat="1" ht="11.25">
      <c r="A218" s="36"/>
      <c r="B218" s="37"/>
      <c r="C218" s="38"/>
      <c r="D218" s="198" t="s">
        <v>189</v>
      </c>
      <c r="E218" s="38"/>
      <c r="F218" s="199" t="s">
        <v>2798</v>
      </c>
      <c r="G218" s="38"/>
      <c r="H218" s="38"/>
      <c r="I218" s="195"/>
      <c r="J218" s="38"/>
      <c r="K218" s="38"/>
      <c r="L218" s="41"/>
      <c r="M218" s="196"/>
      <c r="N218" s="197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189</v>
      </c>
      <c r="AU218" s="19" t="s">
        <v>86</v>
      </c>
    </row>
    <row r="219" spans="1:65" s="2" customFormat="1" ht="16.5" customHeight="1">
      <c r="A219" s="36"/>
      <c r="B219" s="37"/>
      <c r="C219" s="180" t="s">
        <v>470</v>
      </c>
      <c r="D219" s="180" t="s">
        <v>180</v>
      </c>
      <c r="E219" s="181" t="s">
        <v>1200</v>
      </c>
      <c r="F219" s="182" t="s">
        <v>1201</v>
      </c>
      <c r="G219" s="183" t="s">
        <v>183</v>
      </c>
      <c r="H219" s="184">
        <v>0.433</v>
      </c>
      <c r="I219" s="185"/>
      <c r="J219" s="186">
        <f>ROUND(I219*H219,2)</f>
        <v>0</v>
      </c>
      <c r="K219" s="182" t="s">
        <v>184</v>
      </c>
      <c r="L219" s="41"/>
      <c r="M219" s="187" t="s">
        <v>19</v>
      </c>
      <c r="N219" s="188" t="s">
        <v>48</v>
      </c>
      <c r="O219" s="66"/>
      <c r="P219" s="189">
        <f>O219*H219</f>
        <v>0</v>
      </c>
      <c r="Q219" s="189">
        <v>0</v>
      </c>
      <c r="R219" s="189">
        <f>Q219*H219</f>
        <v>0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354</v>
      </c>
      <c r="AT219" s="191" t="s">
        <v>180</v>
      </c>
      <c r="AU219" s="191" t="s">
        <v>86</v>
      </c>
      <c r="AY219" s="19" t="s">
        <v>176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84</v>
      </c>
      <c r="BK219" s="192">
        <f>ROUND(I219*H219,2)</f>
        <v>0</v>
      </c>
      <c r="BL219" s="19" t="s">
        <v>354</v>
      </c>
      <c r="BM219" s="191" t="s">
        <v>2799</v>
      </c>
    </row>
    <row r="220" spans="1:65" s="2" customFormat="1" ht="19.5">
      <c r="A220" s="36"/>
      <c r="B220" s="37"/>
      <c r="C220" s="38"/>
      <c r="D220" s="193" t="s">
        <v>187</v>
      </c>
      <c r="E220" s="38"/>
      <c r="F220" s="194" t="s">
        <v>1203</v>
      </c>
      <c r="G220" s="38"/>
      <c r="H220" s="38"/>
      <c r="I220" s="195"/>
      <c r="J220" s="38"/>
      <c r="K220" s="38"/>
      <c r="L220" s="41"/>
      <c r="M220" s="196"/>
      <c r="N220" s="197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187</v>
      </c>
      <c r="AU220" s="19" t="s">
        <v>86</v>
      </c>
    </row>
    <row r="221" spans="1:65" s="2" customFormat="1" ht="11.25">
      <c r="A221" s="36"/>
      <c r="B221" s="37"/>
      <c r="C221" s="38"/>
      <c r="D221" s="198" t="s">
        <v>189</v>
      </c>
      <c r="E221" s="38"/>
      <c r="F221" s="199" t="s">
        <v>1204</v>
      </c>
      <c r="G221" s="38"/>
      <c r="H221" s="38"/>
      <c r="I221" s="195"/>
      <c r="J221" s="38"/>
      <c r="K221" s="38"/>
      <c r="L221" s="41"/>
      <c r="M221" s="222"/>
      <c r="N221" s="223"/>
      <c r="O221" s="224"/>
      <c r="P221" s="224"/>
      <c r="Q221" s="224"/>
      <c r="R221" s="224"/>
      <c r="S221" s="224"/>
      <c r="T221" s="225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189</v>
      </c>
      <c r="AU221" s="19" t="s">
        <v>86</v>
      </c>
    </row>
    <row r="222" spans="1:65" s="2" customFormat="1" ht="6.95" customHeight="1">
      <c r="A222" s="36"/>
      <c r="B222" s="49"/>
      <c r="C222" s="50"/>
      <c r="D222" s="50"/>
      <c r="E222" s="50"/>
      <c r="F222" s="50"/>
      <c r="G222" s="50"/>
      <c r="H222" s="50"/>
      <c r="I222" s="50"/>
      <c r="J222" s="50"/>
      <c r="K222" s="50"/>
      <c r="L222" s="41"/>
      <c r="M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</row>
  </sheetData>
  <sheetProtection algorithmName="SHA-512" hashValue="uV2g05BHAaVqqQO5T8VvrTlcKfA7tDgyIs/d7B3nVtaRJmnHBTaBti/gBzZPMrqoHXg7Ie0PlQ0BIsOrFefIlQ==" saltValue="EV1V5ql5zPOVpW5pOTJslaovCH788uRe21WxB6Ep0YSmCm7+9LAU19+/s92IwjkNSrN6HMEwGPtBnqsV8eAzPg==" spinCount="100000" sheet="1" objects="1" scenarios="1" formatColumns="0" formatRows="0" autoFilter="0"/>
  <autoFilter ref="C100:K221"/>
  <mergeCells count="15">
    <mergeCell ref="E87:H87"/>
    <mergeCell ref="E91:H91"/>
    <mergeCell ref="E89:H89"/>
    <mergeCell ref="E93:H9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6" r:id="rId1"/>
    <hyperlink ref="F109" r:id="rId2"/>
    <hyperlink ref="F114" r:id="rId3"/>
    <hyperlink ref="F118" r:id="rId4"/>
    <hyperlink ref="F123" r:id="rId5"/>
    <hyperlink ref="F127" r:id="rId6"/>
    <hyperlink ref="F131" r:id="rId7"/>
    <hyperlink ref="F136" r:id="rId8"/>
    <hyperlink ref="F139" r:id="rId9"/>
    <hyperlink ref="F142" r:id="rId10"/>
    <hyperlink ref="F161" r:id="rId11"/>
    <hyperlink ref="F164" r:id="rId12"/>
    <hyperlink ref="F167" r:id="rId13"/>
    <hyperlink ref="F170" r:id="rId14"/>
    <hyperlink ref="F173" r:id="rId15"/>
    <hyperlink ref="F180" r:id="rId16"/>
    <hyperlink ref="F183" r:id="rId17"/>
    <hyperlink ref="F186" r:id="rId18"/>
    <hyperlink ref="F189" r:id="rId19"/>
    <hyperlink ref="F192" r:id="rId20"/>
    <hyperlink ref="F196" r:id="rId21"/>
    <hyperlink ref="F199" r:id="rId22"/>
    <hyperlink ref="F202" r:id="rId23"/>
    <hyperlink ref="F206" r:id="rId24"/>
    <hyperlink ref="F210" r:id="rId25"/>
    <hyperlink ref="F214" r:id="rId26"/>
    <hyperlink ref="F218" r:id="rId27"/>
    <hyperlink ref="F221" r:id="rId2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9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2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AT2" s="19" t="s">
        <v>149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86</v>
      </c>
    </row>
    <row r="4" spans="1:46" s="1" customFormat="1" ht="24.95" customHeight="1">
      <c r="B4" s="22"/>
      <c r="D4" s="112" t="s">
        <v>150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1" t="str">
        <f>'Rekapitulace stavby'!K6</f>
        <v>Jablonné nad Orlicí - oprava</v>
      </c>
      <c r="F7" s="402"/>
      <c r="G7" s="402"/>
      <c r="H7" s="402"/>
      <c r="L7" s="22"/>
    </row>
    <row r="8" spans="1:46">
      <c r="B8" s="22"/>
      <c r="D8" s="114" t="s">
        <v>151</v>
      </c>
      <c r="L8" s="22"/>
    </row>
    <row r="9" spans="1:46" s="1" customFormat="1" ht="16.5" customHeight="1">
      <c r="B9" s="22"/>
      <c r="E9" s="401" t="s">
        <v>2720</v>
      </c>
      <c r="F9" s="400"/>
      <c r="G9" s="400"/>
      <c r="H9" s="400"/>
      <c r="L9" s="22"/>
    </row>
    <row r="10" spans="1:46" s="1" customFormat="1" ht="12" customHeight="1">
      <c r="B10" s="22"/>
      <c r="D10" s="114" t="s">
        <v>153</v>
      </c>
      <c r="L10" s="22"/>
    </row>
    <row r="11" spans="1:46" s="2" customFormat="1" ht="16.5" customHeight="1">
      <c r="A11" s="36"/>
      <c r="B11" s="41"/>
      <c r="C11" s="36"/>
      <c r="D11" s="36"/>
      <c r="E11" s="411" t="s">
        <v>2721</v>
      </c>
      <c r="F11" s="403"/>
      <c r="G11" s="403"/>
      <c r="H11" s="40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274</v>
      </c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04" t="s">
        <v>2800</v>
      </c>
      <c r="F13" s="403"/>
      <c r="G13" s="403"/>
      <c r="H13" s="403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5" t="s">
        <v>19</v>
      </c>
      <c r="G15" s="36"/>
      <c r="H15" s="36"/>
      <c r="I15" s="114" t="s">
        <v>20</v>
      </c>
      <c r="J15" s="105" t="s">
        <v>19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5" t="s">
        <v>22</v>
      </c>
      <c r="G16" s="36"/>
      <c r="H16" s="36"/>
      <c r="I16" s="114" t="s">
        <v>23</v>
      </c>
      <c r="J16" s="116" t="str">
        <f>'Rekapitulace stavby'!AN8</f>
        <v>25. 7. 2022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5" t="s">
        <v>27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">
        <v>28</v>
      </c>
      <c r="F19" s="36"/>
      <c r="G19" s="36"/>
      <c r="H19" s="36"/>
      <c r="I19" s="114" t="s">
        <v>29</v>
      </c>
      <c r="J19" s="105" t="s">
        <v>30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31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05" t="str">
        <f>'Rekapitulace stavby'!E14</f>
        <v>Vyplň údaj</v>
      </c>
      <c r="F22" s="406"/>
      <c r="G22" s="406"/>
      <c r="H22" s="406"/>
      <c r="I22" s="114" t="s">
        <v>29</v>
      </c>
      <c r="J22" s="32" t="str">
        <f>'Rekapitulace stavby'!AN14</f>
        <v>Vyplň údaj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33</v>
      </c>
      <c r="E24" s="36"/>
      <c r="F24" s="36"/>
      <c r="G24" s="36"/>
      <c r="H24" s="36"/>
      <c r="I24" s="114" t="s">
        <v>26</v>
      </c>
      <c r="J24" s="105" t="s">
        <v>34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">
        <v>35</v>
      </c>
      <c r="F25" s="36"/>
      <c r="G25" s="36"/>
      <c r="H25" s="36"/>
      <c r="I25" s="114" t="s">
        <v>29</v>
      </c>
      <c r="J25" s="105" t="s">
        <v>36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38</v>
      </c>
      <c r="E27" s="36"/>
      <c r="F27" s="36"/>
      <c r="G27" s="36"/>
      <c r="H27" s="36"/>
      <c r="I27" s="114" t="s">
        <v>26</v>
      </c>
      <c r="J27" s="105" t="s">
        <v>39</v>
      </c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">
        <v>40</v>
      </c>
      <c r="F28" s="36"/>
      <c r="G28" s="36"/>
      <c r="H28" s="36"/>
      <c r="I28" s="114" t="s">
        <v>29</v>
      </c>
      <c r="J28" s="105" t="s">
        <v>19</v>
      </c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41</v>
      </c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7"/>
      <c r="B31" s="118"/>
      <c r="C31" s="117"/>
      <c r="D31" s="117"/>
      <c r="E31" s="407" t="s">
        <v>19</v>
      </c>
      <c r="F31" s="407"/>
      <c r="G31" s="407"/>
      <c r="H31" s="407"/>
      <c r="I31" s="117"/>
      <c r="J31" s="117"/>
      <c r="K31" s="117"/>
      <c r="L31" s="119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1" t="s">
        <v>43</v>
      </c>
      <c r="E34" s="36"/>
      <c r="F34" s="36"/>
      <c r="G34" s="36"/>
      <c r="H34" s="36"/>
      <c r="I34" s="36"/>
      <c r="J34" s="122">
        <f>ROUND(J94,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0"/>
      <c r="E35" s="120"/>
      <c r="F35" s="120"/>
      <c r="G35" s="120"/>
      <c r="H35" s="120"/>
      <c r="I35" s="120"/>
      <c r="J35" s="120"/>
      <c r="K35" s="120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3" t="s">
        <v>45</v>
      </c>
      <c r="G36" s="36"/>
      <c r="H36" s="36"/>
      <c r="I36" s="123" t="s">
        <v>44</v>
      </c>
      <c r="J36" s="123" t="s">
        <v>46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4" t="s">
        <v>47</v>
      </c>
      <c r="E37" s="114" t="s">
        <v>48</v>
      </c>
      <c r="F37" s="125">
        <f>ROUND((SUM(BE94:BE121)),  2)</f>
        <v>0</v>
      </c>
      <c r="G37" s="36"/>
      <c r="H37" s="36"/>
      <c r="I37" s="126">
        <v>0.21</v>
      </c>
      <c r="J37" s="125">
        <f>ROUND(((SUM(BE94:BE121))*I37),  2)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49</v>
      </c>
      <c r="F38" s="125">
        <f>ROUND((SUM(BF94:BF121)),  2)</f>
        <v>0</v>
      </c>
      <c r="G38" s="36"/>
      <c r="H38" s="36"/>
      <c r="I38" s="126">
        <v>0.15</v>
      </c>
      <c r="J38" s="125">
        <f>ROUND(((SUM(BF94:BF121))*I38),  2)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50</v>
      </c>
      <c r="F39" s="125">
        <f>ROUND((SUM(BG94:BG121)),  2)</f>
        <v>0</v>
      </c>
      <c r="G39" s="36"/>
      <c r="H39" s="36"/>
      <c r="I39" s="126">
        <v>0.21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51</v>
      </c>
      <c r="F40" s="125">
        <f>ROUND((SUM(BH94:BH121)),  2)</f>
        <v>0</v>
      </c>
      <c r="G40" s="36"/>
      <c r="H40" s="36"/>
      <c r="I40" s="126">
        <v>0.15</v>
      </c>
      <c r="J40" s="125">
        <f>0</f>
        <v>0</v>
      </c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52</v>
      </c>
      <c r="F41" s="125">
        <f>ROUND((SUM(BI94:BI121)),  2)</f>
        <v>0</v>
      </c>
      <c r="G41" s="36"/>
      <c r="H41" s="36"/>
      <c r="I41" s="126">
        <v>0</v>
      </c>
      <c r="J41" s="125">
        <f>0</f>
        <v>0</v>
      </c>
      <c r="K41" s="36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53</v>
      </c>
      <c r="E43" s="129"/>
      <c r="F43" s="129"/>
      <c r="G43" s="130" t="s">
        <v>54</v>
      </c>
      <c r="H43" s="131" t="s">
        <v>55</v>
      </c>
      <c r="I43" s="129"/>
      <c r="J43" s="132">
        <f>SUM(J34:J41)</f>
        <v>0</v>
      </c>
      <c r="K43" s="133"/>
      <c r="L43" s="11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155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08" t="str">
        <f>E7</f>
        <v>Jablonné nad Orlicí - oprava</v>
      </c>
      <c r="F52" s="409"/>
      <c r="G52" s="409"/>
      <c r="H52" s="409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151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08" t="s">
        <v>2720</v>
      </c>
      <c r="F54" s="385"/>
      <c r="G54" s="385"/>
      <c r="H54" s="385"/>
      <c r="I54" s="24"/>
      <c r="J54" s="24"/>
      <c r="K54" s="24"/>
      <c r="L54" s="22"/>
    </row>
    <row r="55" spans="1:31" s="1" customFormat="1" ht="12" customHeight="1">
      <c r="B55" s="23"/>
      <c r="C55" s="31" t="s">
        <v>153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2" t="s">
        <v>2721</v>
      </c>
      <c r="F56" s="410"/>
      <c r="G56" s="410"/>
      <c r="H56" s="410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274</v>
      </c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56" t="str">
        <f>E13</f>
        <v>02 - Elektroinstalace</v>
      </c>
      <c r="F58" s="410"/>
      <c r="G58" s="410"/>
      <c r="H58" s="410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>Nádražní 128, Jablonné nad Orlicí</v>
      </c>
      <c r="G60" s="38"/>
      <c r="H60" s="38"/>
      <c r="I60" s="31" t="s">
        <v>23</v>
      </c>
      <c r="J60" s="61" t="str">
        <f>IF(J16="","",J16)</f>
        <v>25. 7. 2022</v>
      </c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Správa železniční dopravní cesty</v>
      </c>
      <c r="G62" s="38"/>
      <c r="H62" s="38"/>
      <c r="I62" s="31" t="s">
        <v>33</v>
      </c>
      <c r="J62" s="34" t="str">
        <f>E25</f>
        <v>Aprea s.r.o.</v>
      </c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31</v>
      </c>
      <c r="D63" s="38"/>
      <c r="E63" s="38"/>
      <c r="F63" s="29" t="str">
        <f>IF(E22="","",E22)</f>
        <v>Vyplň údaj</v>
      </c>
      <c r="G63" s="38"/>
      <c r="H63" s="38"/>
      <c r="I63" s="31" t="s">
        <v>38</v>
      </c>
      <c r="J63" s="34" t="str">
        <f>E28</f>
        <v>Kateřina Bačová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156</v>
      </c>
      <c r="D65" s="139"/>
      <c r="E65" s="139"/>
      <c r="F65" s="139"/>
      <c r="G65" s="139"/>
      <c r="H65" s="139"/>
      <c r="I65" s="139"/>
      <c r="J65" s="140" t="s">
        <v>157</v>
      </c>
      <c r="K65" s="139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75</v>
      </c>
      <c r="D67" s="38"/>
      <c r="E67" s="38"/>
      <c r="F67" s="38"/>
      <c r="G67" s="38"/>
      <c r="H67" s="38"/>
      <c r="I67" s="38"/>
      <c r="J67" s="79">
        <f>J94</f>
        <v>0</v>
      </c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158</v>
      </c>
    </row>
    <row r="68" spans="1:47" s="9" customFormat="1" ht="24.95" customHeight="1">
      <c r="B68" s="142"/>
      <c r="C68" s="143"/>
      <c r="D68" s="144" t="s">
        <v>280</v>
      </c>
      <c r="E68" s="145"/>
      <c r="F68" s="145"/>
      <c r="G68" s="145"/>
      <c r="H68" s="145"/>
      <c r="I68" s="145"/>
      <c r="J68" s="146">
        <f>J95</f>
        <v>0</v>
      </c>
      <c r="K68" s="143"/>
      <c r="L68" s="147"/>
    </row>
    <row r="69" spans="1:47" s="10" customFormat="1" ht="19.899999999999999" customHeight="1">
      <c r="B69" s="148"/>
      <c r="C69" s="99"/>
      <c r="D69" s="149" t="s">
        <v>1731</v>
      </c>
      <c r="E69" s="150"/>
      <c r="F69" s="150"/>
      <c r="G69" s="150"/>
      <c r="H69" s="150"/>
      <c r="I69" s="150"/>
      <c r="J69" s="151">
        <f>J96</f>
        <v>0</v>
      </c>
      <c r="K69" s="99"/>
      <c r="L69" s="152"/>
    </row>
    <row r="70" spans="1:47" s="9" customFormat="1" ht="24.95" customHeight="1">
      <c r="B70" s="142"/>
      <c r="C70" s="143"/>
      <c r="D70" s="144" t="s">
        <v>1505</v>
      </c>
      <c r="E70" s="145"/>
      <c r="F70" s="145"/>
      <c r="G70" s="145"/>
      <c r="H70" s="145"/>
      <c r="I70" s="145"/>
      <c r="J70" s="146">
        <f>J119</f>
        <v>0</v>
      </c>
      <c r="K70" s="143"/>
      <c r="L70" s="147"/>
    </row>
    <row r="71" spans="1:47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47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47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24.95" customHeight="1">
      <c r="A77" s="36"/>
      <c r="B77" s="37"/>
      <c r="C77" s="25" t="s">
        <v>161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16.5" customHeight="1">
      <c r="A80" s="36"/>
      <c r="B80" s="37"/>
      <c r="C80" s="38"/>
      <c r="D80" s="38"/>
      <c r="E80" s="408" t="str">
        <f>E7</f>
        <v>Jablonné nad Orlicí - oprava</v>
      </c>
      <c r="F80" s="409"/>
      <c r="G80" s="409"/>
      <c r="H80" s="409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1" customFormat="1" ht="12" customHeight="1">
      <c r="B81" s="23"/>
      <c r="C81" s="31" t="s">
        <v>151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3" s="1" customFormat="1" ht="16.5" customHeight="1">
      <c r="B82" s="23"/>
      <c r="C82" s="24"/>
      <c r="D82" s="24"/>
      <c r="E82" s="408" t="s">
        <v>2720</v>
      </c>
      <c r="F82" s="385"/>
      <c r="G82" s="385"/>
      <c r="H82" s="385"/>
      <c r="I82" s="24"/>
      <c r="J82" s="24"/>
      <c r="K82" s="24"/>
      <c r="L82" s="22"/>
    </row>
    <row r="83" spans="1:63" s="1" customFormat="1" ht="12" customHeight="1">
      <c r="B83" s="23"/>
      <c r="C83" s="31" t="s">
        <v>153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12" t="s">
        <v>2721</v>
      </c>
      <c r="F84" s="410"/>
      <c r="G84" s="410"/>
      <c r="H84" s="410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274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56" t="str">
        <f>E13</f>
        <v>02 - Elektroinstalace</v>
      </c>
      <c r="F86" s="410"/>
      <c r="G86" s="410"/>
      <c r="H86" s="410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F16</f>
        <v>Nádražní 128, Jablonné nad Orlicí</v>
      </c>
      <c r="G88" s="38"/>
      <c r="H88" s="38"/>
      <c r="I88" s="31" t="s">
        <v>23</v>
      </c>
      <c r="J88" s="61" t="str">
        <f>IF(J16="","",J16)</f>
        <v>25. 7. 2022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25</v>
      </c>
      <c r="D90" s="38"/>
      <c r="E90" s="38"/>
      <c r="F90" s="29" t="str">
        <f>E19</f>
        <v>Správa železniční dopravní cesty</v>
      </c>
      <c r="G90" s="38"/>
      <c r="H90" s="38"/>
      <c r="I90" s="31" t="s">
        <v>33</v>
      </c>
      <c r="J90" s="34" t="str">
        <f>E25</f>
        <v>Aprea s.r.o.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31</v>
      </c>
      <c r="D91" s="38"/>
      <c r="E91" s="38"/>
      <c r="F91" s="29" t="str">
        <f>IF(E22="","",E22)</f>
        <v>Vyplň údaj</v>
      </c>
      <c r="G91" s="38"/>
      <c r="H91" s="38"/>
      <c r="I91" s="31" t="s">
        <v>38</v>
      </c>
      <c r="J91" s="34" t="str">
        <f>E28</f>
        <v>Kateřina Bačová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162</v>
      </c>
      <c r="D93" s="156" t="s">
        <v>62</v>
      </c>
      <c r="E93" s="156" t="s">
        <v>58</v>
      </c>
      <c r="F93" s="156" t="s">
        <v>59</v>
      </c>
      <c r="G93" s="156" t="s">
        <v>163</v>
      </c>
      <c r="H93" s="156" t="s">
        <v>164</v>
      </c>
      <c r="I93" s="156" t="s">
        <v>165</v>
      </c>
      <c r="J93" s="156" t="s">
        <v>157</v>
      </c>
      <c r="K93" s="157" t="s">
        <v>166</v>
      </c>
      <c r="L93" s="158"/>
      <c r="M93" s="70" t="s">
        <v>19</v>
      </c>
      <c r="N93" s="71" t="s">
        <v>47</v>
      </c>
      <c r="O93" s="71" t="s">
        <v>167</v>
      </c>
      <c r="P93" s="71" t="s">
        <v>168</v>
      </c>
      <c r="Q93" s="71" t="s">
        <v>169</v>
      </c>
      <c r="R93" s="71" t="s">
        <v>170</v>
      </c>
      <c r="S93" s="71" t="s">
        <v>171</v>
      </c>
      <c r="T93" s="72" t="s">
        <v>172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9" customHeight="1">
      <c r="A94" s="36"/>
      <c r="B94" s="37"/>
      <c r="C94" s="77" t="s">
        <v>173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P95+P119</f>
        <v>0</v>
      </c>
      <c r="Q94" s="74"/>
      <c r="R94" s="161">
        <f>R95+R119</f>
        <v>0.29934249999999996</v>
      </c>
      <c r="S94" s="74"/>
      <c r="T94" s="162">
        <f>T95+T119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76</v>
      </c>
      <c r="AU94" s="19" t="s">
        <v>158</v>
      </c>
      <c r="BK94" s="163">
        <f>BK95+BK119</f>
        <v>0</v>
      </c>
    </row>
    <row r="95" spans="1:63" s="12" customFormat="1" ht="25.9" customHeight="1">
      <c r="B95" s="164"/>
      <c r="C95" s="165"/>
      <c r="D95" s="166" t="s">
        <v>76</v>
      </c>
      <c r="E95" s="167" t="s">
        <v>347</v>
      </c>
      <c r="F95" s="167" t="s">
        <v>348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</f>
        <v>0</v>
      </c>
      <c r="Q95" s="172"/>
      <c r="R95" s="173">
        <f>R96</f>
        <v>0.29934249999999996</v>
      </c>
      <c r="S95" s="172"/>
      <c r="T95" s="174">
        <f>T96</f>
        <v>0</v>
      </c>
      <c r="AR95" s="175" t="s">
        <v>86</v>
      </c>
      <c r="AT95" s="176" t="s">
        <v>76</v>
      </c>
      <c r="AU95" s="176" t="s">
        <v>77</v>
      </c>
      <c r="AY95" s="175" t="s">
        <v>176</v>
      </c>
      <c r="BK95" s="177">
        <f>BK96</f>
        <v>0</v>
      </c>
    </row>
    <row r="96" spans="1:63" s="12" customFormat="1" ht="22.9" customHeight="1">
      <c r="B96" s="164"/>
      <c r="C96" s="165"/>
      <c r="D96" s="166" t="s">
        <v>76</v>
      </c>
      <c r="E96" s="178" t="s">
        <v>1735</v>
      </c>
      <c r="F96" s="178" t="s">
        <v>1736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SUM(P97:P118)</f>
        <v>0</v>
      </c>
      <c r="Q96" s="172"/>
      <c r="R96" s="173">
        <f>SUM(R97:R118)</f>
        <v>0.29934249999999996</v>
      </c>
      <c r="S96" s="172"/>
      <c r="T96" s="174">
        <f>SUM(T97:T118)</f>
        <v>0</v>
      </c>
      <c r="AR96" s="175" t="s">
        <v>86</v>
      </c>
      <c r="AT96" s="176" t="s">
        <v>76</v>
      </c>
      <c r="AU96" s="176" t="s">
        <v>84</v>
      </c>
      <c r="AY96" s="175" t="s">
        <v>176</v>
      </c>
      <c r="BK96" s="177">
        <f>SUM(BK97:BK118)</f>
        <v>0</v>
      </c>
    </row>
    <row r="97" spans="1:65" s="2" customFormat="1" ht="16.5" customHeight="1">
      <c r="A97" s="36"/>
      <c r="B97" s="37"/>
      <c r="C97" s="180" t="s">
        <v>84</v>
      </c>
      <c r="D97" s="180" t="s">
        <v>180</v>
      </c>
      <c r="E97" s="181" t="s">
        <v>2801</v>
      </c>
      <c r="F97" s="182" t="s">
        <v>2802</v>
      </c>
      <c r="G97" s="183" t="s">
        <v>407</v>
      </c>
      <c r="H97" s="184">
        <v>35</v>
      </c>
      <c r="I97" s="185"/>
      <c r="J97" s="186">
        <f>ROUND(I97*H97,2)</f>
        <v>0</v>
      </c>
      <c r="K97" s="182" t="s">
        <v>184</v>
      </c>
      <c r="L97" s="41"/>
      <c r="M97" s="187" t="s">
        <v>19</v>
      </c>
      <c r="N97" s="188" t="s">
        <v>48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354</v>
      </c>
      <c r="AT97" s="191" t="s">
        <v>180</v>
      </c>
      <c r="AU97" s="191" t="s">
        <v>86</v>
      </c>
      <c r="AY97" s="19" t="s">
        <v>176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84</v>
      </c>
      <c r="BK97" s="192">
        <f>ROUND(I97*H97,2)</f>
        <v>0</v>
      </c>
      <c r="BL97" s="19" t="s">
        <v>354</v>
      </c>
      <c r="BM97" s="191" t="s">
        <v>2803</v>
      </c>
    </row>
    <row r="98" spans="1:65" s="2" customFormat="1" ht="19.5">
      <c r="A98" s="36"/>
      <c r="B98" s="37"/>
      <c r="C98" s="38"/>
      <c r="D98" s="193" t="s">
        <v>187</v>
      </c>
      <c r="E98" s="38"/>
      <c r="F98" s="194" t="s">
        <v>2804</v>
      </c>
      <c r="G98" s="38"/>
      <c r="H98" s="38"/>
      <c r="I98" s="195"/>
      <c r="J98" s="38"/>
      <c r="K98" s="38"/>
      <c r="L98" s="41"/>
      <c r="M98" s="196"/>
      <c r="N98" s="197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187</v>
      </c>
      <c r="AU98" s="19" t="s">
        <v>86</v>
      </c>
    </row>
    <row r="99" spans="1:65" s="2" customFormat="1" ht="11.25">
      <c r="A99" s="36"/>
      <c r="B99" s="37"/>
      <c r="C99" s="38"/>
      <c r="D99" s="198" t="s">
        <v>189</v>
      </c>
      <c r="E99" s="38"/>
      <c r="F99" s="199" t="s">
        <v>2805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189</v>
      </c>
      <c r="AU99" s="19" t="s">
        <v>86</v>
      </c>
    </row>
    <row r="100" spans="1:65" s="13" customFormat="1" ht="11.25">
      <c r="B100" s="200"/>
      <c r="C100" s="201"/>
      <c r="D100" s="193" t="s">
        <v>196</v>
      </c>
      <c r="E100" s="202" t="s">
        <v>19</v>
      </c>
      <c r="F100" s="203" t="s">
        <v>2806</v>
      </c>
      <c r="G100" s="201"/>
      <c r="H100" s="204">
        <v>35</v>
      </c>
      <c r="I100" s="205"/>
      <c r="J100" s="201"/>
      <c r="K100" s="201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196</v>
      </c>
      <c r="AU100" s="210" t="s">
        <v>86</v>
      </c>
      <c r="AV100" s="13" t="s">
        <v>86</v>
      </c>
      <c r="AW100" s="13" t="s">
        <v>37</v>
      </c>
      <c r="AX100" s="13" t="s">
        <v>84</v>
      </c>
      <c r="AY100" s="210" t="s">
        <v>176</v>
      </c>
    </row>
    <row r="101" spans="1:65" s="2" customFormat="1" ht="16.5" customHeight="1">
      <c r="A101" s="36"/>
      <c r="B101" s="37"/>
      <c r="C101" s="227" t="s">
        <v>86</v>
      </c>
      <c r="D101" s="227" t="s">
        <v>398</v>
      </c>
      <c r="E101" s="228" t="s">
        <v>2627</v>
      </c>
      <c r="F101" s="229" t="s">
        <v>2628</v>
      </c>
      <c r="G101" s="230" t="s">
        <v>407</v>
      </c>
      <c r="H101" s="231">
        <v>40.25</v>
      </c>
      <c r="I101" s="232"/>
      <c r="J101" s="233">
        <f>ROUND(I101*H101,2)</f>
        <v>0</v>
      </c>
      <c r="K101" s="229" t="s">
        <v>184</v>
      </c>
      <c r="L101" s="234"/>
      <c r="M101" s="235" t="s">
        <v>19</v>
      </c>
      <c r="N101" s="236" t="s">
        <v>48</v>
      </c>
      <c r="O101" s="66"/>
      <c r="P101" s="189">
        <f>O101*H101</f>
        <v>0</v>
      </c>
      <c r="Q101" s="189">
        <v>1.7000000000000001E-4</v>
      </c>
      <c r="R101" s="189">
        <f>Q101*H101</f>
        <v>6.8425000000000005E-3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401</v>
      </c>
      <c r="AT101" s="191" t="s">
        <v>398</v>
      </c>
      <c r="AU101" s="191" t="s">
        <v>86</v>
      </c>
      <c r="AY101" s="19" t="s">
        <v>176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84</v>
      </c>
      <c r="BK101" s="192">
        <f>ROUND(I101*H101,2)</f>
        <v>0</v>
      </c>
      <c r="BL101" s="19" t="s">
        <v>354</v>
      </c>
      <c r="BM101" s="191" t="s">
        <v>2807</v>
      </c>
    </row>
    <row r="102" spans="1:65" s="2" customFormat="1" ht="11.25">
      <c r="A102" s="36"/>
      <c r="B102" s="37"/>
      <c r="C102" s="38"/>
      <c r="D102" s="193" t="s">
        <v>187</v>
      </c>
      <c r="E102" s="38"/>
      <c r="F102" s="194" t="s">
        <v>2628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187</v>
      </c>
      <c r="AU102" s="19" t="s">
        <v>86</v>
      </c>
    </row>
    <row r="103" spans="1:65" s="13" customFormat="1" ht="11.25">
      <c r="B103" s="200"/>
      <c r="C103" s="201"/>
      <c r="D103" s="193" t="s">
        <v>196</v>
      </c>
      <c r="E103" s="201"/>
      <c r="F103" s="203" t="s">
        <v>2808</v>
      </c>
      <c r="G103" s="201"/>
      <c r="H103" s="204">
        <v>40.25</v>
      </c>
      <c r="I103" s="205"/>
      <c r="J103" s="201"/>
      <c r="K103" s="201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196</v>
      </c>
      <c r="AU103" s="210" t="s">
        <v>86</v>
      </c>
      <c r="AV103" s="13" t="s">
        <v>86</v>
      </c>
      <c r="AW103" s="13" t="s">
        <v>4</v>
      </c>
      <c r="AX103" s="13" t="s">
        <v>84</v>
      </c>
      <c r="AY103" s="210" t="s">
        <v>176</v>
      </c>
    </row>
    <row r="104" spans="1:65" s="2" customFormat="1" ht="16.5" customHeight="1">
      <c r="A104" s="36"/>
      <c r="B104" s="37"/>
      <c r="C104" s="180" t="s">
        <v>103</v>
      </c>
      <c r="D104" s="180" t="s">
        <v>180</v>
      </c>
      <c r="E104" s="181" t="s">
        <v>2809</v>
      </c>
      <c r="F104" s="182" t="s">
        <v>2810</v>
      </c>
      <c r="G104" s="183" t="s">
        <v>407</v>
      </c>
      <c r="H104" s="184">
        <v>45</v>
      </c>
      <c r="I104" s="185"/>
      <c r="J104" s="186">
        <f>ROUND(I104*H104,2)</f>
        <v>0</v>
      </c>
      <c r="K104" s="182" t="s">
        <v>184</v>
      </c>
      <c r="L104" s="41"/>
      <c r="M104" s="187" t="s">
        <v>19</v>
      </c>
      <c r="N104" s="188" t="s">
        <v>48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354</v>
      </c>
      <c r="AT104" s="191" t="s">
        <v>180</v>
      </c>
      <c r="AU104" s="191" t="s">
        <v>86</v>
      </c>
      <c r="AY104" s="19" t="s">
        <v>176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84</v>
      </c>
      <c r="BK104" s="192">
        <f>ROUND(I104*H104,2)</f>
        <v>0</v>
      </c>
      <c r="BL104" s="19" t="s">
        <v>354</v>
      </c>
      <c r="BM104" s="191" t="s">
        <v>2811</v>
      </c>
    </row>
    <row r="105" spans="1:65" s="2" customFormat="1" ht="11.25">
      <c r="A105" s="36"/>
      <c r="B105" s="37"/>
      <c r="C105" s="38"/>
      <c r="D105" s="193" t="s">
        <v>187</v>
      </c>
      <c r="E105" s="38"/>
      <c r="F105" s="194" t="s">
        <v>2812</v>
      </c>
      <c r="G105" s="38"/>
      <c r="H105" s="38"/>
      <c r="I105" s="195"/>
      <c r="J105" s="38"/>
      <c r="K105" s="38"/>
      <c r="L105" s="41"/>
      <c r="M105" s="196"/>
      <c r="N105" s="197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187</v>
      </c>
      <c r="AU105" s="19" t="s">
        <v>86</v>
      </c>
    </row>
    <row r="106" spans="1:65" s="2" customFormat="1" ht="11.25">
      <c r="A106" s="36"/>
      <c r="B106" s="37"/>
      <c r="C106" s="38"/>
      <c r="D106" s="198" t="s">
        <v>189</v>
      </c>
      <c r="E106" s="38"/>
      <c r="F106" s="199" t="s">
        <v>2813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189</v>
      </c>
      <c r="AU106" s="19" t="s">
        <v>86</v>
      </c>
    </row>
    <row r="107" spans="1:65" s="2" customFormat="1" ht="16.5" customHeight="1">
      <c r="A107" s="36"/>
      <c r="B107" s="37"/>
      <c r="C107" s="227" t="s">
        <v>185</v>
      </c>
      <c r="D107" s="227" t="s">
        <v>398</v>
      </c>
      <c r="E107" s="228" t="s">
        <v>2814</v>
      </c>
      <c r="F107" s="229" t="s">
        <v>2815</v>
      </c>
      <c r="G107" s="230" t="s">
        <v>407</v>
      </c>
      <c r="H107" s="231">
        <v>45</v>
      </c>
      <c r="I107" s="232"/>
      <c r="J107" s="233">
        <f>ROUND(I107*H107,2)</f>
        <v>0</v>
      </c>
      <c r="K107" s="229" t="s">
        <v>184</v>
      </c>
      <c r="L107" s="234"/>
      <c r="M107" s="235" t="s">
        <v>19</v>
      </c>
      <c r="N107" s="236" t="s">
        <v>48</v>
      </c>
      <c r="O107" s="66"/>
      <c r="P107" s="189">
        <f>O107*H107</f>
        <v>0</v>
      </c>
      <c r="Q107" s="189">
        <v>6.4999999999999997E-3</v>
      </c>
      <c r="R107" s="189">
        <f>Q107*H107</f>
        <v>0.29249999999999998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401</v>
      </c>
      <c r="AT107" s="191" t="s">
        <v>398</v>
      </c>
      <c r="AU107" s="191" t="s">
        <v>86</v>
      </c>
      <c r="AY107" s="19" t="s">
        <v>176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84</v>
      </c>
      <c r="BK107" s="192">
        <f>ROUND(I107*H107,2)</f>
        <v>0</v>
      </c>
      <c r="BL107" s="19" t="s">
        <v>354</v>
      </c>
      <c r="BM107" s="191" t="s">
        <v>2816</v>
      </c>
    </row>
    <row r="108" spans="1:65" s="2" customFormat="1" ht="11.25">
      <c r="A108" s="36"/>
      <c r="B108" s="37"/>
      <c r="C108" s="38"/>
      <c r="D108" s="193" t="s">
        <v>187</v>
      </c>
      <c r="E108" s="38"/>
      <c r="F108" s="194" t="s">
        <v>2815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187</v>
      </c>
      <c r="AU108" s="19" t="s">
        <v>86</v>
      </c>
    </row>
    <row r="109" spans="1:65" s="2" customFormat="1" ht="16.5" customHeight="1">
      <c r="A109" s="36"/>
      <c r="B109" s="37"/>
      <c r="C109" s="180" t="s">
        <v>216</v>
      </c>
      <c r="D109" s="180" t="s">
        <v>180</v>
      </c>
      <c r="E109" s="181" t="s">
        <v>2817</v>
      </c>
      <c r="F109" s="182" t="s">
        <v>2818</v>
      </c>
      <c r="G109" s="183" t="s">
        <v>299</v>
      </c>
      <c r="H109" s="184">
        <v>6</v>
      </c>
      <c r="I109" s="185"/>
      <c r="J109" s="186">
        <f>ROUND(I109*H109,2)</f>
        <v>0</v>
      </c>
      <c r="K109" s="182" t="s">
        <v>19</v>
      </c>
      <c r="L109" s="41"/>
      <c r="M109" s="187" t="s">
        <v>19</v>
      </c>
      <c r="N109" s="188" t="s">
        <v>48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354</v>
      </c>
      <c r="AT109" s="191" t="s">
        <v>180</v>
      </c>
      <c r="AU109" s="191" t="s">
        <v>86</v>
      </c>
      <c r="AY109" s="19" t="s">
        <v>176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84</v>
      </c>
      <c r="BK109" s="192">
        <f>ROUND(I109*H109,2)</f>
        <v>0</v>
      </c>
      <c r="BL109" s="19" t="s">
        <v>354</v>
      </c>
      <c r="BM109" s="191" t="s">
        <v>2819</v>
      </c>
    </row>
    <row r="110" spans="1:65" s="2" customFormat="1" ht="11.25">
      <c r="A110" s="36"/>
      <c r="B110" s="37"/>
      <c r="C110" s="38"/>
      <c r="D110" s="193" t="s">
        <v>187</v>
      </c>
      <c r="E110" s="38"/>
      <c r="F110" s="194" t="s">
        <v>2818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187</v>
      </c>
      <c r="AU110" s="19" t="s">
        <v>86</v>
      </c>
    </row>
    <row r="111" spans="1:65" s="2" customFormat="1" ht="16.5" customHeight="1">
      <c r="A111" s="36"/>
      <c r="B111" s="37"/>
      <c r="C111" s="227" t="s">
        <v>223</v>
      </c>
      <c r="D111" s="227" t="s">
        <v>398</v>
      </c>
      <c r="E111" s="228" t="s">
        <v>2820</v>
      </c>
      <c r="F111" s="229" t="s">
        <v>2821</v>
      </c>
      <c r="G111" s="230" t="s">
        <v>299</v>
      </c>
      <c r="H111" s="231">
        <v>6</v>
      </c>
      <c r="I111" s="232"/>
      <c r="J111" s="233">
        <f>ROUND(I111*H111,2)</f>
        <v>0</v>
      </c>
      <c r="K111" s="229" t="s">
        <v>19</v>
      </c>
      <c r="L111" s="234"/>
      <c r="M111" s="235" t="s">
        <v>19</v>
      </c>
      <c r="N111" s="236" t="s">
        <v>48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401</v>
      </c>
      <c r="AT111" s="191" t="s">
        <v>398</v>
      </c>
      <c r="AU111" s="191" t="s">
        <v>86</v>
      </c>
      <c r="AY111" s="19" t="s">
        <v>176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84</v>
      </c>
      <c r="BK111" s="192">
        <f>ROUND(I111*H111,2)</f>
        <v>0</v>
      </c>
      <c r="BL111" s="19" t="s">
        <v>354</v>
      </c>
      <c r="BM111" s="191" t="s">
        <v>2822</v>
      </c>
    </row>
    <row r="112" spans="1:65" s="2" customFormat="1" ht="11.25">
      <c r="A112" s="36"/>
      <c r="B112" s="37"/>
      <c r="C112" s="38"/>
      <c r="D112" s="193" t="s">
        <v>187</v>
      </c>
      <c r="E112" s="38"/>
      <c r="F112" s="194" t="s">
        <v>2821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187</v>
      </c>
      <c r="AU112" s="19" t="s">
        <v>86</v>
      </c>
    </row>
    <row r="113" spans="1:65" s="2" customFormat="1" ht="16.5" customHeight="1">
      <c r="A113" s="36"/>
      <c r="B113" s="37"/>
      <c r="C113" s="180" t="s">
        <v>328</v>
      </c>
      <c r="D113" s="180" t="s">
        <v>180</v>
      </c>
      <c r="E113" s="181" t="s">
        <v>2630</v>
      </c>
      <c r="F113" s="182" t="s">
        <v>2631</v>
      </c>
      <c r="G113" s="183" t="s">
        <v>183</v>
      </c>
      <c r="H113" s="184">
        <v>0.29899999999999999</v>
      </c>
      <c r="I113" s="185"/>
      <c r="J113" s="186">
        <f>ROUND(I113*H113,2)</f>
        <v>0</v>
      </c>
      <c r="K113" s="182" t="s">
        <v>184</v>
      </c>
      <c r="L113" s="41"/>
      <c r="M113" s="187" t="s">
        <v>19</v>
      </c>
      <c r="N113" s="188" t="s">
        <v>48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354</v>
      </c>
      <c r="AT113" s="191" t="s">
        <v>180</v>
      </c>
      <c r="AU113" s="191" t="s">
        <v>86</v>
      </c>
      <c r="AY113" s="19" t="s">
        <v>176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84</v>
      </c>
      <c r="BK113" s="192">
        <f>ROUND(I113*H113,2)</f>
        <v>0</v>
      </c>
      <c r="BL113" s="19" t="s">
        <v>354</v>
      </c>
      <c r="BM113" s="191" t="s">
        <v>2823</v>
      </c>
    </row>
    <row r="114" spans="1:65" s="2" customFormat="1" ht="19.5">
      <c r="A114" s="36"/>
      <c r="B114" s="37"/>
      <c r="C114" s="38"/>
      <c r="D114" s="193" t="s">
        <v>187</v>
      </c>
      <c r="E114" s="38"/>
      <c r="F114" s="194" t="s">
        <v>2633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187</v>
      </c>
      <c r="AU114" s="19" t="s">
        <v>86</v>
      </c>
    </row>
    <row r="115" spans="1:65" s="2" customFormat="1" ht="11.25">
      <c r="A115" s="36"/>
      <c r="B115" s="37"/>
      <c r="C115" s="38"/>
      <c r="D115" s="198" t="s">
        <v>189</v>
      </c>
      <c r="E115" s="38"/>
      <c r="F115" s="199" t="s">
        <v>2634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189</v>
      </c>
      <c r="AU115" s="19" t="s">
        <v>86</v>
      </c>
    </row>
    <row r="116" spans="1:65" s="2" customFormat="1" ht="16.5" customHeight="1">
      <c r="A116" s="36"/>
      <c r="B116" s="37"/>
      <c r="C116" s="180" t="s">
        <v>179</v>
      </c>
      <c r="D116" s="180" t="s">
        <v>180</v>
      </c>
      <c r="E116" s="181" t="s">
        <v>1742</v>
      </c>
      <c r="F116" s="182" t="s">
        <v>1743</v>
      </c>
      <c r="G116" s="183" t="s">
        <v>183</v>
      </c>
      <c r="H116" s="184">
        <v>0.29899999999999999</v>
      </c>
      <c r="I116" s="185"/>
      <c r="J116" s="186">
        <f>ROUND(I116*H116,2)</f>
        <v>0</v>
      </c>
      <c r="K116" s="182" t="s">
        <v>184</v>
      </c>
      <c r="L116" s="41"/>
      <c r="M116" s="187" t="s">
        <v>19</v>
      </c>
      <c r="N116" s="188" t="s">
        <v>48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354</v>
      </c>
      <c r="AT116" s="191" t="s">
        <v>180</v>
      </c>
      <c r="AU116" s="191" t="s">
        <v>86</v>
      </c>
      <c r="AY116" s="19" t="s">
        <v>176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84</v>
      </c>
      <c r="BK116" s="192">
        <f>ROUND(I116*H116,2)</f>
        <v>0</v>
      </c>
      <c r="BL116" s="19" t="s">
        <v>354</v>
      </c>
      <c r="BM116" s="191" t="s">
        <v>2824</v>
      </c>
    </row>
    <row r="117" spans="1:65" s="2" customFormat="1" ht="19.5">
      <c r="A117" s="36"/>
      <c r="B117" s="37"/>
      <c r="C117" s="38"/>
      <c r="D117" s="193" t="s">
        <v>187</v>
      </c>
      <c r="E117" s="38"/>
      <c r="F117" s="194" t="s">
        <v>1745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187</v>
      </c>
      <c r="AU117" s="19" t="s">
        <v>86</v>
      </c>
    </row>
    <row r="118" spans="1:65" s="2" customFormat="1" ht="11.25">
      <c r="A118" s="36"/>
      <c r="B118" s="37"/>
      <c r="C118" s="38"/>
      <c r="D118" s="198" t="s">
        <v>189</v>
      </c>
      <c r="E118" s="38"/>
      <c r="F118" s="199" t="s">
        <v>1746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189</v>
      </c>
      <c r="AU118" s="19" t="s">
        <v>86</v>
      </c>
    </row>
    <row r="119" spans="1:65" s="12" customFormat="1" ht="25.9" customHeight="1">
      <c r="B119" s="164"/>
      <c r="C119" s="165"/>
      <c r="D119" s="166" t="s">
        <v>76</v>
      </c>
      <c r="E119" s="167" t="s">
        <v>1720</v>
      </c>
      <c r="F119" s="167" t="s">
        <v>1721</v>
      </c>
      <c r="G119" s="165"/>
      <c r="H119" s="165"/>
      <c r="I119" s="168"/>
      <c r="J119" s="169">
        <f>BK119</f>
        <v>0</v>
      </c>
      <c r="K119" s="165"/>
      <c r="L119" s="170"/>
      <c r="M119" s="171"/>
      <c r="N119" s="172"/>
      <c r="O119" s="172"/>
      <c r="P119" s="173">
        <f>SUM(P120:P121)</f>
        <v>0</v>
      </c>
      <c r="Q119" s="172"/>
      <c r="R119" s="173">
        <f>SUM(R120:R121)</f>
        <v>0</v>
      </c>
      <c r="S119" s="172"/>
      <c r="T119" s="174">
        <f>SUM(T120:T121)</f>
        <v>0</v>
      </c>
      <c r="AR119" s="175" t="s">
        <v>185</v>
      </c>
      <c r="AT119" s="176" t="s">
        <v>76</v>
      </c>
      <c r="AU119" s="176" t="s">
        <v>77</v>
      </c>
      <c r="AY119" s="175" t="s">
        <v>176</v>
      </c>
      <c r="BK119" s="177">
        <f>SUM(BK120:BK121)</f>
        <v>0</v>
      </c>
    </row>
    <row r="120" spans="1:65" s="2" customFormat="1" ht="16.5" customHeight="1">
      <c r="A120" s="36"/>
      <c r="B120" s="37"/>
      <c r="C120" s="180" t="s">
        <v>341</v>
      </c>
      <c r="D120" s="180" t="s">
        <v>180</v>
      </c>
      <c r="E120" s="181" t="s">
        <v>1827</v>
      </c>
      <c r="F120" s="182" t="s">
        <v>1828</v>
      </c>
      <c r="G120" s="183" t="s">
        <v>1724</v>
      </c>
      <c r="H120" s="184">
        <v>30</v>
      </c>
      <c r="I120" s="185"/>
      <c r="J120" s="186">
        <f>ROUND(I120*H120,2)</f>
        <v>0</v>
      </c>
      <c r="K120" s="182" t="s">
        <v>19</v>
      </c>
      <c r="L120" s="41"/>
      <c r="M120" s="187" t="s">
        <v>19</v>
      </c>
      <c r="N120" s="188" t="s">
        <v>48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185</v>
      </c>
      <c r="AT120" s="191" t="s">
        <v>180</v>
      </c>
      <c r="AU120" s="191" t="s">
        <v>84</v>
      </c>
      <c r="AY120" s="19" t="s">
        <v>176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84</v>
      </c>
      <c r="BK120" s="192">
        <f>ROUND(I120*H120,2)</f>
        <v>0</v>
      </c>
      <c r="BL120" s="19" t="s">
        <v>185</v>
      </c>
      <c r="BM120" s="191" t="s">
        <v>2825</v>
      </c>
    </row>
    <row r="121" spans="1:65" s="2" customFormat="1" ht="11.25">
      <c r="A121" s="36"/>
      <c r="B121" s="37"/>
      <c r="C121" s="38"/>
      <c r="D121" s="193" t="s">
        <v>187</v>
      </c>
      <c r="E121" s="38"/>
      <c r="F121" s="194" t="s">
        <v>1828</v>
      </c>
      <c r="G121" s="38"/>
      <c r="H121" s="38"/>
      <c r="I121" s="195"/>
      <c r="J121" s="38"/>
      <c r="K121" s="38"/>
      <c r="L121" s="41"/>
      <c r="M121" s="222"/>
      <c r="N121" s="223"/>
      <c r="O121" s="224"/>
      <c r="P121" s="224"/>
      <c r="Q121" s="224"/>
      <c r="R121" s="224"/>
      <c r="S121" s="224"/>
      <c r="T121" s="225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187</v>
      </c>
      <c r="AU121" s="19" t="s">
        <v>84</v>
      </c>
    </row>
    <row r="122" spans="1:65" s="2" customFormat="1" ht="6.95" customHeight="1">
      <c r="A122" s="36"/>
      <c r="B122" s="49"/>
      <c r="C122" s="50"/>
      <c r="D122" s="50"/>
      <c r="E122" s="50"/>
      <c r="F122" s="50"/>
      <c r="G122" s="50"/>
      <c r="H122" s="50"/>
      <c r="I122" s="50"/>
      <c r="J122" s="50"/>
      <c r="K122" s="50"/>
      <c r="L122" s="41"/>
      <c r="M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</sheetData>
  <sheetProtection algorithmName="SHA-512" hashValue="mU4rblK3Fm0a+zxRAgVn4HFDOHBycrC2HVvjn+EXecPh/hrnwNgW/Q123lHPUZ6V6AYcNA/ccDmGJC3M4eVv+A==" saltValue="NWLUh6I4zIGD3PhHaPlqVv79hiUHMjwQtcDUag5+28RoOUux4sURhLsW0qVs2opk9GQPhtlg/LpekwsC6igy/g==" spinCount="100000" sheet="1" objects="1" scenarios="1" formatColumns="0" formatRows="0" autoFilter="0"/>
  <autoFilter ref="C93:K121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9" r:id="rId1"/>
    <hyperlink ref="F106" r:id="rId2"/>
    <hyperlink ref="F115" r:id="rId3"/>
    <hyperlink ref="F118" r:id="rId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8"/>
  <sheetViews>
    <sheetView showGridLines="0" workbookViewId="0"/>
  </sheetViews>
  <sheetFormatPr defaultRowHeight="12.7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0"/>
      <c r="C3" s="111"/>
      <c r="D3" s="111"/>
      <c r="E3" s="111"/>
      <c r="F3" s="111"/>
      <c r="G3" s="111"/>
      <c r="H3" s="22"/>
    </row>
    <row r="4" spans="1:8" s="1" customFormat="1" ht="24.95" customHeight="1">
      <c r="B4" s="22"/>
      <c r="C4" s="112" t="s">
        <v>2826</v>
      </c>
      <c r="H4" s="22"/>
    </row>
    <row r="5" spans="1:8" s="1" customFormat="1" ht="12" customHeight="1">
      <c r="B5" s="22"/>
      <c r="C5" s="261" t="s">
        <v>13</v>
      </c>
      <c r="D5" s="407" t="s">
        <v>14</v>
      </c>
      <c r="E5" s="400"/>
      <c r="F5" s="400"/>
      <c r="H5" s="22"/>
    </row>
    <row r="6" spans="1:8" s="1" customFormat="1" ht="36.950000000000003" customHeight="1">
      <c r="B6" s="22"/>
      <c r="C6" s="262" t="s">
        <v>16</v>
      </c>
      <c r="D6" s="413" t="s">
        <v>17</v>
      </c>
      <c r="E6" s="400"/>
      <c r="F6" s="400"/>
      <c r="H6" s="22"/>
    </row>
    <row r="7" spans="1:8" s="1" customFormat="1" ht="16.5" customHeight="1">
      <c r="B7" s="22"/>
      <c r="C7" s="114" t="s">
        <v>23</v>
      </c>
      <c r="D7" s="116" t="str">
        <f>'Rekapitulace stavby'!AN8</f>
        <v>25. 7. 2022</v>
      </c>
      <c r="H7" s="22"/>
    </row>
    <row r="8" spans="1:8" s="2" customFormat="1" ht="10.9" customHeight="1">
      <c r="A8" s="36"/>
      <c r="B8" s="41"/>
      <c r="C8" s="36"/>
      <c r="D8" s="36"/>
      <c r="E8" s="36"/>
      <c r="F8" s="36"/>
      <c r="G8" s="36"/>
      <c r="H8" s="41"/>
    </row>
    <row r="9" spans="1:8" s="11" customFormat="1" ht="29.25" customHeight="1">
      <c r="A9" s="153"/>
      <c r="B9" s="263"/>
      <c r="C9" s="264" t="s">
        <v>58</v>
      </c>
      <c r="D9" s="265" t="s">
        <v>59</v>
      </c>
      <c r="E9" s="265" t="s">
        <v>163</v>
      </c>
      <c r="F9" s="266" t="s">
        <v>2827</v>
      </c>
      <c r="G9" s="153"/>
      <c r="H9" s="263"/>
    </row>
    <row r="10" spans="1:8" s="2" customFormat="1" ht="26.45" customHeight="1">
      <c r="A10" s="36"/>
      <c r="B10" s="41"/>
      <c r="C10" s="267" t="s">
        <v>2828</v>
      </c>
      <c r="D10" s="267" t="s">
        <v>102</v>
      </c>
      <c r="E10" s="36"/>
      <c r="F10" s="36"/>
      <c r="G10" s="36"/>
      <c r="H10" s="41"/>
    </row>
    <row r="11" spans="1:8" s="2" customFormat="1" ht="16.899999999999999" customHeight="1">
      <c r="A11" s="36"/>
      <c r="B11" s="41"/>
      <c r="C11" s="268" t="s">
        <v>265</v>
      </c>
      <c r="D11" s="269" t="s">
        <v>266</v>
      </c>
      <c r="E11" s="270" t="s">
        <v>267</v>
      </c>
      <c r="F11" s="271">
        <v>150.36000000000001</v>
      </c>
      <c r="G11" s="36"/>
      <c r="H11" s="41"/>
    </row>
    <row r="12" spans="1:8" s="2" customFormat="1" ht="16.899999999999999" customHeight="1">
      <c r="A12" s="36"/>
      <c r="B12" s="41"/>
      <c r="C12" s="272" t="s">
        <v>19</v>
      </c>
      <c r="D12" s="272" t="s">
        <v>367</v>
      </c>
      <c r="E12" s="19" t="s">
        <v>19</v>
      </c>
      <c r="F12" s="273">
        <v>18.77</v>
      </c>
      <c r="G12" s="36"/>
      <c r="H12" s="41"/>
    </row>
    <row r="13" spans="1:8" s="2" customFormat="1" ht="16.899999999999999" customHeight="1">
      <c r="A13" s="36"/>
      <c r="B13" s="41"/>
      <c r="C13" s="272" t="s">
        <v>19</v>
      </c>
      <c r="D13" s="272" t="s">
        <v>2829</v>
      </c>
      <c r="E13" s="19" t="s">
        <v>19</v>
      </c>
      <c r="F13" s="273">
        <v>24.43</v>
      </c>
      <c r="G13" s="36"/>
      <c r="H13" s="41"/>
    </row>
    <row r="14" spans="1:8" s="2" customFormat="1" ht="16.899999999999999" customHeight="1">
      <c r="A14" s="36"/>
      <c r="B14" s="41"/>
      <c r="C14" s="272" t="s">
        <v>19</v>
      </c>
      <c r="D14" s="272" t="s">
        <v>531</v>
      </c>
      <c r="E14" s="19" t="s">
        <v>19</v>
      </c>
      <c r="F14" s="273">
        <v>2.5299999999999998</v>
      </c>
      <c r="G14" s="36"/>
      <c r="H14" s="41"/>
    </row>
    <row r="15" spans="1:8" s="2" customFormat="1" ht="16.899999999999999" customHeight="1">
      <c r="A15" s="36"/>
      <c r="B15" s="41"/>
      <c r="C15" s="272" t="s">
        <v>19</v>
      </c>
      <c r="D15" s="272" t="s">
        <v>532</v>
      </c>
      <c r="E15" s="19" t="s">
        <v>19</v>
      </c>
      <c r="F15" s="273">
        <v>1.24</v>
      </c>
      <c r="G15" s="36"/>
      <c r="H15" s="41"/>
    </row>
    <row r="16" spans="1:8" s="2" customFormat="1" ht="16.899999999999999" customHeight="1">
      <c r="A16" s="36"/>
      <c r="B16" s="41"/>
      <c r="C16" s="272" t="s">
        <v>19</v>
      </c>
      <c r="D16" s="272" t="s">
        <v>533</v>
      </c>
      <c r="E16" s="19" t="s">
        <v>19</v>
      </c>
      <c r="F16" s="273">
        <v>1.24</v>
      </c>
      <c r="G16" s="36"/>
      <c r="H16" s="41"/>
    </row>
    <row r="17" spans="1:8" s="2" customFormat="1" ht="16.899999999999999" customHeight="1">
      <c r="A17" s="36"/>
      <c r="B17" s="41"/>
      <c r="C17" s="272" t="s">
        <v>19</v>
      </c>
      <c r="D17" s="272" t="s">
        <v>534</v>
      </c>
      <c r="E17" s="19" t="s">
        <v>19</v>
      </c>
      <c r="F17" s="273">
        <v>14.42</v>
      </c>
      <c r="G17" s="36"/>
      <c r="H17" s="41"/>
    </row>
    <row r="18" spans="1:8" s="2" customFormat="1" ht="16.899999999999999" customHeight="1">
      <c r="A18" s="36"/>
      <c r="B18" s="41"/>
      <c r="C18" s="272" t="s">
        <v>19</v>
      </c>
      <c r="D18" s="272" t="s">
        <v>535</v>
      </c>
      <c r="E18" s="19" t="s">
        <v>19</v>
      </c>
      <c r="F18" s="273">
        <v>6.82</v>
      </c>
      <c r="G18" s="36"/>
      <c r="H18" s="41"/>
    </row>
    <row r="19" spans="1:8" s="2" customFormat="1" ht="16.899999999999999" customHeight="1">
      <c r="A19" s="36"/>
      <c r="B19" s="41"/>
      <c r="C19" s="272" t="s">
        <v>19</v>
      </c>
      <c r="D19" s="272" t="s">
        <v>536</v>
      </c>
      <c r="E19" s="19" t="s">
        <v>19</v>
      </c>
      <c r="F19" s="273">
        <v>32.72</v>
      </c>
      <c r="G19" s="36"/>
      <c r="H19" s="41"/>
    </row>
    <row r="20" spans="1:8" s="2" customFormat="1" ht="16.899999999999999" customHeight="1">
      <c r="A20" s="36"/>
      <c r="B20" s="41"/>
      <c r="C20" s="272" t="s">
        <v>19</v>
      </c>
      <c r="D20" s="272" t="s">
        <v>537</v>
      </c>
      <c r="E20" s="19" t="s">
        <v>19</v>
      </c>
      <c r="F20" s="273">
        <v>20.48</v>
      </c>
      <c r="G20" s="36"/>
      <c r="H20" s="41"/>
    </row>
    <row r="21" spans="1:8" s="2" customFormat="1" ht="16.899999999999999" customHeight="1">
      <c r="A21" s="36"/>
      <c r="B21" s="41"/>
      <c r="C21" s="272" t="s">
        <v>19</v>
      </c>
      <c r="D21" s="272" t="s">
        <v>538</v>
      </c>
      <c r="E21" s="19" t="s">
        <v>19</v>
      </c>
      <c r="F21" s="273">
        <v>16.579999999999998</v>
      </c>
      <c r="G21" s="36"/>
      <c r="H21" s="41"/>
    </row>
    <row r="22" spans="1:8" s="2" customFormat="1" ht="16.899999999999999" customHeight="1">
      <c r="A22" s="36"/>
      <c r="B22" s="41"/>
      <c r="C22" s="272" t="s">
        <v>19</v>
      </c>
      <c r="D22" s="272" t="s">
        <v>539</v>
      </c>
      <c r="E22" s="19" t="s">
        <v>19</v>
      </c>
      <c r="F22" s="273">
        <v>11.13</v>
      </c>
      <c r="G22" s="36"/>
      <c r="H22" s="41"/>
    </row>
    <row r="23" spans="1:8" s="2" customFormat="1" ht="16.899999999999999" customHeight="1">
      <c r="A23" s="36"/>
      <c r="B23" s="41"/>
      <c r="C23" s="272" t="s">
        <v>19</v>
      </c>
      <c r="D23" s="272" t="s">
        <v>199</v>
      </c>
      <c r="E23" s="19" t="s">
        <v>19</v>
      </c>
      <c r="F23" s="273">
        <v>150.36000000000001</v>
      </c>
      <c r="G23" s="36"/>
      <c r="H23" s="41"/>
    </row>
    <row r="24" spans="1:8" s="2" customFormat="1" ht="16.899999999999999" customHeight="1">
      <c r="A24" s="36"/>
      <c r="B24" s="41"/>
      <c r="C24" s="274" t="s">
        <v>2830</v>
      </c>
      <c r="D24" s="36"/>
      <c r="E24" s="36"/>
      <c r="F24" s="36"/>
      <c r="G24" s="36"/>
      <c r="H24" s="41"/>
    </row>
    <row r="25" spans="1:8" s="2" customFormat="1" ht="16.899999999999999" customHeight="1">
      <c r="A25" s="36"/>
      <c r="B25" s="41"/>
      <c r="C25" s="272" t="s">
        <v>305</v>
      </c>
      <c r="D25" s="272" t="s">
        <v>306</v>
      </c>
      <c r="E25" s="19" t="s">
        <v>267</v>
      </c>
      <c r="F25" s="273">
        <v>150.36000000000001</v>
      </c>
      <c r="G25" s="36"/>
      <c r="H25" s="41"/>
    </row>
    <row r="26" spans="1:8" s="2" customFormat="1" ht="16.899999999999999" customHeight="1">
      <c r="A26" s="36"/>
      <c r="B26" s="41"/>
      <c r="C26" s="272" t="s">
        <v>511</v>
      </c>
      <c r="D26" s="272" t="s">
        <v>512</v>
      </c>
      <c r="E26" s="19" t="s">
        <v>267</v>
      </c>
      <c r="F26" s="273">
        <v>646.74300000000005</v>
      </c>
      <c r="G26" s="36"/>
      <c r="H26" s="41"/>
    </row>
    <row r="27" spans="1:8" s="2" customFormat="1" ht="16.899999999999999" customHeight="1">
      <c r="A27" s="36"/>
      <c r="B27" s="41"/>
      <c r="C27" s="272" t="s">
        <v>518</v>
      </c>
      <c r="D27" s="272" t="s">
        <v>519</v>
      </c>
      <c r="E27" s="19" t="s">
        <v>267</v>
      </c>
      <c r="F27" s="273">
        <v>646.74300000000005</v>
      </c>
      <c r="G27" s="36"/>
      <c r="H27" s="41"/>
    </row>
    <row r="28" spans="1:8" s="2" customFormat="1" ht="16.899999999999999" customHeight="1">
      <c r="A28" s="36"/>
      <c r="B28" s="41"/>
      <c r="C28" s="272" t="s">
        <v>546</v>
      </c>
      <c r="D28" s="272" t="s">
        <v>547</v>
      </c>
      <c r="E28" s="19" t="s">
        <v>267</v>
      </c>
      <c r="F28" s="273">
        <v>646.74300000000005</v>
      </c>
      <c r="G28" s="36"/>
      <c r="H28" s="41"/>
    </row>
    <row r="29" spans="1:8" s="2" customFormat="1" ht="16.899999999999999" customHeight="1">
      <c r="A29" s="36"/>
      <c r="B29" s="41"/>
      <c r="C29" s="272" t="s">
        <v>552</v>
      </c>
      <c r="D29" s="272" t="s">
        <v>553</v>
      </c>
      <c r="E29" s="19" t="s">
        <v>267</v>
      </c>
      <c r="F29" s="273">
        <v>646.74300000000005</v>
      </c>
      <c r="G29" s="36"/>
      <c r="H29" s="41"/>
    </row>
    <row r="30" spans="1:8" s="2" customFormat="1" ht="16.899999999999999" customHeight="1">
      <c r="A30" s="36"/>
      <c r="B30" s="41"/>
      <c r="C30" s="272" t="s">
        <v>323</v>
      </c>
      <c r="D30" s="272" t="s">
        <v>324</v>
      </c>
      <c r="E30" s="19" t="s">
        <v>267</v>
      </c>
      <c r="F30" s="273">
        <v>150.36000000000001</v>
      </c>
      <c r="G30" s="36"/>
      <c r="H30" s="41"/>
    </row>
    <row r="31" spans="1:8" s="2" customFormat="1" ht="16.899999999999999" customHeight="1">
      <c r="A31" s="36"/>
      <c r="B31" s="41"/>
      <c r="C31" s="268" t="s">
        <v>269</v>
      </c>
      <c r="D31" s="269" t="s">
        <v>270</v>
      </c>
      <c r="E31" s="270" t="s">
        <v>267</v>
      </c>
      <c r="F31" s="271">
        <v>496.38299999999998</v>
      </c>
      <c r="G31" s="36"/>
      <c r="H31" s="41"/>
    </row>
    <row r="32" spans="1:8" s="2" customFormat="1" ht="16.899999999999999" customHeight="1">
      <c r="A32" s="36"/>
      <c r="B32" s="41"/>
      <c r="C32" s="272" t="s">
        <v>19</v>
      </c>
      <c r="D32" s="272" t="s">
        <v>2831</v>
      </c>
      <c r="E32" s="19" t="s">
        <v>19</v>
      </c>
      <c r="F32" s="273">
        <v>0</v>
      </c>
      <c r="G32" s="36"/>
      <c r="H32" s="41"/>
    </row>
    <row r="33" spans="1:8" s="2" customFormat="1" ht="16.899999999999999" customHeight="1">
      <c r="A33" s="36"/>
      <c r="B33" s="41"/>
      <c r="C33" s="272" t="s">
        <v>19</v>
      </c>
      <c r="D33" s="272" t="s">
        <v>2832</v>
      </c>
      <c r="E33" s="19" t="s">
        <v>19</v>
      </c>
      <c r="F33" s="273">
        <v>65.159000000000006</v>
      </c>
      <c r="G33" s="36"/>
      <c r="H33" s="41"/>
    </row>
    <row r="34" spans="1:8" s="2" customFormat="1" ht="16.899999999999999" customHeight="1">
      <c r="A34" s="36"/>
      <c r="B34" s="41"/>
      <c r="C34" s="272" t="s">
        <v>19</v>
      </c>
      <c r="D34" s="272" t="s">
        <v>2833</v>
      </c>
      <c r="E34" s="19" t="s">
        <v>19</v>
      </c>
      <c r="F34" s="273">
        <v>0</v>
      </c>
      <c r="G34" s="36"/>
      <c r="H34" s="41"/>
    </row>
    <row r="35" spans="1:8" s="2" customFormat="1" ht="16.899999999999999" customHeight="1">
      <c r="A35" s="36"/>
      <c r="B35" s="41"/>
      <c r="C35" s="272" t="s">
        <v>19</v>
      </c>
      <c r="D35" s="272" t="s">
        <v>2834</v>
      </c>
      <c r="E35" s="19" t="s">
        <v>19</v>
      </c>
      <c r="F35" s="273">
        <v>58.447000000000003</v>
      </c>
      <c r="G35" s="36"/>
      <c r="H35" s="41"/>
    </row>
    <row r="36" spans="1:8" s="2" customFormat="1" ht="16.899999999999999" customHeight="1">
      <c r="A36" s="36"/>
      <c r="B36" s="41"/>
      <c r="C36" s="272" t="s">
        <v>19</v>
      </c>
      <c r="D36" s="272" t="s">
        <v>2835</v>
      </c>
      <c r="E36" s="19" t="s">
        <v>19</v>
      </c>
      <c r="F36" s="273">
        <v>0</v>
      </c>
      <c r="G36" s="36"/>
      <c r="H36" s="41"/>
    </row>
    <row r="37" spans="1:8" s="2" customFormat="1" ht="16.899999999999999" customHeight="1">
      <c r="A37" s="36"/>
      <c r="B37" s="41"/>
      <c r="C37" s="272" t="s">
        <v>19</v>
      </c>
      <c r="D37" s="272" t="s">
        <v>2836</v>
      </c>
      <c r="E37" s="19" t="s">
        <v>19</v>
      </c>
      <c r="F37" s="273">
        <v>10.382999999999999</v>
      </c>
      <c r="G37" s="36"/>
      <c r="H37" s="41"/>
    </row>
    <row r="38" spans="1:8" s="2" customFormat="1" ht="16.899999999999999" customHeight="1">
      <c r="A38" s="36"/>
      <c r="B38" s="41"/>
      <c r="C38" s="272" t="s">
        <v>19</v>
      </c>
      <c r="D38" s="272" t="s">
        <v>2837</v>
      </c>
      <c r="E38" s="19" t="s">
        <v>19</v>
      </c>
      <c r="F38" s="273">
        <v>0</v>
      </c>
      <c r="G38" s="36"/>
      <c r="H38" s="41"/>
    </row>
    <row r="39" spans="1:8" s="2" customFormat="1" ht="16.899999999999999" customHeight="1">
      <c r="A39" s="36"/>
      <c r="B39" s="41"/>
      <c r="C39" s="272" t="s">
        <v>19</v>
      </c>
      <c r="D39" s="272" t="s">
        <v>2838</v>
      </c>
      <c r="E39" s="19" t="s">
        <v>19</v>
      </c>
      <c r="F39" s="273">
        <v>7.6609999999999996</v>
      </c>
      <c r="G39" s="36"/>
      <c r="H39" s="41"/>
    </row>
    <row r="40" spans="1:8" s="2" customFormat="1" ht="16.899999999999999" customHeight="1">
      <c r="A40" s="36"/>
      <c r="B40" s="41"/>
      <c r="C40" s="272" t="s">
        <v>19</v>
      </c>
      <c r="D40" s="272" t="s">
        <v>2839</v>
      </c>
      <c r="E40" s="19" t="s">
        <v>19</v>
      </c>
      <c r="F40" s="273">
        <v>0</v>
      </c>
      <c r="G40" s="36"/>
      <c r="H40" s="41"/>
    </row>
    <row r="41" spans="1:8" s="2" customFormat="1" ht="16.899999999999999" customHeight="1">
      <c r="A41" s="36"/>
      <c r="B41" s="41"/>
      <c r="C41" s="272" t="s">
        <v>19</v>
      </c>
      <c r="D41" s="272" t="s">
        <v>2838</v>
      </c>
      <c r="E41" s="19" t="s">
        <v>19</v>
      </c>
      <c r="F41" s="273">
        <v>7.6609999999999996</v>
      </c>
      <c r="G41" s="36"/>
      <c r="H41" s="41"/>
    </row>
    <row r="42" spans="1:8" s="2" customFormat="1" ht="16.899999999999999" customHeight="1">
      <c r="A42" s="36"/>
      <c r="B42" s="41"/>
      <c r="C42" s="272" t="s">
        <v>19</v>
      </c>
      <c r="D42" s="272" t="s">
        <v>2840</v>
      </c>
      <c r="E42" s="19" t="s">
        <v>19</v>
      </c>
      <c r="F42" s="273">
        <v>0</v>
      </c>
      <c r="G42" s="36"/>
      <c r="H42" s="41"/>
    </row>
    <row r="43" spans="1:8" s="2" customFormat="1" ht="16.899999999999999" customHeight="1">
      <c r="A43" s="36"/>
      <c r="B43" s="41"/>
      <c r="C43" s="272" t="s">
        <v>19</v>
      </c>
      <c r="D43" s="272" t="s">
        <v>2841</v>
      </c>
      <c r="E43" s="19" t="s">
        <v>19</v>
      </c>
      <c r="F43" s="273">
        <v>65.921000000000006</v>
      </c>
      <c r="G43" s="36"/>
      <c r="H43" s="41"/>
    </row>
    <row r="44" spans="1:8" s="2" customFormat="1" ht="16.899999999999999" customHeight="1">
      <c r="A44" s="36"/>
      <c r="B44" s="41"/>
      <c r="C44" s="272" t="s">
        <v>19</v>
      </c>
      <c r="D44" s="272" t="s">
        <v>2842</v>
      </c>
      <c r="E44" s="19" t="s">
        <v>19</v>
      </c>
      <c r="F44" s="273">
        <v>0</v>
      </c>
      <c r="G44" s="36"/>
      <c r="H44" s="41"/>
    </row>
    <row r="45" spans="1:8" s="2" customFormat="1" ht="16.899999999999999" customHeight="1">
      <c r="A45" s="36"/>
      <c r="B45" s="41"/>
      <c r="C45" s="272" t="s">
        <v>19</v>
      </c>
      <c r="D45" s="272" t="s">
        <v>2843</v>
      </c>
      <c r="E45" s="19" t="s">
        <v>19</v>
      </c>
      <c r="F45" s="273">
        <v>46.863</v>
      </c>
      <c r="G45" s="36"/>
      <c r="H45" s="41"/>
    </row>
    <row r="46" spans="1:8" s="2" customFormat="1" ht="16.899999999999999" customHeight="1">
      <c r="A46" s="36"/>
      <c r="B46" s="41"/>
      <c r="C46" s="272" t="s">
        <v>19</v>
      </c>
      <c r="D46" s="272" t="s">
        <v>2844</v>
      </c>
      <c r="E46" s="19" t="s">
        <v>19</v>
      </c>
      <c r="F46" s="273">
        <v>0</v>
      </c>
      <c r="G46" s="36"/>
      <c r="H46" s="41"/>
    </row>
    <row r="47" spans="1:8" s="2" customFormat="1" ht="16.899999999999999" customHeight="1">
      <c r="A47" s="36"/>
      <c r="B47" s="41"/>
      <c r="C47" s="272" t="s">
        <v>19</v>
      </c>
      <c r="D47" s="272" t="s">
        <v>2845</v>
      </c>
      <c r="E47" s="19" t="s">
        <v>19</v>
      </c>
      <c r="F47" s="273">
        <v>58.594999999999999</v>
      </c>
      <c r="G47" s="36"/>
      <c r="H47" s="41"/>
    </row>
    <row r="48" spans="1:8" s="2" customFormat="1" ht="16.899999999999999" customHeight="1">
      <c r="A48" s="36"/>
      <c r="B48" s="41"/>
      <c r="C48" s="272" t="s">
        <v>19</v>
      </c>
      <c r="D48" s="272" t="s">
        <v>2846</v>
      </c>
      <c r="E48" s="19" t="s">
        <v>19</v>
      </c>
      <c r="F48" s="273">
        <v>0</v>
      </c>
      <c r="G48" s="36"/>
      <c r="H48" s="41"/>
    </row>
    <row r="49" spans="1:8" s="2" customFormat="1" ht="16.899999999999999" customHeight="1">
      <c r="A49" s="36"/>
      <c r="B49" s="41"/>
      <c r="C49" s="272" t="s">
        <v>19</v>
      </c>
      <c r="D49" s="272" t="s">
        <v>2847</v>
      </c>
      <c r="E49" s="19" t="s">
        <v>19</v>
      </c>
      <c r="F49" s="273">
        <v>65.885000000000005</v>
      </c>
      <c r="G49" s="36"/>
      <c r="H49" s="41"/>
    </row>
    <row r="50" spans="1:8" s="2" customFormat="1" ht="16.899999999999999" customHeight="1">
      <c r="A50" s="36"/>
      <c r="B50" s="41"/>
      <c r="C50" s="272" t="s">
        <v>19</v>
      </c>
      <c r="D50" s="272" t="s">
        <v>2848</v>
      </c>
      <c r="E50" s="19" t="s">
        <v>19</v>
      </c>
      <c r="F50" s="273">
        <v>0</v>
      </c>
      <c r="G50" s="36"/>
      <c r="H50" s="41"/>
    </row>
    <row r="51" spans="1:8" s="2" customFormat="1" ht="16.899999999999999" customHeight="1">
      <c r="A51" s="36"/>
      <c r="B51" s="41"/>
      <c r="C51" s="272" t="s">
        <v>19</v>
      </c>
      <c r="D51" s="272" t="s">
        <v>2849</v>
      </c>
      <c r="E51" s="19" t="s">
        <v>19</v>
      </c>
      <c r="F51" s="273">
        <v>59.350999999999999</v>
      </c>
      <c r="G51" s="36"/>
      <c r="H51" s="41"/>
    </row>
    <row r="52" spans="1:8" s="2" customFormat="1" ht="16.899999999999999" customHeight="1">
      <c r="A52" s="36"/>
      <c r="B52" s="41"/>
      <c r="C52" s="272" t="s">
        <v>19</v>
      </c>
      <c r="D52" s="272" t="s">
        <v>2850</v>
      </c>
      <c r="E52" s="19" t="s">
        <v>19</v>
      </c>
      <c r="F52" s="273">
        <v>0</v>
      </c>
      <c r="G52" s="36"/>
      <c r="H52" s="41"/>
    </row>
    <row r="53" spans="1:8" s="2" customFormat="1" ht="16.899999999999999" customHeight="1">
      <c r="A53" s="36"/>
      <c r="B53" s="41"/>
      <c r="C53" s="272" t="s">
        <v>19</v>
      </c>
      <c r="D53" s="272" t="s">
        <v>2851</v>
      </c>
      <c r="E53" s="19" t="s">
        <v>19</v>
      </c>
      <c r="F53" s="273">
        <v>50.457000000000001</v>
      </c>
      <c r="G53" s="36"/>
      <c r="H53" s="41"/>
    </row>
    <row r="54" spans="1:8" s="2" customFormat="1" ht="16.899999999999999" customHeight="1">
      <c r="A54" s="36"/>
      <c r="B54" s="41"/>
      <c r="C54" s="272" t="s">
        <v>19</v>
      </c>
      <c r="D54" s="272" t="s">
        <v>199</v>
      </c>
      <c r="E54" s="19" t="s">
        <v>19</v>
      </c>
      <c r="F54" s="273">
        <v>496.38299999999998</v>
      </c>
      <c r="G54" s="36"/>
      <c r="H54" s="41"/>
    </row>
    <row r="55" spans="1:8" s="2" customFormat="1" ht="16.899999999999999" customHeight="1">
      <c r="A55" s="36"/>
      <c r="B55" s="41"/>
      <c r="C55" s="274" t="s">
        <v>2830</v>
      </c>
      <c r="D55" s="36"/>
      <c r="E55" s="36"/>
      <c r="F55" s="36"/>
      <c r="G55" s="36"/>
      <c r="H55" s="41"/>
    </row>
    <row r="56" spans="1:8" s="2" customFormat="1" ht="16.899999999999999" customHeight="1">
      <c r="A56" s="36"/>
      <c r="B56" s="41"/>
      <c r="C56" s="272" t="s">
        <v>310</v>
      </c>
      <c r="D56" s="272" t="s">
        <v>311</v>
      </c>
      <c r="E56" s="19" t="s">
        <v>267</v>
      </c>
      <c r="F56" s="273">
        <v>496.38299999999998</v>
      </c>
      <c r="G56" s="36"/>
      <c r="H56" s="41"/>
    </row>
    <row r="57" spans="1:8" s="2" customFormat="1" ht="16.899999999999999" customHeight="1">
      <c r="A57" s="36"/>
      <c r="B57" s="41"/>
      <c r="C57" s="272" t="s">
        <v>511</v>
      </c>
      <c r="D57" s="272" t="s">
        <v>512</v>
      </c>
      <c r="E57" s="19" t="s">
        <v>267</v>
      </c>
      <c r="F57" s="273">
        <v>646.74300000000005</v>
      </c>
      <c r="G57" s="36"/>
      <c r="H57" s="41"/>
    </row>
    <row r="58" spans="1:8" s="2" customFormat="1" ht="16.899999999999999" customHeight="1">
      <c r="A58" s="36"/>
      <c r="B58" s="41"/>
      <c r="C58" s="272" t="s">
        <v>518</v>
      </c>
      <c r="D58" s="272" t="s">
        <v>519</v>
      </c>
      <c r="E58" s="19" t="s">
        <v>267</v>
      </c>
      <c r="F58" s="273">
        <v>646.74300000000005</v>
      </c>
      <c r="G58" s="36"/>
      <c r="H58" s="41"/>
    </row>
    <row r="59" spans="1:8" s="2" customFormat="1" ht="16.899999999999999" customHeight="1">
      <c r="A59" s="36"/>
      <c r="B59" s="41"/>
      <c r="C59" s="272" t="s">
        <v>546</v>
      </c>
      <c r="D59" s="272" t="s">
        <v>547</v>
      </c>
      <c r="E59" s="19" t="s">
        <v>267</v>
      </c>
      <c r="F59" s="273">
        <v>646.74300000000005</v>
      </c>
      <c r="G59" s="36"/>
      <c r="H59" s="41"/>
    </row>
    <row r="60" spans="1:8" s="2" customFormat="1" ht="16.899999999999999" customHeight="1">
      <c r="A60" s="36"/>
      <c r="B60" s="41"/>
      <c r="C60" s="272" t="s">
        <v>552</v>
      </c>
      <c r="D60" s="272" t="s">
        <v>553</v>
      </c>
      <c r="E60" s="19" t="s">
        <v>267</v>
      </c>
      <c r="F60" s="273">
        <v>646.74300000000005</v>
      </c>
      <c r="G60" s="36"/>
      <c r="H60" s="41"/>
    </row>
    <row r="61" spans="1:8" s="2" customFormat="1" ht="16.899999999999999" customHeight="1">
      <c r="A61" s="36"/>
      <c r="B61" s="41"/>
      <c r="C61" s="272" t="s">
        <v>329</v>
      </c>
      <c r="D61" s="272" t="s">
        <v>330</v>
      </c>
      <c r="E61" s="19" t="s">
        <v>267</v>
      </c>
      <c r="F61" s="273">
        <v>496.38299999999998</v>
      </c>
      <c r="G61" s="36"/>
      <c r="H61" s="41"/>
    </row>
    <row r="62" spans="1:8" s="2" customFormat="1" ht="26.45" customHeight="1">
      <c r="A62" s="36"/>
      <c r="B62" s="41"/>
      <c r="C62" s="267" t="s">
        <v>2852</v>
      </c>
      <c r="D62" s="267" t="s">
        <v>109</v>
      </c>
      <c r="E62" s="36"/>
      <c r="F62" s="36"/>
      <c r="G62" s="36"/>
      <c r="H62" s="41"/>
    </row>
    <row r="63" spans="1:8" s="2" customFormat="1" ht="16.899999999999999" customHeight="1">
      <c r="A63" s="36"/>
      <c r="B63" s="41"/>
      <c r="C63" s="268" t="s">
        <v>1205</v>
      </c>
      <c r="D63" s="269" t="s">
        <v>1206</v>
      </c>
      <c r="E63" s="270" t="s">
        <v>267</v>
      </c>
      <c r="F63" s="271">
        <v>335.59800000000001</v>
      </c>
      <c r="G63" s="36"/>
      <c r="H63" s="41"/>
    </row>
    <row r="64" spans="1:8" s="2" customFormat="1" ht="16.899999999999999" customHeight="1">
      <c r="A64" s="36"/>
      <c r="B64" s="41"/>
      <c r="C64" s="272" t="s">
        <v>19</v>
      </c>
      <c r="D64" s="272" t="s">
        <v>2853</v>
      </c>
      <c r="E64" s="19" t="s">
        <v>19</v>
      </c>
      <c r="F64" s="273">
        <v>170.27500000000001</v>
      </c>
      <c r="G64" s="36"/>
      <c r="H64" s="41"/>
    </row>
    <row r="65" spans="1:8" s="2" customFormat="1" ht="16.899999999999999" customHeight="1">
      <c r="A65" s="36"/>
      <c r="B65" s="41"/>
      <c r="C65" s="272" t="s">
        <v>19</v>
      </c>
      <c r="D65" s="272" t="s">
        <v>2854</v>
      </c>
      <c r="E65" s="19" t="s">
        <v>19</v>
      </c>
      <c r="F65" s="273">
        <v>124.08</v>
      </c>
      <c r="G65" s="36"/>
      <c r="H65" s="41"/>
    </row>
    <row r="66" spans="1:8" s="2" customFormat="1" ht="16.899999999999999" customHeight="1">
      <c r="A66" s="36"/>
      <c r="B66" s="41"/>
      <c r="C66" s="272" t="s">
        <v>19</v>
      </c>
      <c r="D66" s="272" t="s">
        <v>2855</v>
      </c>
      <c r="E66" s="19" t="s">
        <v>19</v>
      </c>
      <c r="F66" s="273">
        <v>41.243000000000002</v>
      </c>
      <c r="G66" s="36"/>
      <c r="H66" s="41"/>
    </row>
    <row r="67" spans="1:8" s="2" customFormat="1" ht="16.899999999999999" customHeight="1">
      <c r="A67" s="36"/>
      <c r="B67" s="41"/>
      <c r="C67" s="272" t="s">
        <v>19</v>
      </c>
      <c r="D67" s="272" t="s">
        <v>199</v>
      </c>
      <c r="E67" s="19" t="s">
        <v>19</v>
      </c>
      <c r="F67" s="273">
        <v>335.59800000000001</v>
      </c>
      <c r="G67" s="36"/>
      <c r="H67" s="41"/>
    </row>
    <row r="68" spans="1:8" s="2" customFormat="1" ht="16.899999999999999" customHeight="1">
      <c r="A68" s="36"/>
      <c r="B68" s="41"/>
      <c r="C68" s="274" t="s">
        <v>2830</v>
      </c>
      <c r="D68" s="36"/>
      <c r="E68" s="36"/>
      <c r="F68" s="36"/>
      <c r="G68" s="36"/>
      <c r="H68" s="41"/>
    </row>
    <row r="69" spans="1:8" s="2" customFormat="1" ht="16.899999999999999" customHeight="1">
      <c r="A69" s="36"/>
      <c r="B69" s="41"/>
      <c r="C69" s="272" t="s">
        <v>1245</v>
      </c>
      <c r="D69" s="272" t="s">
        <v>1246</v>
      </c>
      <c r="E69" s="19" t="s">
        <v>267</v>
      </c>
      <c r="F69" s="273">
        <v>335.59800000000001</v>
      </c>
      <c r="G69" s="36"/>
      <c r="H69" s="41"/>
    </row>
    <row r="70" spans="1:8" s="2" customFormat="1" ht="16.899999999999999" customHeight="1">
      <c r="A70" s="36"/>
      <c r="B70" s="41"/>
      <c r="C70" s="272" t="s">
        <v>1253</v>
      </c>
      <c r="D70" s="272" t="s">
        <v>1254</v>
      </c>
      <c r="E70" s="19" t="s">
        <v>267</v>
      </c>
      <c r="F70" s="273">
        <v>335.59800000000001</v>
      </c>
      <c r="G70" s="36"/>
      <c r="H70" s="41"/>
    </row>
    <row r="71" spans="1:8" s="2" customFormat="1" ht="16.899999999999999" customHeight="1">
      <c r="A71" s="36"/>
      <c r="B71" s="41"/>
      <c r="C71" s="272" t="s">
        <v>1260</v>
      </c>
      <c r="D71" s="272" t="s">
        <v>1261</v>
      </c>
      <c r="E71" s="19" t="s">
        <v>407</v>
      </c>
      <c r="F71" s="273">
        <v>335.59800000000001</v>
      </c>
      <c r="G71" s="36"/>
      <c r="H71" s="41"/>
    </row>
    <row r="72" spans="1:8" s="2" customFormat="1" ht="16.899999999999999" customHeight="1">
      <c r="A72" s="36"/>
      <c r="B72" s="41"/>
      <c r="C72" s="272" t="s">
        <v>1280</v>
      </c>
      <c r="D72" s="272" t="s">
        <v>1281</v>
      </c>
      <c r="E72" s="19" t="s">
        <v>290</v>
      </c>
      <c r="F72" s="273">
        <v>13.007</v>
      </c>
      <c r="G72" s="36"/>
      <c r="H72" s="41"/>
    </row>
    <row r="73" spans="1:8" s="2" customFormat="1" ht="16.899999999999999" customHeight="1">
      <c r="A73" s="36"/>
      <c r="B73" s="41"/>
      <c r="C73" s="272" t="s">
        <v>1304</v>
      </c>
      <c r="D73" s="272" t="s">
        <v>1305</v>
      </c>
      <c r="E73" s="19" t="s">
        <v>267</v>
      </c>
      <c r="F73" s="273">
        <v>100.679</v>
      </c>
      <c r="G73" s="36"/>
      <c r="H73" s="41"/>
    </row>
    <row r="74" spans="1:8" s="2" customFormat="1" ht="16.899999999999999" customHeight="1">
      <c r="A74" s="36"/>
      <c r="B74" s="41"/>
      <c r="C74" s="272" t="s">
        <v>1315</v>
      </c>
      <c r="D74" s="272" t="s">
        <v>1316</v>
      </c>
      <c r="E74" s="19" t="s">
        <v>267</v>
      </c>
      <c r="F74" s="273">
        <v>100.679</v>
      </c>
      <c r="G74" s="36"/>
      <c r="H74" s="41"/>
    </row>
    <row r="75" spans="1:8" s="2" customFormat="1" ht="16.899999999999999" customHeight="1">
      <c r="A75" s="36"/>
      <c r="B75" s="41"/>
      <c r="C75" s="272" t="s">
        <v>1358</v>
      </c>
      <c r="D75" s="272" t="s">
        <v>1359</v>
      </c>
      <c r="E75" s="19" t="s">
        <v>267</v>
      </c>
      <c r="F75" s="273">
        <v>335.59800000000001</v>
      </c>
      <c r="G75" s="36"/>
      <c r="H75" s="41"/>
    </row>
    <row r="76" spans="1:8" s="2" customFormat="1" ht="26.45" customHeight="1">
      <c r="A76" s="36"/>
      <c r="B76" s="41"/>
      <c r="C76" s="267" t="s">
        <v>2856</v>
      </c>
      <c r="D76" s="267" t="s">
        <v>133</v>
      </c>
      <c r="E76" s="36"/>
      <c r="F76" s="36"/>
      <c r="G76" s="36"/>
      <c r="H76" s="41"/>
    </row>
    <row r="77" spans="1:8" s="2" customFormat="1" ht="16.899999999999999" customHeight="1">
      <c r="A77" s="36"/>
      <c r="B77" s="41"/>
      <c r="C77" s="268" t="s">
        <v>1205</v>
      </c>
      <c r="D77" s="269" t="s">
        <v>2472</v>
      </c>
      <c r="E77" s="270" t="s">
        <v>267</v>
      </c>
      <c r="F77" s="271">
        <v>155.99799999999999</v>
      </c>
      <c r="G77" s="36"/>
      <c r="H77" s="41"/>
    </row>
    <row r="78" spans="1:8" s="2" customFormat="1" ht="16.899999999999999" customHeight="1">
      <c r="A78" s="36"/>
      <c r="B78" s="41"/>
      <c r="C78" s="272" t="s">
        <v>19</v>
      </c>
      <c r="D78" s="272" t="s">
        <v>2524</v>
      </c>
      <c r="E78" s="19" t="s">
        <v>19</v>
      </c>
      <c r="F78" s="273">
        <v>35.393000000000001</v>
      </c>
      <c r="G78" s="36"/>
      <c r="H78" s="41"/>
    </row>
    <row r="79" spans="1:8" s="2" customFormat="1" ht="16.899999999999999" customHeight="1">
      <c r="A79" s="36"/>
      <c r="B79" s="41"/>
      <c r="C79" s="272" t="s">
        <v>19</v>
      </c>
      <c r="D79" s="272" t="s">
        <v>2525</v>
      </c>
      <c r="E79" s="19" t="s">
        <v>19</v>
      </c>
      <c r="F79" s="273">
        <v>25.41</v>
      </c>
      <c r="G79" s="36"/>
      <c r="H79" s="41"/>
    </row>
    <row r="80" spans="1:8" s="2" customFormat="1" ht="16.899999999999999" customHeight="1">
      <c r="A80" s="36"/>
      <c r="B80" s="41"/>
      <c r="C80" s="272" t="s">
        <v>19</v>
      </c>
      <c r="D80" s="272" t="s">
        <v>2526</v>
      </c>
      <c r="E80" s="19" t="s">
        <v>19</v>
      </c>
      <c r="F80" s="273">
        <v>34.979999999999997</v>
      </c>
      <c r="G80" s="36"/>
      <c r="H80" s="41"/>
    </row>
    <row r="81" spans="1:8" s="2" customFormat="1" ht="16.899999999999999" customHeight="1">
      <c r="A81" s="36"/>
      <c r="B81" s="41"/>
      <c r="C81" s="272" t="s">
        <v>19</v>
      </c>
      <c r="D81" s="272" t="s">
        <v>2527</v>
      </c>
      <c r="E81" s="19" t="s">
        <v>19</v>
      </c>
      <c r="F81" s="273">
        <v>26.4</v>
      </c>
      <c r="G81" s="36"/>
      <c r="H81" s="41"/>
    </row>
    <row r="82" spans="1:8" s="2" customFormat="1" ht="16.899999999999999" customHeight="1">
      <c r="A82" s="36"/>
      <c r="B82" s="41"/>
      <c r="C82" s="272" t="s">
        <v>19</v>
      </c>
      <c r="D82" s="272" t="s">
        <v>2528</v>
      </c>
      <c r="E82" s="19" t="s">
        <v>19</v>
      </c>
      <c r="F82" s="273">
        <v>8.58</v>
      </c>
      <c r="G82" s="36"/>
      <c r="H82" s="41"/>
    </row>
    <row r="83" spans="1:8" s="2" customFormat="1" ht="16.899999999999999" customHeight="1">
      <c r="A83" s="36"/>
      <c r="B83" s="41"/>
      <c r="C83" s="272" t="s">
        <v>19</v>
      </c>
      <c r="D83" s="272" t="s">
        <v>2529</v>
      </c>
      <c r="E83" s="19" t="s">
        <v>19</v>
      </c>
      <c r="F83" s="273">
        <v>25.234999999999999</v>
      </c>
      <c r="G83" s="36"/>
      <c r="H83" s="41"/>
    </row>
    <row r="84" spans="1:8" s="2" customFormat="1" ht="16.899999999999999" customHeight="1">
      <c r="A84" s="36"/>
      <c r="B84" s="41"/>
      <c r="C84" s="272" t="s">
        <v>19</v>
      </c>
      <c r="D84" s="272" t="s">
        <v>199</v>
      </c>
      <c r="E84" s="19" t="s">
        <v>19</v>
      </c>
      <c r="F84" s="273">
        <v>155.99799999999999</v>
      </c>
      <c r="G84" s="36"/>
      <c r="H84" s="41"/>
    </row>
    <row r="85" spans="1:8" s="2" customFormat="1" ht="16.899999999999999" customHeight="1">
      <c r="A85" s="36"/>
      <c r="B85" s="41"/>
      <c r="C85" s="274" t="s">
        <v>2830</v>
      </c>
      <c r="D85" s="36"/>
      <c r="E85" s="36"/>
      <c r="F85" s="36"/>
      <c r="G85" s="36"/>
      <c r="H85" s="41"/>
    </row>
    <row r="86" spans="1:8" s="2" customFormat="1" ht="16.899999999999999" customHeight="1">
      <c r="A86" s="36"/>
      <c r="B86" s="41"/>
      <c r="C86" s="272" t="s">
        <v>1226</v>
      </c>
      <c r="D86" s="272" t="s">
        <v>2484</v>
      </c>
      <c r="E86" s="19" t="s">
        <v>407</v>
      </c>
      <c r="F86" s="273">
        <v>155.99799999999999</v>
      </c>
      <c r="G86" s="36"/>
      <c r="H86" s="41"/>
    </row>
    <row r="87" spans="1:8" s="2" customFormat="1" ht="16.899999999999999" customHeight="1">
      <c r="A87" s="36"/>
      <c r="B87" s="41"/>
      <c r="C87" s="272" t="s">
        <v>1245</v>
      </c>
      <c r="D87" s="272" t="s">
        <v>1246</v>
      </c>
      <c r="E87" s="19" t="s">
        <v>267</v>
      </c>
      <c r="F87" s="273">
        <v>155.99799999999999</v>
      </c>
      <c r="G87" s="36"/>
      <c r="H87" s="41"/>
    </row>
    <row r="88" spans="1:8" s="2" customFormat="1" ht="16.899999999999999" customHeight="1">
      <c r="A88" s="36"/>
      <c r="B88" s="41"/>
      <c r="C88" s="272" t="s">
        <v>1253</v>
      </c>
      <c r="D88" s="272" t="s">
        <v>1254</v>
      </c>
      <c r="E88" s="19" t="s">
        <v>267</v>
      </c>
      <c r="F88" s="273">
        <v>155.99799999999999</v>
      </c>
      <c r="G88" s="36"/>
      <c r="H88" s="41"/>
    </row>
    <row r="89" spans="1:8" s="2" customFormat="1" ht="16.899999999999999" customHeight="1">
      <c r="A89" s="36"/>
      <c r="B89" s="41"/>
      <c r="C89" s="272" t="s">
        <v>1260</v>
      </c>
      <c r="D89" s="272" t="s">
        <v>1261</v>
      </c>
      <c r="E89" s="19" t="s">
        <v>407</v>
      </c>
      <c r="F89" s="273">
        <v>155.99799999999999</v>
      </c>
      <c r="G89" s="36"/>
      <c r="H89" s="41"/>
    </row>
    <row r="90" spans="1:8" s="2" customFormat="1" ht="16.899999999999999" customHeight="1">
      <c r="A90" s="36"/>
      <c r="B90" s="41"/>
      <c r="C90" s="272" t="s">
        <v>1257</v>
      </c>
      <c r="D90" s="272" t="s">
        <v>1258</v>
      </c>
      <c r="E90" s="19" t="s">
        <v>267</v>
      </c>
      <c r="F90" s="273">
        <v>181.816</v>
      </c>
      <c r="G90" s="36"/>
      <c r="H90" s="41"/>
    </row>
    <row r="91" spans="1:8" s="2" customFormat="1" ht="16.899999999999999" customHeight="1">
      <c r="A91" s="36"/>
      <c r="B91" s="41"/>
      <c r="C91" s="272" t="s">
        <v>1264</v>
      </c>
      <c r="D91" s="272" t="s">
        <v>1265</v>
      </c>
      <c r="E91" s="19" t="s">
        <v>407</v>
      </c>
      <c r="F91" s="273">
        <v>171.59800000000001</v>
      </c>
      <c r="G91" s="36"/>
      <c r="H91" s="41"/>
    </row>
    <row r="92" spans="1:8" s="2" customFormat="1" ht="26.45" customHeight="1">
      <c r="A92" s="36"/>
      <c r="B92" s="41"/>
      <c r="C92" s="267" t="s">
        <v>2857</v>
      </c>
      <c r="D92" s="267" t="s">
        <v>140</v>
      </c>
      <c r="E92" s="36"/>
      <c r="F92" s="36"/>
      <c r="G92" s="36"/>
      <c r="H92" s="41"/>
    </row>
    <row r="93" spans="1:8" s="2" customFormat="1" ht="16.899999999999999" customHeight="1">
      <c r="A93" s="36"/>
      <c r="B93" s="41"/>
      <c r="C93" s="268" t="s">
        <v>2858</v>
      </c>
      <c r="D93" s="269" t="s">
        <v>2858</v>
      </c>
      <c r="E93" s="270" t="s">
        <v>19</v>
      </c>
      <c r="F93" s="271">
        <v>1</v>
      </c>
      <c r="G93" s="36"/>
      <c r="H93" s="41"/>
    </row>
    <row r="94" spans="1:8" s="2" customFormat="1" ht="16.899999999999999" customHeight="1">
      <c r="A94" s="36"/>
      <c r="B94" s="41"/>
      <c r="C94" s="272" t="s">
        <v>2858</v>
      </c>
      <c r="D94" s="272" t="s">
        <v>84</v>
      </c>
      <c r="E94" s="19" t="s">
        <v>19</v>
      </c>
      <c r="F94" s="273">
        <v>1</v>
      </c>
      <c r="G94" s="36"/>
      <c r="H94" s="41"/>
    </row>
    <row r="95" spans="1:8" s="2" customFormat="1" ht="16.899999999999999" customHeight="1">
      <c r="A95" s="36"/>
      <c r="B95" s="41"/>
      <c r="C95" s="268" t="s">
        <v>2859</v>
      </c>
      <c r="D95" s="269" t="s">
        <v>2859</v>
      </c>
      <c r="E95" s="270" t="s">
        <v>19</v>
      </c>
      <c r="F95" s="271">
        <v>5</v>
      </c>
      <c r="G95" s="36"/>
      <c r="H95" s="41"/>
    </row>
    <row r="96" spans="1:8" s="2" customFormat="1" ht="16.899999999999999" customHeight="1">
      <c r="A96" s="36"/>
      <c r="B96" s="41"/>
      <c r="C96" s="272" t="s">
        <v>2859</v>
      </c>
      <c r="D96" s="272" t="s">
        <v>2860</v>
      </c>
      <c r="E96" s="19" t="s">
        <v>19</v>
      </c>
      <c r="F96" s="273">
        <v>5</v>
      </c>
      <c r="G96" s="36"/>
      <c r="H96" s="41"/>
    </row>
    <row r="97" spans="1:8" s="2" customFormat="1" ht="7.35" customHeight="1">
      <c r="A97" s="36"/>
      <c r="B97" s="134"/>
      <c r="C97" s="135"/>
      <c r="D97" s="135"/>
      <c r="E97" s="135"/>
      <c r="F97" s="135"/>
      <c r="G97" s="135"/>
      <c r="H97" s="41"/>
    </row>
    <row r="98" spans="1:8" s="2" customFormat="1" ht="11.25">
      <c r="A98" s="36"/>
      <c r="B98" s="36"/>
      <c r="C98" s="36"/>
      <c r="D98" s="36"/>
      <c r="E98" s="36"/>
      <c r="F98" s="36"/>
      <c r="G98" s="36"/>
      <c r="H98" s="36"/>
    </row>
  </sheetData>
  <sheetProtection algorithmName="SHA-512" hashValue="Lt4X160ZWADtzikNe1irZ/YhTDWp2qTWujQQO0XMXTXUmXEYCDjS/XMTMqNMWPNh4Zyg29NfSNLUPVu6nxtrJA==" saltValue="VhzpFH0rLpFra6CPEN+wo+nkRRmjxTFlP2Dr+rHbgaPQ/0/Wi3J89SFm4yYIdu63TXIVKN3c5edf5VVczC/9cA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2.75"/>
  <cols>
    <col min="1" max="1" width="8.33203125" style="275" customWidth="1"/>
    <col min="2" max="2" width="1.6640625" style="275" customWidth="1"/>
    <col min="3" max="4" width="5" style="275" customWidth="1"/>
    <col min="5" max="5" width="11.6640625" style="275" customWidth="1"/>
    <col min="6" max="6" width="9.1640625" style="275" customWidth="1"/>
    <col min="7" max="7" width="5" style="275" customWidth="1"/>
    <col min="8" max="8" width="77.83203125" style="275" customWidth="1"/>
    <col min="9" max="10" width="20" style="275" customWidth="1"/>
    <col min="11" max="11" width="1.6640625" style="275" customWidth="1"/>
  </cols>
  <sheetData>
    <row r="1" spans="2:11" s="1" customFormat="1" ht="37.5" customHeight="1"/>
    <row r="2" spans="2:11" s="1" customFormat="1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pans="2:11" s="17" customFormat="1" ht="45" customHeight="1">
      <c r="B3" s="279"/>
      <c r="C3" s="415" t="s">
        <v>2861</v>
      </c>
      <c r="D3" s="415"/>
      <c r="E3" s="415"/>
      <c r="F3" s="415"/>
      <c r="G3" s="415"/>
      <c r="H3" s="415"/>
      <c r="I3" s="415"/>
      <c r="J3" s="415"/>
      <c r="K3" s="280"/>
    </row>
    <row r="4" spans="2:11" s="1" customFormat="1" ht="25.5" customHeight="1">
      <c r="B4" s="281"/>
      <c r="C4" s="420" t="s">
        <v>2862</v>
      </c>
      <c r="D4" s="420"/>
      <c r="E4" s="420"/>
      <c r="F4" s="420"/>
      <c r="G4" s="420"/>
      <c r="H4" s="420"/>
      <c r="I4" s="420"/>
      <c r="J4" s="420"/>
      <c r="K4" s="282"/>
    </row>
    <row r="5" spans="2:11" s="1" customFormat="1" ht="5.25" customHeight="1">
      <c r="B5" s="281"/>
      <c r="C5" s="283"/>
      <c r="D5" s="283"/>
      <c r="E5" s="283"/>
      <c r="F5" s="283"/>
      <c r="G5" s="283"/>
      <c r="H5" s="283"/>
      <c r="I5" s="283"/>
      <c r="J5" s="283"/>
      <c r="K5" s="282"/>
    </row>
    <row r="6" spans="2:11" s="1" customFormat="1" ht="15" customHeight="1">
      <c r="B6" s="281"/>
      <c r="C6" s="419" t="s">
        <v>2863</v>
      </c>
      <c r="D6" s="419"/>
      <c r="E6" s="419"/>
      <c r="F6" s="419"/>
      <c r="G6" s="419"/>
      <c r="H6" s="419"/>
      <c r="I6" s="419"/>
      <c r="J6" s="419"/>
      <c r="K6" s="282"/>
    </row>
    <row r="7" spans="2:11" s="1" customFormat="1" ht="15" customHeight="1">
      <c r="B7" s="285"/>
      <c r="C7" s="419" t="s">
        <v>2864</v>
      </c>
      <c r="D7" s="419"/>
      <c r="E7" s="419"/>
      <c r="F7" s="419"/>
      <c r="G7" s="419"/>
      <c r="H7" s="419"/>
      <c r="I7" s="419"/>
      <c r="J7" s="419"/>
      <c r="K7" s="282"/>
    </row>
    <row r="8" spans="2:11" s="1" customFormat="1" ht="12.75" customHeight="1">
      <c r="B8" s="285"/>
      <c r="C8" s="284"/>
      <c r="D8" s="284"/>
      <c r="E8" s="284"/>
      <c r="F8" s="284"/>
      <c r="G8" s="284"/>
      <c r="H8" s="284"/>
      <c r="I8" s="284"/>
      <c r="J8" s="284"/>
      <c r="K8" s="282"/>
    </row>
    <row r="9" spans="2:11" s="1" customFormat="1" ht="15" customHeight="1">
      <c r="B9" s="285"/>
      <c r="C9" s="419" t="s">
        <v>2865</v>
      </c>
      <c r="D9" s="419"/>
      <c r="E9" s="419"/>
      <c r="F9" s="419"/>
      <c r="G9" s="419"/>
      <c r="H9" s="419"/>
      <c r="I9" s="419"/>
      <c r="J9" s="419"/>
      <c r="K9" s="282"/>
    </row>
    <row r="10" spans="2:11" s="1" customFormat="1" ht="15" customHeight="1">
      <c r="B10" s="285"/>
      <c r="C10" s="284"/>
      <c r="D10" s="419" t="s">
        <v>2866</v>
      </c>
      <c r="E10" s="419"/>
      <c r="F10" s="419"/>
      <c r="G10" s="419"/>
      <c r="H10" s="419"/>
      <c r="I10" s="419"/>
      <c r="J10" s="419"/>
      <c r="K10" s="282"/>
    </row>
    <row r="11" spans="2:11" s="1" customFormat="1" ht="15" customHeight="1">
      <c r="B11" s="285"/>
      <c r="C11" s="286"/>
      <c r="D11" s="419" t="s">
        <v>2867</v>
      </c>
      <c r="E11" s="419"/>
      <c r="F11" s="419"/>
      <c r="G11" s="419"/>
      <c r="H11" s="419"/>
      <c r="I11" s="419"/>
      <c r="J11" s="419"/>
      <c r="K11" s="282"/>
    </row>
    <row r="12" spans="2:11" s="1" customFormat="1" ht="15" customHeight="1">
      <c r="B12" s="285"/>
      <c r="C12" s="286"/>
      <c r="D12" s="284"/>
      <c r="E12" s="284"/>
      <c r="F12" s="284"/>
      <c r="G12" s="284"/>
      <c r="H12" s="284"/>
      <c r="I12" s="284"/>
      <c r="J12" s="284"/>
      <c r="K12" s="282"/>
    </row>
    <row r="13" spans="2:11" s="1" customFormat="1" ht="15" customHeight="1">
      <c r="B13" s="285"/>
      <c r="C13" s="286"/>
      <c r="D13" s="287" t="s">
        <v>2868</v>
      </c>
      <c r="E13" s="284"/>
      <c r="F13" s="284"/>
      <c r="G13" s="284"/>
      <c r="H13" s="284"/>
      <c r="I13" s="284"/>
      <c r="J13" s="284"/>
      <c r="K13" s="282"/>
    </row>
    <row r="14" spans="2:11" s="1" customFormat="1" ht="12.75" customHeight="1">
      <c r="B14" s="285"/>
      <c r="C14" s="286"/>
      <c r="D14" s="286"/>
      <c r="E14" s="286"/>
      <c r="F14" s="286"/>
      <c r="G14" s="286"/>
      <c r="H14" s="286"/>
      <c r="I14" s="286"/>
      <c r="J14" s="286"/>
      <c r="K14" s="282"/>
    </row>
    <row r="15" spans="2:11" s="1" customFormat="1" ht="15" customHeight="1">
      <c r="B15" s="285"/>
      <c r="C15" s="286"/>
      <c r="D15" s="419" t="s">
        <v>2869</v>
      </c>
      <c r="E15" s="419"/>
      <c r="F15" s="419"/>
      <c r="G15" s="419"/>
      <c r="H15" s="419"/>
      <c r="I15" s="419"/>
      <c r="J15" s="419"/>
      <c r="K15" s="282"/>
    </row>
    <row r="16" spans="2:11" s="1" customFormat="1" ht="15" customHeight="1">
      <c r="B16" s="285"/>
      <c r="C16" s="286"/>
      <c r="D16" s="419" t="s">
        <v>2870</v>
      </c>
      <c r="E16" s="419"/>
      <c r="F16" s="419"/>
      <c r="G16" s="419"/>
      <c r="H16" s="419"/>
      <c r="I16" s="419"/>
      <c r="J16" s="419"/>
      <c r="K16" s="282"/>
    </row>
    <row r="17" spans="2:11" s="1" customFormat="1" ht="15" customHeight="1">
      <c r="B17" s="285"/>
      <c r="C17" s="286"/>
      <c r="D17" s="419" t="s">
        <v>2871</v>
      </c>
      <c r="E17" s="419"/>
      <c r="F17" s="419"/>
      <c r="G17" s="419"/>
      <c r="H17" s="419"/>
      <c r="I17" s="419"/>
      <c r="J17" s="419"/>
      <c r="K17" s="282"/>
    </row>
    <row r="18" spans="2:11" s="1" customFormat="1" ht="15" customHeight="1">
      <c r="B18" s="285"/>
      <c r="C18" s="286"/>
      <c r="D18" s="286"/>
      <c r="E18" s="288" t="s">
        <v>83</v>
      </c>
      <c r="F18" s="419" t="s">
        <v>2872</v>
      </c>
      <c r="G18" s="419"/>
      <c r="H18" s="419"/>
      <c r="I18" s="419"/>
      <c r="J18" s="419"/>
      <c r="K18" s="282"/>
    </row>
    <row r="19" spans="2:11" s="1" customFormat="1" ht="15" customHeight="1">
      <c r="B19" s="285"/>
      <c r="C19" s="286"/>
      <c r="D19" s="286"/>
      <c r="E19" s="288" t="s">
        <v>2873</v>
      </c>
      <c r="F19" s="419" t="s">
        <v>2874</v>
      </c>
      <c r="G19" s="419"/>
      <c r="H19" s="419"/>
      <c r="I19" s="419"/>
      <c r="J19" s="419"/>
      <c r="K19" s="282"/>
    </row>
    <row r="20" spans="2:11" s="1" customFormat="1" ht="15" customHeight="1">
      <c r="B20" s="285"/>
      <c r="C20" s="286"/>
      <c r="D20" s="286"/>
      <c r="E20" s="288" t="s">
        <v>2875</v>
      </c>
      <c r="F20" s="419" t="s">
        <v>2876</v>
      </c>
      <c r="G20" s="419"/>
      <c r="H20" s="419"/>
      <c r="I20" s="419"/>
      <c r="J20" s="419"/>
      <c r="K20" s="282"/>
    </row>
    <row r="21" spans="2:11" s="1" customFormat="1" ht="15" customHeight="1">
      <c r="B21" s="285"/>
      <c r="C21" s="286"/>
      <c r="D21" s="286"/>
      <c r="E21" s="288" t="s">
        <v>2877</v>
      </c>
      <c r="F21" s="419" t="s">
        <v>2878</v>
      </c>
      <c r="G21" s="419"/>
      <c r="H21" s="419"/>
      <c r="I21" s="419"/>
      <c r="J21" s="419"/>
      <c r="K21" s="282"/>
    </row>
    <row r="22" spans="2:11" s="1" customFormat="1" ht="15" customHeight="1">
      <c r="B22" s="285"/>
      <c r="C22" s="286"/>
      <c r="D22" s="286"/>
      <c r="E22" s="288" t="s">
        <v>2879</v>
      </c>
      <c r="F22" s="419" t="s">
        <v>2248</v>
      </c>
      <c r="G22" s="419"/>
      <c r="H22" s="419"/>
      <c r="I22" s="419"/>
      <c r="J22" s="419"/>
      <c r="K22" s="282"/>
    </row>
    <row r="23" spans="2:11" s="1" customFormat="1" ht="15" customHeight="1">
      <c r="B23" s="285"/>
      <c r="C23" s="286"/>
      <c r="D23" s="286"/>
      <c r="E23" s="288" t="s">
        <v>90</v>
      </c>
      <c r="F23" s="419" t="s">
        <v>2880</v>
      </c>
      <c r="G23" s="419"/>
      <c r="H23" s="419"/>
      <c r="I23" s="419"/>
      <c r="J23" s="419"/>
      <c r="K23" s="282"/>
    </row>
    <row r="24" spans="2:11" s="1" customFormat="1" ht="12.75" customHeight="1">
      <c r="B24" s="285"/>
      <c r="C24" s="286"/>
      <c r="D24" s="286"/>
      <c r="E24" s="286"/>
      <c r="F24" s="286"/>
      <c r="G24" s="286"/>
      <c r="H24" s="286"/>
      <c r="I24" s="286"/>
      <c r="J24" s="286"/>
      <c r="K24" s="282"/>
    </row>
    <row r="25" spans="2:11" s="1" customFormat="1" ht="15" customHeight="1">
      <c r="B25" s="285"/>
      <c r="C25" s="419" t="s">
        <v>2881</v>
      </c>
      <c r="D25" s="419"/>
      <c r="E25" s="419"/>
      <c r="F25" s="419"/>
      <c r="G25" s="419"/>
      <c r="H25" s="419"/>
      <c r="I25" s="419"/>
      <c r="J25" s="419"/>
      <c r="K25" s="282"/>
    </row>
    <row r="26" spans="2:11" s="1" customFormat="1" ht="15" customHeight="1">
      <c r="B26" s="285"/>
      <c r="C26" s="419" t="s">
        <v>2882</v>
      </c>
      <c r="D26" s="419"/>
      <c r="E26" s="419"/>
      <c r="F26" s="419"/>
      <c r="G26" s="419"/>
      <c r="H26" s="419"/>
      <c r="I26" s="419"/>
      <c r="J26" s="419"/>
      <c r="K26" s="282"/>
    </row>
    <row r="27" spans="2:11" s="1" customFormat="1" ht="15" customHeight="1">
      <c r="B27" s="285"/>
      <c r="C27" s="284"/>
      <c r="D27" s="419" t="s">
        <v>2883</v>
      </c>
      <c r="E27" s="419"/>
      <c r="F27" s="419"/>
      <c r="G27" s="419"/>
      <c r="H27" s="419"/>
      <c r="I27" s="419"/>
      <c r="J27" s="419"/>
      <c r="K27" s="282"/>
    </row>
    <row r="28" spans="2:11" s="1" customFormat="1" ht="15" customHeight="1">
      <c r="B28" s="285"/>
      <c r="C28" s="286"/>
      <c r="D28" s="419" t="s">
        <v>2884</v>
      </c>
      <c r="E28" s="419"/>
      <c r="F28" s="419"/>
      <c r="G28" s="419"/>
      <c r="H28" s="419"/>
      <c r="I28" s="419"/>
      <c r="J28" s="419"/>
      <c r="K28" s="282"/>
    </row>
    <row r="29" spans="2:11" s="1" customFormat="1" ht="12.75" customHeight="1">
      <c r="B29" s="285"/>
      <c r="C29" s="286"/>
      <c r="D29" s="286"/>
      <c r="E29" s="286"/>
      <c r="F29" s="286"/>
      <c r="G29" s="286"/>
      <c r="H29" s="286"/>
      <c r="I29" s="286"/>
      <c r="J29" s="286"/>
      <c r="K29" s="282"/>
    </row>
    <row r="30" spans="2:11" s="1" customFormat="1" ht="15" customHeight="1">
      <c r="B30" s="285"/>
      <c r="C30" s="286"/>
      <c r="D30" s="419" t="s">
        <v>2885</v>
      </c>
      <c r="E30" s="419"/>
      <c r="F30" s="419"/>
      <c r="G30" s="419"/>
      <c r="H30" s="419"/>
      <c r="I30" s="419"/>
      <c r="J30" s="419"/>
      <c r="K30" s="282"/>
    </row>
    <row r="31" spans="2:11" s="1" customFormat="1" ht="15" customHeight="1">
      <c r="B31" s="285"/>
      <c r="C31" s="286"/>
      <c r="D31" s="419" t="s">
        <v>2886</v>
      </c>
      <c r="E31" s="419"/>
      <c r="F31" s="419"/>
      <c r="G31" s="419"/>
      <c r="H31" s="419"/>
      <c r="I31" s="419"/>
      <c r="J31" s="419"/>
      <c r="K31" s="282"/>
    </row>
    <row r="32" spans="2:11" s="1" customFormat="1" ht="12.75" customHeight="1">
      <c r="B32" s="285"/>
      <c r="C32" s="286"/>
      <c r="D32" s="286"/>
      <c r="E32" s="286"/>
      <c r="F32" s="286"/>
      <c r="G32" s="286"/>
      <c r="H32" s="286"/>
      <c r="I32" s="286"/>
      <c r="J32" s="286"/>
      <c r="K32" s="282"/>
    </row>
    <row r="33" spans="2:11" s="1" customFormat="1" ht="15" customHeight="1">
      <c r="B33" s="285"/>
      <c r="C33" s="286"/>
      <c r="D33" s="419" t="s">
        <v>2887</v>
      </c>
      <c r="E33" s="419"/>
      <c r="F33" s="419"/>
      <c r="G33" s="419"/>
      <c r="H33" s="419"/>
      <c r="I33" s="419"/>
      <c r="J33" s="419"/>
      <c r="K33" s="282"/>
    </row>
    <row r="34" spans="2:11" s="1" customFormat="1" ht="15" customHeight="1">
      <c r="B34" s="285"/>
      <c r="C34" s="286"/>
      <c r="D34" s="419" t="s">
        <v>2888</v>
      </c>
      <c r="E34" s="419"/>
      <c r="F34" s="419"/>
      <c r="G34" s="419"/>
      <c r="H34" s="419"/>
      <c r="I34" s="419"/>
      <c r="J34" s="419"/>
      <c r="K34" s="282"/>
    </row>
    <row r="35" spans="2:11" s="1" customFormat="1" ht="15" customHeight="1">
      <c r="B35" s="285"/>
      <c r="C35" s="286"/>
      <c r="D35" s="419" t="s">
        <v>2889</v>
      </c>
      <c r="E35" s="419"/>
      <c r="F35" s="419"/>
      <c r="G35" s="419"/>
      <c r="H35" s="419"/>
      <c r="I35" s="419"/>
      <c r="J35" s="419"/>
      <c r="K35" s="282"/>
    </row>
    <row r="36" spans="2:11" s="1" customFormat="1" ht="15" customHeight="1">
      <c r="B36" s="285"/>
      <c r="C36" s="286"/>
      <c r="D36" s="284"/>
      <c r="E36" s="287" t="s">
        <v>162</v>
      </c>
      <c r="F36" s="284"/>
      <c r="G36" s="419" t="s">
        <v>2890</v>
      </c>
      <c r="H36" s="419"/>
      <c r="I36" s="419"/>
      <c r="J36" s="419"/>
      <c r="K36" s="282"/>
    </row>
    <row r="37" spans="2:11" s="1" customFormat="1" ht="30.75" customHeight="1">
      <c r="B37" s="285"/>
      <c r="C37" s="286"/>
      <c r="D37" s="284"/>
      <c r="E37" s="287" t="s">
        <v>2891</v>
      </c>
      <c r="F37" s="284"/>
      <c r="G37" s="419" t="s">
        <v>2892</v>
      </c>
      <c r="H37" s="419"/>
      <c r="I37" s="419"/>
      <c r="J37" s="419"/>
      <c r="K37" s="282"/>
    </row>
    <row r="38" spans="2:11" s="1" customFormat="1" ht="15" customHeight="1">
      <c r="B38" s="285"/>
      <c r="C38" s="286"/>
      <c r="D38" s="284"/>
      <c r="E38" s="287" t="s">
        <v>58</v>
      </c>
      <c r="F38" s="284"/>
      <c r="G38" s="419" t="s">
        <v>2893</v>
      </c>
      <c r="H38" s="419"/>
      <c r="I38" s="419"/>
      <c r="J38" s="419"/>
      <c r="K38" s="282"/>
    </row>
    <row r="39" spans="2:11" s="1" customFormat="1" ht="15" customHeight="1">
      <c r="B39" s="285"/>
      <c r="C39" s="286"/>
      <c r="D39" s="284"/>
      <c r="E39" s="287" t="s">
        <v>59</v>
      </c>
      <c r="F39" s="284"/>
      <c r="G39" s="419" t="s">
        <v>2894</v>
      </c>
      <c r="H39" s="419"/>
      <c r="I39" s="419"/>
      <c r="J39" s="419"/>
      <c r="K39" s="282"/>
    </row>
    <row r="40" spans="2:11" s="1" customFormat="1" ht="15" customHeight="1">
      <c r="B40" s="285"/>
      <c r="C40" s="286"/>
      <c r="D40" s="284"/>
      <c r="E40" s="287" t="s">
        <v>163</v>
      </c>
      <c r="F40" s="284"/>
      <c r="G40" s="419" t="s">
        <v>2895</v>
      </c>
      <c r="H40" s="419"/>
      <c r="I40" s="419"/>
      <c r="J40" s="419"/>
      <c r="K40" s="282"/>
    </row>
    <row r="41" spans="2:11" s="1" customFormat="1" ht="15" customHeight="1">
      <c r="B41" s="285"/>
      <c r="C41" s="286"/>
      <c r="D41" s="284"/>
      <c r="E41" s="287" t="s">
        <v>164</v>
      </c>
      <c r="F41" s="284"/>
      <c r="G41" s="419" t="s">
        <v>2896</v>
      </c>
      <c r="H41" s="419"/>
      <c r="I41" s="419"/>
      <c r="J41" s="419"/>
      <c r="K41" s="282"/>
    </row>
    <row r="42" spans="2:11" s="1" customFormat="1" ht="15" customHeight="1">
      <c r="B42" s="285"/>
      <c r="C42" s="286"/>
      <c r="D42" s="284"/>
      <c r="E42" s="287" t="s">
        <v>2897</v>
      </c>
      <c r="F42" s="284"/>
      <c r="G42" s="419" t="s">
        <v>2898</v>
      </c>
      <c r="H42" s="419"/>
      <c r="I42" s="419"/>
      <c r="J42" s="419"/>
      <c r="K42" s="282"/>
    </row>
    <row r="43" spans="2:11" s="1" customFormat="1" ht="15" customHeight="1">
      <c r="B43" s="285"/>
      <c r="C43" s="286"/>
      <c r="D43" s="284"/>
      <c r="E43" s="287"/>
      <c r="F43" s="284"/>
      <c r="G43" s="419" t="s">
        <v>2899</v>
      </c>
      <c r="H43" s="419"/>
      <c r="I43" s="419"/>
      <c r="J43" s="419"/>
      <c r="K43" s="282"/>
    </row>
    <row r="44" spans="2:11" s="1" customFormat="1" ht="15" customHeight="1">
      <c r="B44" s="285"/>
      <c r="C44" s="286"/>
      <c r="D44" s="284"/>
      <c r="E44" s="287" t="s">
        <v>2900</v>
      </c>
      <c r="F44" s="284"/>
      <c r="G44" s="419" t="s">
        <v>2901</v>
      </c>
      <c r="H44" s="419"/>
      <c r="I44" s="419"/>
      <c r="J44" s="419"/>
      <c r="K44" s="282"/>
    </row>
    <row r="45" spans="2:11" s="1" customFormat="1" ht="15" customHeight="1">
      <c r="B45" s="285"/>
      <c r="C45" s="286"/>
      <c r="D45" s="284"/>
      <c r="E45" s="287" t="s">
        <v>166</v>
      </c>
      <c r="F45" s="284"/>
      <c r="G45" s="419" t="s">
        <v>2902</v>
      </c>
      <c r="H45" s="419"/>
      <c r="I45" s="419"/>
      <c r="J45" s="419"/>
      <c r="K45" s="282"/>
    </row>
    <row r="46" spans="2:11" s="1" customFormat="1" ht="12.75" customHeight="1">
      <c r="B46" s="285"/>
      <c r="C46" s="286"/>
      <c r="D46" s="284"/>
      <c r="E46" s="284"/>
      <c r="F46" s="284"/>
      <c r="G46" s="284"/>
      <c r="H46" s="284"/>
      <c r="I46" s="284"/>
      <c r="J46" s="284"/>
      <c r="K46" s="282"/>
    </row>
    <row r="47" spans="2:11" s="1" customFormat="1" ht="15" customHeight="1">
      <c r="B47" s="285"/>
      <c r="C47" s="286"/>
      <c r="D47" s="419" t="s">
        <v>2903</v>
      </c>
      <c r="E47" s="419"/>
      <c r="F47" s="419"/>
      <c r="G47" s="419"/>
      <c r="H47" s="419"/>
      <c r="I47" s="419"/>
      <c r="J47" s="419"/>
      <c r="K47" s="282"/>
    </row>
    <row r="48" spans="2:11" s="1" customFormat="1" ht="15" customHeight="1">
      <c r="B48" s="285"/>
      <c r="C48" s="286"/>
      <c r="D48" s="286"/>
      <c r="E48" s="419" t="s">
        <v>2904</v>
      </c>
      <c r="F48" s="419"/>
      <c r="G48" s="419"/>
      <c r="H48" s="419"/>
      <c r="I48" s="419"/>
      <c r="J48" s="419"/>
      <c r="K48" s="282"/>
    </row>
    <row r="49" spans="2:11" s="1" customFormat="1" ht="15" customHeight="1">
      <c r="B49" s="285"/>
      <c r="C49" s="286"/>
      <c r="D49" s="286"/>
      <c r="E49" s="419" t="s">
        <v>2905</v>
      </c>
      <c r="F49" s="419"/>
      <c r="G49" s="419"/>
      <c r="H49" s="419"/>
      <c r="I49" s="419"/>
      <c r="J49" s="419"/>
      <c r="K49" s="282"/>
    </row>
    <row r="50" spans="2:11" s="1" customFormat="1" ht="15" customHeight="1">
      <c r="B50" s="285"/>
      <c r="C50" s="286"/>
      <c r="D50" s="286"/>
      <c r="E50" s="419" t="s">
        <v>2906</v>
      </c>
      <c r="F50" s="419"/>
      <c r="G50" s="419"/>
      <c r="H50" s="419"/>
      <c r="I50" s="419"/>
      <c r="J50" s="419"/>
      <c r="K50" s="282"/>
    </row>
    <row r="51" spans="2:11" s="1" customFormat="1" ht="15" customHeight="1">
      <c r="B51" s="285"/>
      <c r="C51" s="286"/>
      <c r="D51" s="419" t="s">
        <v>2907</v>
      </c>
      <c r="E51" s="419"/>
      <c r="F51" s="419"/>
      <c r="G51" s="419"/>
      <c r="H51" s="419"/>
      <c r="I51" s="419"/>
      <c r="J51" s="419"/>
      <c r="K51" s="282"/>
    </row>
    <row r="52" spans="2:11" s="1" customFormat="1" ht="25.5" customHeight="1">
      <c r="B52" s="281"/>
      <c r="C52" s="420" t="s">
        <v>2908</v>
      </c>
      <c r="D52" s="420"/>
      <c r="E52" s="420"/>
      <c r="F52" s="420"/>
      <c r="G52" s="420"/>
      <c r="H52" s="420"/>
      <c r="I52" s="420"/>
      <c r="J52" s="420"/>
      <c r="K52" s="282"/>
    </row>
    <row r="53" spans="2:11" s="1" customFormat="1" ht="5.25" customHeight="1">
      <c r="B53" s="281"/>
      <c r="C53" s="283"/>
      <c r="D53" s="283"/>
      <c r="E53" s="283"/>
      <c r="F53" s="283"/>
      <c r="G53" s="283"/>
      <c r="H53" s="283"/>
      <c r="I53" s="283"/>
      <c r="J53" s="283"/>
      <c r="K53" s="282"/>
    </row>
    <row r="54" spans="2:11" s="1" customFormat="1" ht="15" customHeight="1">
      <c r="B54" s="281"/>
      <c r="C54" s="419" t="s">
        <v>2909</v>
      </c>
      <c r="D54" s="419"/>
      <c r="E54" s="419"/>
      <c r="F54" s="419"/>
      <c r="G54" s="419"/>
      <c r="H54" s="419"/>
      <c r="I54" s="419"/>
      <c r="J54" s="419"/>
      <c r="K54" s="282"/>
    </row>
    <row r="55" spans="2:11" s="1" customFormat="1" ht="15" customHeight="1">
      <c r="B55" s="281"/>
      <c r="C55" s="419" t="s">
        <v>2910</v>
      </c>
      <c r="D55" s="419"/>
      <c r="E55" s="419"/>
      <c r="F55" s="419"/>
      <c r="G55" s="419"/>
      <c r="H55" s="419"/>
      <c r="I55" s="419"/>
      <c r="J55" s="419"/>
      <c r="K55" s="282"/>
    </row>
    <row r="56" spans="2:11" s="1" customFormat="1" ht="12.75" customHeight="1">
      <c r="B56" s="281"/>
      <c r="C56" s="284"/>
      <c r="D56" s="284"/>
      <c r="E56" s="284"/>
      <c r="F56" s="284"/>
      <c r="G56" s="284"/>
      <c r="H56" s="284"/>
      <c r="I56" s="284"/>
      <c r="J56" s="284"/>
      <c r="K56" s="282"/>
    </row>
    <row r="57" spans="2:11" s="1" customFormat="1" ht="15" customHeight="1">
      <c r="B57" s="281"/>
      <c r="C57" s="419" t="s">
        <v>2911</v>
      </c>
      <c r="D57" s="419"/>
      <c r="E57" s="419"/>
      <c r="F57" s="419"/>
      <c r="G57" s="419"/>
      <c r="H57" s="419"/>
      <c r="I57" s="419"/>
      <c r="J57" s="419"/>
      <c r="K57" s="282"/>
    </row>
    <row r="58" spans="2:11" s="1" customFormat="1" ht="15" customHeight="1">
      <c r="B58" s="281"/>
      <c r="C58" s="286"/>
      <c r="D58" s="419" t="s">
        <v>2912</v>
      </c>
      <c r="E58" s="419"/>
      <c r="F58" s="419"/>
      <c r="G58" s="419"/>
      <c r="H58" s="419"/>
      <c r="I58" s="419"/>
      <c r="J58" s="419"/>
      <c r="K58" s="282"/>
    </row>
    <row r="59" spans="2:11" s="1" customFormat="1" ht="15" customHeight="1">
      <c r="B59" s="281"/>
      <c r="C59" s="286"/>
      <c r="D59" s="419" t="s">
        <v>2913</v>
      </c>
      <c r="E59" s="419"/>
      <c r="F59" s="419"/>
      <c r="G59" s="419"/>
      <c r="H59" s="419"/>
      <c r="I59" s="419"/>
      <c r="J59" s="419"/>
      <c r="K59" s="282"/>
    </row>
    <row r="60" spans="2:11" s="1" customFormat="1" ht="15" customHeight="1">
      <c r="B60" s="281"/>
      <c r="C60" s="286"/>
      <c r="D60" s="419" t="s">
        <v>2914</v>
      </c>
      <c r="E60" s="419"/>
      <c r="F60" s="419"/>
      <c r="G60" s="419"/>
      <c r="H60" s="419"/>
      <c r="I60" s="419"/>
      <c r="J60" s="419"/>
      <c r="K60" s="282"/>
    </row>
    <row r="61" spans="2:11" s="1" customFormat="1" ht="15" customHeight="1">
      <c r="B61" s="281"/>
      <c r="C61" s="286"/>
      <c r="D61" s="419" t="s">
        <v>2915</v>
      </c>
      <c r="E61" s="419"/>
      <c r="F61" s="419"/>
      <c r="G61" s="419"/>
      <c r="H61" s="419"/>
      <c r="I61" s="419"/>
      <c r="J61" s="419"/>
      <c r="K61" s="282"/>
    </row>
    <row r="62" spans="2:11" s="1" customFormat="1" ht="15" customHeight="1">
      <c r="B62" s="281"/>
      <c r="C62" s="286"/>
      <c r="D62" s="421" t="s">
        <v>2916</v>
      </c>
      <c r="E62" s="421"/>
      <c r="F62" s="421"/>
      <c r="G62" s="421"/>
      <c r="H62" s="421"/>
      <c r="I62" s="421"/>
      <c r="J62" s="421"/>
      <c r="K62" s="282"/>
    </row>
    <row r="63" spans="2:11" s="1" customFormat="1" ht="15" customHeight="1">
      <c r="B63" s="281"/>
      <c r="C63" s="286"/>
      <c r="D63" s="419" t="s">
        <v>2917</v>
      </c>
      <c r="E63" s="419"/>
      <c r="F63" s="419"/>
      <c r="G63" s="419"/>
      <c r="H63" s="419"/>
      <c r="I63" s="419"/>
      <c r="J63" s="419"/>
      <c r="K63" s="282"/>
    </row>
    <row r="64" spans="2:11" s="1" customFormat="1" ht="12.75" customHeight="1">
      <c r="B64" s="281"/>
      <c r="C64" s="286"/>
      <c r="D64" s="286"/>
      <c r="E64" s="289"/>
      <c r="F64" s="286"/>
      <c r="G64" s="286"/>
      <c r="H64" s="286"/>
      <c r="I64" s="286"/>
      <c r="J64" s="286"/>
      <c r="K64" s="282"/>
    </row>
    <row r="65" spans="2:11" s="1" customFormat="1" ht="15" customHeight="1">
      <c r="B65" s="281"/>
      <c r="C65" s="286"/>
      <c r="D65" s="419" t="s">
        <v>2918</v>
      </c>
      <c r="E65" s="419"/>
      <c r="F65" s="419"/>
      <c r="G65" s="419"/>
      <c r="H65" s="419"/>
      <c r="I65" s="419"/>
      <c r="J65" s="419"/>
      <c r="K65" s="282"/>
    </row>
    <row r="66" spans="2:11" s="1" customFormat="1" ht="15" customHeight="1">
      <c r="B66" s="281"/>
      <c r="C66" s="286"/>
      <c r="D66" s="421" t="s">
        <v>2919</v>
      </c>
      <c r="E66" s="421"/>
      <c r="F66" s="421"/>
      <c r="G66" s="421"/>
      <c r="H66" s="421"/>
      <c r="I66" s="421"/>
      <c r="J66" s="421"/>
      <c r="K66" s="282"/>
    </row>
    <row r="67" spans="2:11" s="1" customFormat="1" ht="15" customHeight="1">
      <c r="B67" s="281"/>
      <c r="C67" s="286"/>
      <c r="D67" s="419" t="s">
        <v>2920</v>
      </c>
      <c r="E67" s="419"/>
      <c r="F67" s="419"/>
      <c r="G67" s="419"/>
      <c r="H67" s="419"/>
      <c r="I67" s="419"/>
      <c r="J67" s="419"/>
      <c r="K67" s="282"/>
    </row>
    <row r="68" spans="2:11" s="1" customFormat="1" ht="15" customHeight="1">
      <c r="B68" s="281"/>
      <c r="C68" s="286"/>
      <c r="D68" s="419" t="s">
        <v>2921</v>
      </c>
      <c r="E68" s="419"/>
      <c r="F68" s="419"/>
      <c r="G68" s="419"/>
      <c r="H68" s="419"/>
      <c r="I68" s="419"/>
      <c r="J68" s="419"/>
      <c r="K68" s="282"/>
    </row>
    <row r="69" spans="2:11" s="1" customFormat="1" ht="15" customHeight="1">
      <c r="B69" s="281"/>
      <c r="C69" s="286"/>
      <c r="D69" s="419" t="s">
        <v>2922</v>
      </c>
      <c r="E69" s="419"/>
      <c r="F69" s="419"/>
      <c r="G69" s="419"/>
      <c r="H69" s="419"/>
      <c r="I69" s="419"/>
      <c r="J69" s="419"/>
      <c r="K69" s="282"/>
    </row>
    <row r="70" spans="2:11" s="1" customFormat="1" ht="15" customHeight="1">
      <c r="B70" s="281"/>
      <c r="C70" s="286"/>
      <c r="D70" s="419" t="s">
        <v>2923</v>
      </c>
      <c r="E70" s="419"/>
      <c r="F70" s="419"/>
      <c r="G70" s="419"/>
      <c r="H70" s="419"/>
      <c r="I70" s="419"/>
      <c r="J70" s="419"/>
      <c r="K70" s="282"/>
    </row>
    <row r="71" spans="2:11" s="1" customFormat="1" ht="12.75" customHeight="1">
      <c r="B71" s="290"/>
      <c r="C71" s="291"/>
      <c r="D71" s="291"/>
      <c r="E71" s="291"/>
      <c r="F71" s="291"/>
      <c r="G71" s="291"/>
      <c r="H71" s="291"/>
      <c r="I71" s="291"/>
      <c r="J71" s="291"/>
      <c r="K71" s="292"/>
    </row>
    <row r="72" spans="2:11" s="1" customFormat="1" ht="18.75" customHeight="1">
      <c r="B72" s="293"/>
      <c r="C72" s="293"/>
      <c r="D72" s="293"/>
      <c r="E72" s="293"/>
      <c r="F72" s="293"/>
      <c r="G72" s="293"/>
      <c r="H72" s="293"/>
      <c r="I72" s="293"/>
      <c r="J72" s="293"/>
      <c r="K72" s="294"/>
    </row>
    <row r="73" spans="2:11" s="1" customFormat="1" ht="18.75" customHeight="1">
      <c r="B73" s="294"/>
      <c r="C73" s="294"/>
      <c r="D73" s="294"/>
      <c r="E73" s="294"/>
      <c r="F73" s="294"/>
      <c r="G73" s="294"/>
      <c r="H73" s="294"/>
      <c r="I73" s="294"/>
      <c r="J73" s="294"/>
      <c r="K73" s="294"/>
    </row>
    <row r="74" spans="2:11" s="1" customFormat="1" ht="7.5" customHeight="1">
      <c r="B74" s="295"/>
      <c r="C74" s="296"/>
      <c r="D74" s="296"/>
      <c r="E74" s="296"/>
      <c r="F74" s="296"/>
      <c r="G74" s="296"/>
      <c r="H74" s="296"/>
      <c r="I74" s="296"/>
      <c r="J74" s="296"/>
      <c r="K74" s="297"/>
    </row>
    <row r="75" spans="2:11" s="1" customFormat="1" ht="45" customHeight="1">
      <c r="B75" s="298"/>
      <c r="C75" s="414" t="s">
        <v>2924</v>
      </c>
      <c r="D75" s="414"/>
      <c r="E75" s="414"/>
      <c r="F75" s="414"/>
      <c r="G75" s="414"/>
      <c r="H75" s="414"/>
      <c r="I75" s="414"/>
      <c r="J75" s="414"/>
      <c r="K75" s="299"/>
    </row>
    <row r="76" spans="2:11" s="1" customFormat="1" ht="17.25" customHeight="1">
      <c r="B76" s="298"/>
      <c r="C76" s="300" t="s">
        <v>2925</v>
      </c>
      <c r="D76" s="300"/>
      <c r="E76" s="300"/>
      <c r="F76" s="300" t="s">
        <v>2926</v>
      </c>
      <c r="G76" s="301"/>
      <c r="H76" s="300" t="s">
        <v>59</v>
      </c>
      <c r="I76" s="300" t="s">
        <v>62</v>
      </c>
      <c r="J76" s="300" t="s">
        <v>2927</v>
      </c>
      <c r="K76" s="299"/>
    </row>
    <row r="77" spans="2:11" s="1" customFormat="1" ht="17.25" customHeight="1">
      <c r="B77" s="298"/>
      <c r="C77" s="302" t="s">
        <v>2928</v>
      </c>
      <c r="D77" s="302"/>
      <c r="E77" s="302"/>
      <c r="F77" s="303" t="s">
        <v>2929</v>
      </c>
      <c r="G77" s="304"/>
      <c r="H77" s="302"/>
      <c r="I77" s="302"/>
      <c r="J77" s="302" t="s">
        <v>2930</v>
      </c>
      <c r="K77" s="299"/>
    </row>
    <row r="78" spans="2:11" s="1" customFormat="1" ht="5.25" customHeight="1">
      <c r="B78" s="298"/>
      <c r="C78" s="305"/>
      <c r="D78" s="305"/>
      <c r="E78" s="305"/>
      <c r="F78" s="305"/>
      <c r="G78" s="306"/>
      <c r="H78" s="305"/>
      <c r="I78" s="305"/>
      <c r="J78" s="305"/>
      <c r="K78" s="299"/>
    </row>
    <row r="79" spans="2:11" s="1" customFormat="1" ht="15" customHeight="1">
      <c r="B79" s="298"/>
      <c r="C79" s="287" t="s">
        <v>58</v>
      </c>
      <c r="D79" s="307"/>
      <c r="E79" s="307"/>
      <c r="F79" s="308" t="s">
        <v>2931</v>
      </c>
      <c r="G79" s="309"/>
      <c r="H79" s="287" t="s">
        <v>2932</v>
      </c>
      <c r="I79" s="287" t="s">
        <v>2933</v>
      </c>
      <c r="J79" s="287">
        <v>20</v>
      </c>
      <c r="K79" s="299"/>
    </row>
    <row r="80" spans="2:11" s="1" customFormat="1" ht="15" customHeight="1">
      <c r="B80" s="298"/>
      <c r="C80" s="287" t="s">
        <v>2934</v>
      </c>
      <c r="D80" s="287"/>
      <c r="E80" s="287"/>
      <c r="F80" s="308" t="s">
        <v>2931</v>
      </c>
      <c r="G80" s="309"/>
      <c r="H80" s="287" t="s">
        <v>2935</v>
      </c>
      <c r="I80" s="287" t="s">
        <v>2933</v>
      </c>
      <c r="J80" s="287">
        <v>120</v>
      </c>
      <c r="K80" s="299"/>
    </row>
    <row r="81" spans="2:11" s="1" customFormat="1" ht="15" customHeight="1">
      <c r="B81" s="310"/>
      <c r="C81" s="287" t="s">
        <v>2936</v>
      </c>
      <c r="D81" s="287"/>
      <c r="E81" s="287"/>
      <c r="F81" s="308" t="s">
        <v>2937</v>
      </c>
      <c r="G81" s="309"/>
      <c r="H81" s="287" t="s">
        <v>2938</v>
      </c>
      <c r="I81" s="287" t="s">
        <v>2933</v>
      </c>
      <c r="J81" s="287">
        <v>50</v>
      </c>
      <c r="K81" s="299"/>
    </row>
    <row r="82" spans="2:11" s="1" customFormat="1" ht="15" customHeight="1">
      <c r="B82" s="310"/>
      <c r="C82" s="287" t="s">
        <v>2939</v>
      </c>
      <c r="D82" s="287"/>
      <c r="E82" s="287"/>
      <c r="F82" s="308" t="s">
        <v>2931</v>
      </c>
      <c r="G82" s="309"/>
      <c r="H82" s="287" t="s">
        <v>2940</v>
      </c>
      <c r="I82" s="287" t="s">
        <v>2941</v>
      </c>
      <c r="J82" s="287"/>
      <c r="K82" s="299"/>
    </row>
    <row r="83" spans="2:11" s="1" customFormat="1" ht="15" customHeight="1">
      <c r="B83" s="310"/>
      <c r="C83" s="311" t="s">
        <v>2942</v>
      </c>
      <c r="D83" s="311"/>
      <c r="E83" s="311"/>
      <c r="F83" s="312" t="s">
        <v>2937</v>
      </c>
      <c r="G83" s="311"/>
      <c r="H83" s="311" t="s">
        <v>2943</v>
      </c>
      <c r="I83" s="311" t="s">
        <v>2933</v>
      </c>
      <c r="J83" s="311">
        <v>15</v>
      </c>
      <c r="K83" s="299"/>
    </row>
    <row r="84" spans="2:11" s="1" customFormat="1" ht="15" customHeight="1">
      <c r="B84" s="310"/>
      <c r="C84" s="311" t="s">
        <v>2944</v>
      </c>
      <c r="D84" s="311"/>
      <c r="E84" s="311"/>
      <c r="F84" s="312" t="s">
        <v>2937</v>
      </c>
      <c r="G84" s="311"/>
      <c r="H84" s="311" t="s">
        <v>2945</v>
      </c>
      <c r="I84" s="311" t="s">
        <v>2933</v>
      </c>
      <c r="J84" s="311">
        <v>15</v>
      </c>
      <c r="K84" s="299"/>
    </row>
    <row r="85" spans="2:11" s="1" customFormat="1" ht="15" customHeight="1">
      <c r="B85" s="310"/>
      <c r="C85" s="311" t="s">
        <v>2946</v>
      </c>
      <c r="D85" s="311"/>
      <c r="E85" s="311"/>
      <c r="F85" s="312" t="s">
        <v>2937</v>
      </c>
      <c r="G85" s="311"/>
      <c r="H85" s="311" t="s">
        <v>2947</v>
      </c>
      <c r="I85" s="311" t="s">
        <v>2933</v>
      </c>
      <c r="J85" s="311">
        <v>20</v>
      </c>
      <c r="K85" s="299"/>
    </row>
    <row r="86" spans="2:11" s="1" customFormat="1" ht="15" customHeight="1">
      <c r="B86" s="310"/>
      <c r="C86" s="311" t="s">
        <v>2948</v>
      </c>
      <c r="D86" s="311"/>
      <c r="E86" s="311"/>
      <c r="F86" s="312" t="s">
        <v>2937</v>
      </c>
      <c r="G86" s="311"/>
      <c r="H86" s="311" t="s">
        <v>2949</v>
      </c>
      <c r="I86" s="311" t="s">
        <v>2933</v>
      </c>
      <c r="J86" s="311">
        <v>20</v>
      </c>
      <c r="K86" s="299"/>
    </row>
    <row r="87" spans="2:11" s="1" customFormat="1" ht="15" customHeight="1">
      <c r="B87" s="310"/>
      <c r="C87" s="287" t="s">
        <v>2950</v>
      </c>
      <c r="D87" s="287"/>
      <c r="E87" s="287"/>
      <c r="F87" s="308" t="s">
        <v>2937</v>
      </c>
      <c r="G87" s="309"/>
      <c r="H87" s="287" t="s">
        <v>2951</v>
      </c>
      <c r="I87" s="287" t="s">
        <v>2933</v>
      </c>
      <c r="J87" s="287">
        <v>50</v>
      </c>
      <c r="K87" s="299"/>
    </row>
    <row r="88" spans="2:11" s="1" customFormat="1" ht="15" customHeight="1">
      <c r="B88" s="310"/>
      <c r="C88" s="287" t="s">
        <v>2952</v>
      </c>
      <c r="D88" s="287"/>
      <c r="E88" s="287"/>
      <c r="F88" s="308" t="s">
        <v>2937</v>
      </c>
      <c r="G88" s="309"/>
      <c r="H88" s="287" t="s">
        <v>2953</v>
      </c>
      <c r="I88" s="287" t="s">
        <v>2933</v>
      </c>
      <c r="J88" s="287">
        <v>20</v>
      </c>
      <c r="K88" s="299"/>
    </row>
    <row r="89" spans="2:11" s="1" customFormat="1" ht="15" customHeight="1">
      <c r="B89" s="310"/>
      <c r="C89" s="287" t="s">
        <v>2954</v>
      </c>
      <c r="D89" s="287"/>
      <c r="E89" s="287"/>
      <c r="F89" s="308" t="s">
        <v>2937</v>
      </c>
      <c r="G89" s="309"/>
      <c r="H89" s="287" t="s">
        <v>2955</v>
      </c>
      <c r="I89" s="287" t="s">
        <v>2933</v>
      </c>
      <c r="J89" s="287">
        <v>20</v>
      </c>
      <c r="K89" s="299"/>
    </row>
    <row r="90" spans="2:11" s="1" customFormat="1" ht="15" customHeight="1">
      <c r="B90" s="310"/>
      <c r="C90" s="287" t="s">
        <v>2956</v>
      </c>
      <c r="D90" s="287"/>
      <c r="E90" s="287"/>
      <c r="F90" s="308" t="s">
        <v>2937</v>
      </c>
      <c r="G90" s="309"/>
      <c r="H90" s="287" t="s">
        <v>2957</v>
      </c>
      <c r="I90" s="287" t="s">
        <v>2933</v>
      </c>
      <c r="J90" s="287">
        <v>50</v>
      </c>
      <c r="K90" s="299"/>
    </row>
    <row r="91" spans="2:11" s="1" customFormat="1" ht="15" customHeight="1">
      <c r="B91" s="310"/>
      <c r="C91" s="287" t="s">
        <v>2958</v>
      </c>
      <c r="D91" s="287"/>
      <c r="E91" s="287"/>
      <c r="F91" s="308" t="s">
        <v>2937</v>
      </c>
      <c r="G91" s="309"/>
      <c r="H91" s="287" t="s">
        <v>2958</v>
      </c>
      <c r="I91" s="287" t="s">
        <v>2933</v>
      </c>
      <c r="J91" s="287">
        <v>50</v>
      </c>
      <c r="K91" s="299"/>
    </row>
    <row r="92" spans="2:11" s="1" customFormat="1" ht="15" customHeight="1">
      <c r="B92" s="310"/>
      <c r="C92" s="287" t="s">
        <v>2959</v>
      </c>
      <c r="D92" s="287"/>
      <c r="E92" s="287"/>
      <c r="F92" s="308" t="s">
        <v>2937</v>
      </c>
      <c r="G92" s="309"/>
      <c r="H92" s="287" t="s">
        <v>2960</v>
      </c>
      <c r="I92" s="287" t="s">
        <v>2933</v>
      </c>
      <c r="J92" s="287">
        <v>255</v>
      </c>
      <c r="K92" s="299"/>
    </row>
    <row r="93" spans="2:11" s="1" customFormat="1" ht="15" customHeight="1">
      <c r="B93" s="310"/>
      <c r="C93" s="287" t="s">
        <v>2961</v>
      </c>
      <c r="D93" s="287"/>
      <c r="E93" s="287"/>
      <c r="F93" s="308" t="s">
        <v>2931</v>
      </c>
      <c r="G93" s="309"/>
      <c r="H93" s="287" t="s">
        <v>2962</v>
      </c>
      <c r="I93" s="287" t="s">
        <v>2963</v>
      </c>
      <c r="J93" s="287"/>
      <c r="K93" s="299"/>
    </row>
    <row r="94" spans="2:11" s="1" customFormat="1" ht="15" customHeight="1">
      <c r="B94" s="310"/>
      <c r="C94" s="287" t="s">
        <v>2964</v>
      </c>
      <c r="D94" s="287"/>
      <c r="E94" s="287"/>
      <c r="F94" s="308" t="s">
        <v>2931</v>
      </c>
      <c r="G94" s="309"/>
      <c r="H94" s="287" t="s">
        <v>2965</v>
      </c>
      <c r="I94" s="287" t="s">
        <v>2966</v>
      </c>
      <c r="J94" s="287"/>
      <c r="K94" s="299"/>
    </row>
    <row r="95" spans="2:11" s="1" customFormat="1" ht="15" customHeight="1">
      <c r="B95" s="310"/>
      <c r="C95" s="287" t="s">
        <v>2967</v>
      </c>
      <c r="D95" s="287"/>
      <c r="E95" s="287"/>
      <c r="F95" s="308" t="s">
        <v>2931</v>
      </c>
      <c r="G95" s="309"/>
      <c r="H95" s="287" t="s">
        <v>2967</v>
      </c>
      <c r="I95" s="287" t="s">
        <v>2966</v>
      </c>
      <c r="J95" s="287"/>
      <c r="K95" s="299"/>
    </row>
    <row r="96" spans="2:11" s="1" customFormat="1" ht="15" customHeight="1">
      <c r="B96" s="310"/>
      <c r="C96" s="287" t="s">
        <v>43</v>
      </c>
      <c r="D96" s="287"/>
      <c r="E96" s="287"/>
      <c r="F96" s="308" t="s">
        <v>2931</v>
      </c>
      <c r="G96" s="309"/>
      <c r="H96" s="287" t="s">
        <v>2968</v>
      </c>
      <c r="I96" s="287" t="s">
        <v>2966</v>
      </c>
      <c r="J96" s="287"/>
      <c r="K96" s="299"/>
    </row>
    <row r="97" spans="2:11" s="1" customFormat="1" ht="15" customHeight="1">
      <c r="B97" s="310"/>
      <c r="C97" s="287" t="s">
        <v>53</v>
      </c>
      <c r="D97" s="287"/>
      <c r="E97" s="287"/>
      <c r="F97" s="308" t="s">
        <v>2931</v>
      </c>
      <c r="G97" s="309"/>
      <c r="H97" s="287" t="s">
        <v>2969</v>
      </c>
      <c r="I97" s="287" t="s">
        <v>2966</v>
      </c>
      <c r="J97" s="287"/>
      <c r="K97" s="299"/>
    </row>
    <row r="98" spans="2:11" s="1" customFormat="1" ht="15" customHeight="1">
      <c r="B98" s="313"/>
      <c r="C98" s="314"/>
      <c r="D98" s="314"/>
      <c r="E98" s="314"/>
      <c r="F98" s="314"/>
      <c r="G98" s="314"/>
      <c r="H98" s="314"/>
      <c r="I98" s="314"/>
      <c r="J98" s="314"/>
      <c r="K98" s="315"/>
    </row>
    <row r="99" spans="2:11" s="1" customFormat="1" ht="18.75" customHeight="1">
      <c r="B99" s="316"/>
      <c r="C99" s="317"/>
      <c r="D99" s="317"/>
      <c r="E99" s="317"/>
      <c r="F99" s="317"/>
      <c r="G99" s="317"/>
      <c r="H99" s="317"/>
      <c r="I99" s="317"/>
      <c r="J99" s="317"/>
      <c r="K99" s="316"/>
    </row>
    <row r="100" spans="2:11" s="1" customFormat="1" ht="18.75" customHeight="1">
      <c r="B100" s="294"/>
      <c r="C100" s="294"/>
      <c r="D100" s="294"/>
      <c r="E100" s="294"/>
      <c r="F100" s="294"/>
      <c r="G100" s="294"/>
      <c r="H100" s="294"/>
      <c r="I100" s="294"/>
      <c r="J100" s="294"/>
      <c r="K100" s="294"/>
    </row>
    <row r="101" spans="2:11" s="1" customFormat="1" ht="7.5" customHeight="1">
      <c r="B101" s="295"/>
      <c r="C101" s="296"/>
      <c r="D101" s="296"/>
      <c r="E101" s="296"/>
      <c r="F101" s="296"/>
      <c r="G101" s="296"/>
      <c r="H101" s="296"/>
      <c r="I101" s="296"/>
      <c r="J101" s="296"/>
      <c r="K101" s="297"/>
    </row>
    <row r="102" spans="2:11" s="1" customFormat="1" ht="45" customHeight="1">
      <c r="B102" s="298"/>
      <c r="C102" s="414" t="s">
        <v>2970</v>
      </c>
      <c r="D102" s="414"/>
      <c r="E102" s="414"/>
      <c r="F102" s="414"/>
      <c r="G102" s="414"/>
      <c r="H102" s="414"/>
      <c r="I102" s="414"/>
      <c r="J102" s="414"/>
      <c r="K102" s="299"/>
    </row>
    <row r="103" spans="2:11" s="1" customFormat="1" ht="17.25" customHeight="1">
      <c r="B103" s="298"/>
      <c r="C103" s="300" t="s">
        <v>2925</v>
      </c>
      <c r="D103" s="300"/>
      <c r="E103" s="300"/>
      <c r="F103" s="300" t="s">
        <v>2926</v>
      </c>
      <c r="G103" s="301"/>
      <c r="H103" s="300" t="s">
        <v>59</v>
      </c>
      <c r="I103" s="300" t="s">
        <v>62</v>
      </c>
      <c r="J103" s="300" t="s">
        <v>2927</v>
      </c>
      <c r="K103" s="299"/>
    </row>
    <row r="104" spans="2:11" s="1" customFormat="1" ht="17.25" customHeight="1">
      <c r="B104" s="298"/>
      <c r="C104" s="302" t="s">
        <v>2928</v>
      </c>
      <c r="D104" s="302"/>
      <c r="E104" s="302"/>
      <c r="F104" s="303" t="s">
        <v>2929</v>
      </c>
      <c r="G104" s="304"/>
      <c r="H104" s="302"/>
      <c r="I104" s="302"/>
      <c r="J104" s="302" t="s">
        <v>2930</v>
      </c>
      <c r="K104" s="299"/>
    </row>
    <row r="105" spans="2:11" s="1" customFormat="1" ht="5.25" customHeight="1">
      <c r="B105" s="298"/>
      <c r="C105" s="300"/>
      <c r="D105" s="300"/>
      <c r="E105" s="300"/>
      <c r="F105" s="300"/>
      <c r="G105" s="318"/>
      <c r="H105" s="300"/>
      <c r="I105" s="300"/>
      <c r="J105" s="300"/>
      <c r="K105" s="299"/>
    </row>
    <row r="106" spans="2:11" s="1" customFormat="1" ht="15" customHeight="1">
      <c r="B106" s="298"/>
      <c r="C106" s="287" t="s">
        <v>58</v>
      </c>
      <c r="D106" s="307"/>
      <c r="E106" s="307"/>
      <c r="F106" s="308" t="s">
        <v>2931</v>
      </c>
      <c r="G106" s="287"/>
      <c r="H106" s="287" t="s">
        <v>2971</v>
      </c>
      <c r="I106" s="287" t="s">
        <v>2933</v>
      </c>
      <c r="J106" s="287">
        <v>20</v>
      </c>
      <c r="K106" s="299"/>
    </row>
    <row r="107" spans="2:11" s="1" customFormat="1" ht="15" customHeight="1">
      <c r="B107" s="298"/>
      <c r="C107" s="287" t="s">
        <v>2934</v>
      </c>
      <c r="D107" s="287"/>
      <c r="E107" s="287"/>
      <c r="F107" s="308" t="s">
        <v>2931</v>
      </c>
      <c r="G107" s="287"/>
      <c r="H107" s="287" t="s">
        <v>2971</v>
      </c>
      <c r="I107" s="287" t="s">
        <v>2933</v>
      </c>
      <c r="J107" s="287">
        <v>120</v>
      </c>
      <c r="K107" s="299"/>
    </row>
    <row r="108" spans="2:11" s="1" customFormat="1" ht="15" customHeight="1">
      <c r="B108" s="310"/>
      <c r="C108" s="287" t="s">
        <v>2936</v>
      </c>
      <c r="D108" s="287"/>
      <c r="E108" s="287"/>
      <c r="F108" s="308" t="s">
        <v>2937</v>
      </c>
      <c r="G108" s="287"/>
      <c r="H108" s="287" t="s">
        <v>2971</v>
      </c>
      <c r="I108" s="287" t="s">
        <v>2933</v>
      </c>
      <c r="J108" s="287">
        <v>50</v>
      </c>
      <c r="K108" s="299"/>
    </row>
    <row r="109" spans="2:11" s="1" customFormat="1" ht="15" customHeight="1">
      <c r="B109" s="310"/>
      <c r="C109" s="287" t="s">
        <v>2939</v>
      </c>
      <c r="D109" s="287"/>
      <c r="E109" s="287"/>
      <c r="F109" s="308" t="s">
        <v>2931</v>
      </c>
      <c r="G109" s="287"/>
      <c r="H109" s="287" t="s">
        <v>2971</v>
      </c>
      <c r="I109" s="287" t="s">
        <v>2941</v>
      </c>
      <c r="J109" s="287"/>
      <c r="K109" s="299"/>
    </row>
    <row r="110" spans="2:11" s="1" customFormat="1" ht="15" customHeight="1">
      <c r="B110" s="310"/>
      <c r="C110" s="287" t="s">
        <v>2950</v>
      </c>
      <c r="D110" s="287"/>
      <c r="E110" s="287"/>
      <c r="F110" s="308" t="s">
        <v>2937</v>
      </c>
      <c r="G110" s="287"/>
      <c r="H110" s="287" t="s">
        <v>2971</v>
      </c>
      <c r="I110" s="287" t="s">
        <v>2933</v>
      </c>
      <c r="J110" s="287">
        <v>50</v>
      </c>
      <c r="K110" s="299"/>
    </row>
    <row r="111" spans="2:11" s="1" customFormat="1" ht="15" customHeight="1">
      <c r="B111" s="310"/>
      <c r="C111" s="287" t="s">
        <v>2958</v>
      </c>
      <c r="D111" s="287"/>
      <c r="E111" s="287"/>
      <c r="F111" s="308" t="s">
        <v>2937</v>
      </c>
      <c r="G111" s="287"/>
      <c r="H111" s="287" t="s">
        <v>2971</v>
      </c>
      <c r="I111" s="287" t="s">
        <v>2933</v>
      </c>
      <c r="J111" s="287">
        <v>50</v>
      </c>
      <c r="K111" s="299"/>
    </row>
    <row r="112" spans="2:11" s="1" customFormat="1" ht="15" customHeight="1">
      <c r="B112" s="310"/>
      <c r="C112" s="287" t="s">
        <v>2956</v>
      </c>
      <c r="D112" s="287"/>
      <c r="E112" s="287"/>
      <c r="F112" s="308" t="s">
        <v>2937</v>
      </c>
      <c r="G112" s="287"/>
      <c r="H112" s="287" t="s">
        <v>2971</v>
      </c>
      <c r="I112" s="287" t="s">
        <v>2933</v>
      </c>
      <c r="J112" s="287">
        <v>50</v>
      </c>
      <c r="K112" s="299"/>
    </row>
    <row r="113" spans="2:11" s="1" customFormat="1" ht="15" customHeight="1">
      <c r="B113" s="310"/>
      <c r="C113" s="287" t="s">
        <v>58</v>
      </c>
      <c r="D113" s="287"/>
      <c r="E113" s="287"/>
      <c r="F113" s="308" t="s">
        <v>2931</v>
      </c>
      <c r="G113" s="287"/>
      <c r="H113" s="287" t="s">
        <v>2972</v>
      </c>
      <c r="I113" s="287" t="s">
        <v>2933</v>
      </c>
      <c r="J113" s="287">
        <v>20</v>
      </c>
      <c r="K113" s="299"/>
    </row>
    <row r="114" spans="2:11" s="1" customFormat="1" ht="15" customHeight="1">
      <c r="B114" s="310"/>
      <c r="C114" s="287" t="s">
        <v>2973</v>
      </c>
      <c r="D114" s="287"/>
      <c r="E114" s="287"/>
      <c r="F114" s="308" t="s">
        <v>2931</v>
      </c>
      <c r="G114" s="287"/>
      <c r="H114" s="287" t="s">
        <v>2974</v>
      </c>
      <c r="I114" s="287" t="s">
        <v>2933</v>
      </c>
      <c r="J114" s="287">
        <v>120</v>
      </c>
      <c r="K114" s="299"/>
    </row>
    <row r="115" spans="2:11" s="1" customFormat="1" ht="15" customHeight="1">
      <c r="B115" s="310"/>
      <c r="C115" s="287" t="s">
        <v>43</v>
      </c>
      <c r="D115" s="287"/>
      <c r="E115" s="287"/>
      <c r="F115" s="308" t="s">
        <v>2931</v>
      </c>
      <c r="G115" s="287"/>
      <c r="H115" s="287" t="s">
        <v>2975</v>
      </c>
      <c r="I115" s="287" t="s">
        <v>2966</v>
      </c>
      <c r="J115" s="287"/>
      <c r="K115" s="299"/>
    </row>
    <row r="116" spans="2:11" s="1" customFormat="1" ht="15" customHeight="1">
      <c r="B116" s="310"/>
      <c r="C116" s="287" t="s">
        <v>53</v>
      </c>
      <c r="D116" s="287"/>
      <c r="E116" s="287"/>
      <c r="F116" s="308" t="s">
        <v>2931</v>
      </c>
      <c r="G116" s="287"/>
      <c r="H116" s="287" t="s">
        <v>2976</v>
      </c>
      <c r="I116" s="287" t="s">
        <v>2966</v>
      </c>
      <c r="J116" s="287"/>
      <c r="K116" s="299"/>
    </row>
    <row r="117" spans="2:11" s="1" customFormat="1" ht="15" customHeight="1">
      <c r="B117" s="310"/>
      <c r="C117" s="287" t="s">
        <v>62</v>
      </c>
      <c r="D117" s="287"/>
      <c r="E117" s="287"/>
      <c r="F117" s="308" t="s">
        <v>2931</v>
      </c>
      <c r="G117" s="287"/>
      <c r="H117" s="287" t="s">
        <v>2977</v>
      </c>
      <c r="I117" s="287" t="s">
        <v>2978</v>
      </c>
      <c r="J117" s="287"/>
      <c r="K117" s="299"/>
    </row>
    <row r="118" spans="2:11" s="1" customFormat="1" ht="15" customHeight="1">
      <c r="B118" s="313"/>
      <c r="C118" s="319"/>
      <c r="D118" s="319"/>
      <c r="E118" s="319"/>
      <c r="F118" s="319"/>
      <c r="G118" s="319"/>
      <c r="H118" s="319"/>
      <c r="I118" s="319"/>
      <c r="J118" s="319"/>
      <c r="K118" s="315"/>
    </row>
    <row r="119" spans="2:11" s="1" customFormat="1" ht="18.75" customHeight="1">
      <c r="B119" s="320"/>
      <c r="C119" s="321"/>
      <c r="D119" s="321"/>
      <c r="E119" s="321"/>
      <c r="F119" s="322"/>
      <c r="G119" s="321"/>
      <c r="H119" s="321"/>
      <c r="I119" s="321"/>
      <c r="J119" s="321"/>
      <c r="K119" s="320"/>
    </row>
    <row r="120" spans="2:11" s="1" customFormat="1" ht="18.75" customHeight="1">
      <c r="B120" s="294"/>
      <c r="C120" s="294"/>
      <c r="D120" s="294"/>
      <c r="E120" s="294"/>
      <c r="F120" s="294"/>
      <c r="G120" s="294"/>
      <c r="H120" s="294"/>
      <c r="I120" s="294"/>
      <c r="J120" s="294"/>
      <c r="K120" s="294"/>
    </row>
    <row r="121" spans="2:11" s="1" customFormat="1" ht="7.5" customHeight="1">
      <c r="B121" s="323"/>
      <c r="C121" s="324"/>
      <c r="D121" s="324"/>
      <c r="E121" s="324"/>
      <c r="F121" s="324"/>
      <c r="G121" s="324"/>
      <c r="H121" s="324"/>
      <c r="I121" s="324"/>
      <c r="J121" s="324"/>
      <c r="K121" s="325"/>
    </row>
    <row r="122" spans="2:11" s="1" customFormat="1" ht="45" customHeight="1">
      <c r="B122" s="326"/>
      <c r="C122" s="415" t="s">
        <v>2979</v>
      </c>
      <c r="D122" s="415"/>
      <c r="E122" s="415"/>
      <c r="F122" s="415"/>
      <c r="G122" s="415"/>
      <c r="H122" s="415"/>
      <c r="I122" s="415"/>
      <c r="J122" s="415"/>
      <c r="K122" s="327"/>
    </row>
    <row r="123" spans="2:11" s="1" customFormat="1" ht="17.25" customHeight="1">
      <c r="B123" s="328"/>
      <c r="C123" s="300" t="s">
        <v>2925</v>
      </c>
      <c r="D123" s="300"/>
      <c r="E123" s="300"/>
      <c r="F123" s="300" t="s">
        <v>2926</v>
      </c>
      <c r="G123" s="301"/>
      <c r="H123" s="300" t="s">
        <v>59</v>
      </c>
      <c r="I123" s="300" t="s">
        <v>62</v>
      </c>
      <c r="J123" s="300" t="s">
        <v>2927</v>
      </c>
      <c r="K123" s="329"/>
    </row>
    <row r="124" spans="2:11" s="1" customFormat="1" ht="17.25" customHeight="1">
      <c r="B124" s="328"/>
      <c r="C124" s="302" t="s">
        <v>2928</v>
      </c>
      <c r="D124" s="302"/>
      <c r="E124" s="302"/>
      <c r="F124" s="303" t="s">
        <v>2929</v>
      </c>
      <c r="G124" s="304"/>
      <c r="H124" s="302"/>
      <c r="I124" s="302"/>
      <c r="J124" s="302" t="s">
        <v>2930</v>
      </c>
      <c r="K124" s="329"/>
    </row>
    <row r="125" spans="2:11" s="1" customFormat="1" ht="5.25" customHeight="1">
      <c r="B125" s="330"/>
      <c r="C125" s="305"/>
      <c r="D125" s="305"/>
      <c r="E125" s="305"/>
      <c r="F125" s="305"/>
      <c r="G125" s="331"/>
      <c r="H125" s="305"/>
      <c r="I125" s="305"/>
      <c r="J125" s="305"/>
      <c r="K125" s="332"/>
    </row>
    <row r="126" spans="2:11" s="1" customFormat="1" ht="15" customHeight="1">
      <c r="B126" s="330"/>
      <c r="C126" s="287" t="s">
        <v>2934</v>
      </c>
      <c r="D126" s="307"/>
      <c r="E126" s="307"/>
      <c r="F126" s="308" t="s">
        <v>2931</v>
      </c>
      <c r="G126" s="287"/>
      <c r="H126" s="287" t="s">
        <v>2971</v>
      </c>
      <c r="I126" s="287" t="s">
        <v>2933</v>
      </c>
      <c r="J126" s="287">
        <v>120</v>
      </c>
      <c r="K126" s="333"/>
    </row>
    <row r="127" spans="2:11" s="1" customFormat="1" ht="15" customHeight="1">
      <c r="B127" s="330"/>
      <c r="C127" s="287" t="s">
        <v>2980</v>
      </c>
      <c r="D127" s="287"/>
      <c r="E127" s="287"/>
      <c r="F127" s="308" t="s">
        <v>2931</v>
      </c>
      <c r="G127" s="287"/>
      <c r="H127" s="287" t="s">
        <v>2981</v>
      </c>
      <c r="I127" s="287" t="s">
        <v>2933</v>
      </c>
      <c r="J127" s="287" t="s">
        <v>2982</v>
      </c>
      <c r="K127" s="333"/>
    </row>
    <row r="128" spans="2:11" s="1" customFormat="1" ht="15" customHeight="1">
      <c r="B128" s="330"/>
      <c r="C128" s="287" t="s">
        <v>90</v>
      </c>
      <c r="D128" s="287"/>
      <c r="E128" s="287"/>
      <c r="F128" s="308" t="s">
        <v>2931</v>
      </c>
      <c r="G128" s="287"/>
      <c r="H128" s="287" t="s">
        <v>2983</v>
      </c>
      <c r="I128" s="287" t="s">
        <v>2933</v>
      </c>
      <c r="J128" s="287" t="s">
        <v>2982</v>
      </c>
      <c r="K128" s="333"/>
    </row>
    <row r="129" spans="2:11" s="1" customFormat="1" ht="15" customHeight="1">
      <c r="B129" s="330"/>
      <c r="C129" s="287" t="s">
        <v>2942</v>
      </c>
      <c r="D129" s="287"/>
      <c r="E129" s="287"/>
      <c r="F129" s="308" t="s">
        <v>2937</v>
      </c>
      <c r="G129" s="287"/>
      <c r="H129" s="287" t="s">
        <v>2943</v>
      </c>
      <c r="I129" s="287" t="s">
        <v>2933</v>
      </c>
      <c r="J129" s="287">
        <v>15</v>
      </c>
      <c r="K129" s="333"/>
    </row>
    <row r="130" spans="2:11" s="1" customFormat="1" ht="15" customHeight="1">
      <c r="B130" s="330"/>
      <c r="C130" s="311" t="s">
        <v>2944</v>
      </c>
      <c r="D130" s="311"/>
      <c r="E130" s="311"/>
      <c r="F130" s="312" t="s">
        <v>2937</v>
      </c>
      <c r="G130" s="311"/>
      <c r="H130" s="311" t="s">
        <v>2945</v>
      </c>
      <c r="I130" s="311" t="s">
        <v>2933</v>
      </c>
      <c r="J130" s="311">
        <v>15</v>
      </c>
      <c r="K130" s="333"/>
    </row>
    <row r="131" spans="2:11" s="1" customFormat="1" ht="15" customHeight="1">
      <c r="B131" s="330"/>
      <c r="C131" s="311" t="s">
        <v>2946</v>
      </c>
      <c r="D131" s="311"/>
      <c r="E131" s="311"/>
      <c r="F131" s="312" t="s">
        <v>2937</v>
      </c>
      <c r="G131" s="311"/>
      <c r="H131" s="311" t="s">
        <v>2947</v>
      </c>
      <c r="I131" s="311" t="s">
        <v>2933</v>
      </c>
      <c r="J131" s="311">
        <v>20</v>
      </c>
      <c r="K131" s="333"/>
    </row>
    <row r="132" spans="2:11" s="1" customFormat="1" ht="15" customHeight="1">
      <c r="B132" s="330"/>
      <c r="C132" s="311" t="s">
        <v>2948</v>
      </c>
      <c r="D132" s="311"/>
      <c r="E132" s="311"/>
      <c r="F132" s="312" t="s">
        <v>2937</v>
      </c>
      <c r="G132" s="311"/>
      <c r="H132" s="311" t="s">
        <v>2949</v>
      </c>
      <c r="I132" s="311" t="s">
        <v>2933</v>
      </c>
      <c r="J132" s="311">
        <v>20</v>
      </c>
      <c r="K132" s="333"/>
    </row>
    <row r="133" spans="2:11" s="1" customFormat="1" ht="15" customHeight="1">
      <c r="B133" s="330"/>
      <c r="C133" s="287" t="s">
        <v>2936</v>
      </c>
      <c r="D133" s="287"/>
      <c r="E133" s="287"/>
      <c r="F133" s="308" t="s">
        <v>2937</v>
      </c>
      <c r="G133" s="287"/>
      <c r="H133" s="287" t="s">
        <v>2971</v>
      </c>
      <c r="I133" s="287" t="s">
        <v>2933</v>
      </c>
      <c r="J133" s="287">
        <v>50</v>
      </c>
      <c r="K133" s="333"/>
    </row>
    <row r="134" spans="2:11" s="1" customFormat="1" ht="15" customHeight="1">
      <c r="B134" s="330"/>
      <c r="C134" s="287" t="s">
        <v>2950</v>
      </c>
      <c r="D134" s="287"/>
      <c r="E134" s="287"/>
      <c r="F134" s="308" t="s">
        <v>2937</v>
      </c>
      <c r="G134" s="287"/>
      <c r="H134" s="287" t="s">
        <v>2971</v>
      </c>
      <c r="I134" s="287" t="s">
        <v>2933</v>
      </c>
      <c r="J134" s="287">
        <v>50</v>
      </c>
      <c r="K134" s="333"/>
    </row>
    <row r="135" spans="2:11" s="1" customFormat="1" ht="15" customHeight="1">
      <c r="B135" s="330"/>
      <c r="C135" s="287" t="s">
        <v>2956</v>
      </c>
      <c r="D135" s="287"/>
      <c r="E135" s="287"/>
      <c r="F135" s="308" t="s">
        <v>2937</v>
      </c>
      <c r="G135" s="287"/>
      <c r="H135" s="287" t="s">
        <v>2971</v>
      </c>
      <c r="I135" s="287" t="s">
        <v>2933</v>
      </c>
      <c r="J135" s="287">
        <v>50</v>
      </c>
      <c r="K135" s="333"/>
    </row>
    <row r="136" spans="2:11" s="1" customFormat="1" ht="15" customHeight="1">
      <c r="B136" s="330"/>
      <c r="C136" s="287" t="s">
        <v>2958</v>
      </c>
      <c r="D136" s="287"/>
      <c r="E136" s="287"/>
      <c r="F136" s="308" t="s">
        <v>2937</v>
      </c>
      <c r="G136" s="287"/>
      <c r="H136" s="287" t="s">
        <v>2971</v>
      </c>
      <c r="I136" s="287" t="s">
        <v>2933</v>
      </c>
      <c r="J136" s="287">
        <v>50</v>
      </c>
      <c r="K136" s="333"/>
    </row>
    <row r="137" spans="2:11" s="1" customFormat="1" ht="15" customHeight="1">
      <c r="B137" s="330"/>
      <c r="C137" s="287" t="s">
        <v>2959</v>
      </c>
      <c r="D137" s="287"/>
      <c r="E137" s="287"/>
      <c r="F137" s="308" t="s">
        <v>2937</v>
      </c>
      <c r="G137" s="287"/>
      <c r="H137" s="287" t="s">
        <v>2984</v>
      </c>
      <c r="I137" s="287" t="s">
        <v>2933</v>
      </c>
      <c r="J137" s="287">
        <v>255</v>
      </c>
      <c r="K137" s="333"/>
    </row>
    <row r="138" spans="2:11" s="1" customFormat="1" ht="15" customHeight="1">
      <c r="B138" s="330"/>
      <c r="C138" s="287" t="s">
        <v>2961</v>
      </c>
      <c r="D138" s="287"/>
      <c r="E138" s="287"/>
      <c r="F138" s="308" t="s">
        <v>2931</v>
      </c>
      <c r="G138" s="287"/>
      <c r="H138" s="287" t="s">
        <v>2985</v>
      </c>
      <c r="I138" s="287" t="s">
        <v>2963</v>
      </c>
      <c r="J138" s="287"/>
      <c r="K138" s="333"/>
    </row>
    <row r="139" spans="2:11" s="1" customFormat="1" ht="15" customHeight="1">
      <c r="B139" s="330"/>
      <c r="C139" s="287" t="s">
        <v>2964</v>
      </c>
      <c r="D139" s="287"/>
      <c r="E139" s="287"/>
      <c r="F139" s="308" t="s">
        <v>2931</v>
      </c>
      <c r="G139" s="287"/>
      <c r="H139" s="287" t="s">
        <v>2986</v>
      </c>
      <c r="I139" s="287" t="s">
        <v>2966</v>
      </c>
      <c r="J139" s="287"/>
      <c r="K139" s="333"/>
    </row>
    <row r="140" spans="2:11" s="1" customFormat="1" ht="15" customHeight="1">
      <c r="B140" s="330"/>
      <c r="C140" s="287" t="s">
        <v>2967</v>
      </c>
      <c r="D140" s="287"/>
      <c r="E140" s="287"/>
      <c r="F140" s="308" t="s">
        <v>2931</v>
      </c>
      <c r="G140" s="287"/>
      <c r="H140" s="287" t="s">
        <v>2967</v>
      </c>
      <c r="I140" s="287" t="s">
        <v>2966</v>
      </c>
      <c r="J140" s="287"/>
      <c r="K140" s="333"/>
    </row>
    <row r="141" spans="2:11" s="1" customFormat="1" ht="15" customHeight="1">
      <c r="B141" s="330"/>
      <c r="C141" s="287" t="s">
        <v>43</v>
      </c>
      <c r="D141" s="287"/>
      <c r="E141" s="287"/>
      <c r="F141" s="308" t="s">
        <v>2931</v>
      </c>
      <c r="G141" s="287"/>
      <c r="H141" s="287" t="s">
        <v>2987</v>
      </c>
      <c r="I141" s="287" t="s">
        <v>2966</v>
      </c>
      <c r="J141" s="287"/>
      <c r="K141" s="333"/>
    </row>
    <row r="142" spans="2:11" s="1" customFormat="1" ht="15" customHeight="1">
      <c r="B142" s="330"/>
      <c r="C142" s="287" t="s">
        <v>2988</v>
      </c>
      <c r="D142" s="287"/>
      <c r="E142" s="287"/>
      <c r="F142" s="308" t="s">
        <v>2931</v>
      </c>
      <c r="G142" s="287"/>
      <c r="H142" s="287" t="s">
        <v>2989</v>
      </c>
      <c r="I142" s="287" t="s">
        <v>2966</v>
      </c>
      <c r="J142" s="287"/>
      <c r="K142" s="333"/>
    </row>
    <row r="143" spans="2:11" s="1" customFormat="1" ht="15" customHeight="1">
      <c r="B143" s="334"/>
      <c r="C143" s="335"/>
      <c r="D143" s="335"/>
      <c r="E143" s="335"/>
      <c r="F143" s="335"/>
      <c r="G143" s="335"/>
      <c r="H143" s="335"/>
      <c r="I143" s="335"/>
      <c r="J143" s="335"/>
      <c r="K143" s="336"/>
    </row>
    <row r="144" spans="2:11" s="1" customFormat="1" ht="18.75" customHeight="1">
      <c r="B144" s="321"/>
      <c r="C144" s="321"/>
      <c r="D144" s="321"/>
      <c r="E144" s="321"/>
      <c r="F144" s="322"/>
      <c r="G144" s="321"/>
      <c r="H144" s="321"/>
      <c r="I144" s="321"/>
      <c r="J144" s="321"/>
      <c r="K144" s="321"/>
    </row>
    <row r="145" spans="2:11" s="1" customFormat="1" ht="18.75" customHeight="1">
      <c r="B145" s="294"/>
      <c r="C145" s="294"/>
      <c r="D145" s="294"/>
      <c r="E145" s="294"/>
      <c r="F145" s="294"/>
      <c r="G145" s="294"/>
      <c r="H145" s="294"/>
      <c r="I145" s="294"/>
      <c r="J145" s="294"/>
      <c r="K145" s="294"/>
    </row>
    <row r="146" spans="2:11" s="1" customFormat="1" ht="7.5" customHeight="1">
      <c r="B146" s="295"/>
      <c r="C146" s="296"/>
      <c r="D146" s="296"/>
      <c r="E146" s="296"/>
      <c r="F146" s="296"/>
      <c r="G146" s="296"/>
      <c r="H146" s="296"/>
      <c r="I146" s="296"/>
      <c r="J146" s="296"/>
      <c r="K146" s="297"/>
    </row>
    <row r="147" spans="2:11" s="1" customFormat="1" ht="45" customHeight="1">
      <c r="B147" s="298"/>
      <c r="C147" s="414" t="s">
        <v>2990</v>
      </c>
      <c r="D147" s="414"/>
      <c r="E147" s="414"/>
      <c r="F147" s="414"/>
      <c r="G147" s="414"/>
      <c r="H147" s="414"/>
      <c r="I147" s="414"/>
      <c r="J147" s="414"/>
      <c r="K147" s="299"/>
    </row>
    <row r="148" spans="2:11" s="1" customFormat="1" ht="17.25" customHeight="1">
      <c r="B148" s="298"/>
      <c r="C148" s="300" t="s">
        <v>2925</v>
      </c>
      <c r="D148" s="300"/>
      <c r="E148" s="300"/>
      <c r="F148" s="300" t="s">
        <v>2926</v>
      </c>
      <c r="G148" s="301"/>
      <c r="H148" s="300" t="s">
        <v>59</v>
      </c>
      <c r="I148" s="300" t="s">
        <v>62</v>
      </c>
      <c r="J148" s="300" t="s">
        <v>2927</v>
      </c>
      <c r="K148" s="299"/>
    </row>
    <row r="149" spans="2:11" s="1" customFormat="1" ht="17.25" customHeight="1">
      <c r="B149" s="298"/>
      <c r="C149" s="302" t="s">
        <v>2928</v>
      </c>
      <c r="D149" s="302"/>
      <c r="E149" s="302"/>
      <c r="F149" s="303" t="s">
        <v>2929</v>
      </c>
      <c r="G149" s="304"/>
      <c r="H149" s="302"/>
      <c r="I149" s="302"/>
      <c r="J149" s="302" t="s">
        <v>2930</v>
      </c>
      <c r="K149" s="299"/>
    </row>
    <row r="150" spans="2:11" s="1" customFormat="1" ht="5.25" customHeight="1">
      <c r="B150" s="310"/>
      <c r="C150" s="305"/>
      <c r="D150" s="305"/>
      <c r="E150" s="305"/>
      <c r="F150" s="305"/>
      <c r="G150" s="306"/>
      <c r="H150" s="305"/>
      <c r="I150" s="305"/>
      <c r="J150" s="305"/>
      <c r="K150" s="333"/>
    </row>
    <row r="151" spans="2:11" s="1" customFormat="1" ht="15" customHeight="1">
      <c r="B151" s="310"/>
      <c r="C151" s="337" t="s">
        <v>2934</v>
      </c>
      <c r="D151" s="287"/>
      <c r="E151" s="287"/>
      <c r="F151" s="338" t="s">
        <v>2931</v>
      </c>
      <c r="G151" s="287"/>
      <c r="H151" s="337" t="s">
        <v>2971</v>
      </c>
      <c r="I151" s="337" t="s">
        <v>2933</v>
      </c>
      <c r="J151" s="337">
        <v>120</v>
      </c>
      <c r="K151" s="333"/>
    </row>
    <row r="152" spans="2:11" s="1" customFormat="1" ht="15" customHeight="1">
      <c r="B152" s="310"/>
      <c r="C152" s="337" t="s">
        <v>2980</v>
      </c>
      <c r="D152" s="287"/>
      <c r="E152" s="287"/>
      <c r="F152" s="338" t="s">
        <v>2931</v>
      </c>
      <c r="G152" s="287"/>
      <c r="H152" s="337" t="s">
        <v>2991</v>
      </c>
      <c r="I152" s="337" t="s">
        <v>2933</v>
      </c>
      <c r="J152" s="337" t="s">
        <v>2982</v>
      </c>
      <c r="K152" s="333"/>
    </row>
    <row r="153" spans="2:11" s="1" customFormat="1" ht="15" customHeight="1">
      <c r="B153" s="310"/>
      <c r="C153" s="337" t="s">
        <v>90</v>
      </c>
      <c r="D153" s="287"/>
      <c r="E153" s="287"/>
      <c r="F153" s="338" t="s">
        <v>2931</v>
      </c>
      <c r="G153" s="287"/>
      <c r="H153" s="337" t="s">
        <v>2992</v>
      </c>
      <c r="I153" s="337" t="s">
        <v>2933</v>
      </c>
      <c r="J153" s="337" t="s">
        <v>2982</v>
      </c>
      <c r="K153" s="333"/>
    </row>
    <row r="154" spans="2:11" s="1" customFormat="1" ht="15" customHeight="1">
      <c r="B154" s="310"/>
      <c r="C154" s="337" t="s">
        <v>2936</v>
      </c>
      <c r="D154" s="287"/>
      <c r="E154" s="287"/>
      <c r="F154" s="338" t="s">
        <v>2937</v>
      </c>
      <c r="G154" s="287"/>
      <c r="H154" s="337" t="s">
        <v>2971</v>
      </c>
      <c r="I154" s="337" t="s">
        <v>2933</v>
      </c>
      <c r="J154" s="337">
        <v>50</v>
      </c>
      <c r="K154" s="333"/>
    </row>
    <row r="155" spans="2:11" s="1" customFormat="1" ht="15" customHeight="1">
      <c r="B155" s="310"/>
      <c r="C155" s="337" t="s">
        <v>2939</v>
      </c>
      <c r="D155" s="287"/>
      <c r="E155" s="287"/>
      <c r="F155" s="338" t="s">
        <v>2931</v>
      </c>
      <c r="G155" s="287"/>
      <c r="H155" s="337" t="s">
        <v>2971</v>
      </c>
      <c r="I155" s="337" t="s">
        <v>2941</v>
      </c>
      <c r="J155" s="337"/>
      <c r="K155" s="333"/>
    </row>
    <row r="156" spans="2:11" s="1" customFormat="1" ht="15" customHeight="1">
      <c r="B156" s="310"/>
      <c r="C156" s="337" t="s">
        <v>2950</v>
      </c>
      <c r="D156" s="287"/>
      <c r="E156" s="287"/>
      <c r="F156" s="338" t="s">
        <v>2937</v>
      </c>
      <c r="G156" s="287"/>
      <c r="H156" s="337" t="s">
        <v>2971</v>
      </c>
      <c r="I156" s="337" t="s">
        <v>2933</v>
      </c>
      <c r="J156" s="337">
        <v>50</v>
      </c>
      <c r="K156" s="333"/>
    </row>
    <row r="157" spans="2:11" s="1" customFormat="1" ht="15" customHeight="1">
      <c r="B157" s="310"/>
      <c r="C157" s="337" t="s">
        <v>2958</v>
      </c>
      <c r="D157" s="287"/>
      <c r="E157" s="287"/>
      <c r="F157" s="338" t="s">
        <v>2937</v>
      </c>
      <c r="G157" s="287"/>
      <c r="H157" s="337" t="s">
        <v>2971</v>
      </c>
      <c r="I157" s="337" t="s">
        <v>2933</v>
      </c>
      <c r="J157" s="337">
        <v>50</v>
      </c>
      <c r="K157" s="333"/>
    </row>
    <row r="158" spans="2:11" s="1" customFormat="1" ht="15" customHeight="1">
      <c r="B158" s="310"/>
      <c r="C158" s="337" t="s">
        <v>2956</v>
      </c>
      <c r="D158" s="287"/>
      <c r="E158" s="287"/>
      <c r="F158" s="338" t="s">
        <v>2937</v>
      </c>
      <c r="G158" s="287"/>
      <c r="H158" s="337" t="s">
        <v>2971</v>
      </c>
      <c r="I158" s="337" t="s">
        <v>2933</v>
      </c>
      <c r="J158" s="337">
        <v>50</v>
      </c>
      <c r="K158" s="333"/>
    </row>
    <row r="159" spans="2:11" s="1" customFormat="1" ht="15" customHeight="1">
      <c r="B159" s="310"/>
      <c r="C159" s="337" t="s">
        <v>156</v>
      </c>
      <c r="D159" s="287"/>
      <c r="E159" s="287"/>
      <c r="F159" s="338" t="s">
        <v>2931</v>
      </c>
      <c r="G159" s="287"/>
      <c r="H159" s="337" t="s">
        <v>2993</v>
      </c>
      <c r="I159" s="337" t="s">
        <v>2933</v>
      </c>
      <c r="J159" s="337" t="s">
        <v>2994</v>
      </c>
      <c r="K159" s="333"/>
    </row>
    <row r="160" spans="2:11" s="1" customFormat="1" ht="15" customHeight="1">
      <c r="B160" s="310"/>
      <c r="C160" s="337" t="s">
        <v>2995</v>
      </c>
      <c r="D160" s="287"/>
      <c r="E160" s="287"/>
      <c r="F160" s="338" t="s">
        <v>2931</v>
      </c>
      <c r="G160" s="287"/>
      <c r="H160" s="337" t="s">
        <v>2996</v>
      </c>
      <c r="I160" s="337" t="s">
        <v>2966</v>
      </c>
      <c r="J160" s="337"/>
      <c r="K160" s="333"/>
    </row>
    <row r="161" spans="2:11" s="1" customFormat="1" ht="15" customHeight="1">
      <c r="B161" s="339"/>
      <c r="C161" s="319"/>
      <c r="D161" s="319"/>
      <c r="E161" s="319"/>
      <c r="F161" s="319"/>
      <c r="G161" s="319"/>
      <c r="H161" s="319"/>
      <c r="I161" s="319"/>
      <c r="J161" s="319"/>
      <c r="K161" s="340"/>
    </row>
    <row r="162" spans="2:11" s="1" customFormat="1" ht="18.75" customHeight="1">
      <c r="B162" s="321"/>
      <c r="C162" s="331"/>
      <c r="D162" s="331"/>
      <c r="E162" s="331"/>
      <c r="F162" s="341"/>
      <c r="G162" s="331"/>
      <c r="H162" s="331"/>
      <c r="I162" s="331"/>
      <c r="J162" s="331"/>
      <c r="K162" s="321"/>
    </row>
    <row r="163" spans="2:11" s="1" customFormat="1" ht="18.75" customHeight="1">
      <c r="B163" s="294"/>
      <c r="C163" s="294"/>
      <c r="D163" s="294"/>
      <c r="E163" s="294"/>
      <c r="F163" s="294"/>
      <c r="G163" s="294"/>
      <c r="H163" s="294"/>
      <c r="I163" s="294"/>
      <c r="J163" s="294"/>
      <c r="K163" s="294"/>
    </row>
    <row r="164" spans="2:11" s="1" customFormat="1" ht="7.5" customHeight="1">
      <c r="B164" s="276"/>
      <c r="C164" s="277"/>
      <c r="D164" s="277"/>
      <c r="E164" s="277"/>
      <c r="F164" s="277"/>
      <c r="G164" s="277"/>
      <c r="H164" s="277"/>
      <c r="I164" s="277"/>
      <c r="J164" s="277"/>
      <c r="K164" s="278"/>
    </row>
    <row r="165" spans="2:11" s="1" customFormat="1" ht="45" customHeight="1">
      <c r="B165" s="279"/>
      <c r="C165" s="415" t="s">
        <v>2997</v>
      </c>
      <c r="D165" s="415"/>
      <c r="E165" s="415"/>
      <c r="F165" s="415"/>
      <c r="G165" s="415"/>
      <c r="H165" s="415"/>
      <c r="I165" s="415"/>
      <c r="J165" s="415"/>
      <c r="K165" s="280"/>
    </row>
    <row r="166" spans="2:11" s="1" customFormat="1" ht="17.25" customHeight="1">
      <c r="B166" s="279"/>
      <c r="C166" s="300" t="s">
        <v>2925</v>
      </c>
      <c r="D166" s="300"/>
      <c r="E166" s="300"/>
      <c r="F166" s="300" t="s">
        <v>2926</v>
      </c>
      <c r="G166" s="342"/>
      <c r="H166" s="343" t="s">
        <v>59</v>
      </c>
      <c r="I166" s="343" t="s">
        <v>62</v>
      </c>
      <c r="J166" s="300" t="s">
        <v>2927</v>
      </c>
      <c r="K166" s="280"/>
    </row>
    <row r="167" spans="2:11" s="1" customFormat="1" ht="17.25" customHeight="1">
      <c r="B167" s="281"/>
      <c r="C167" s="302" t="s">
        <v>2928</v>
      </c>
      <c r="D167" s="302"/>
      <c r="E167" s="302"/>
      <c r="F167" s="303" t="s">
        <v>2929</v>
      </c>
      <c r="G167" s="344"/>
      <c r="H167" s="345"/>
      <c r="I167" s="345"/>
      <c r="J167" s="302" t="s">
        <v>2930</v>
      </c>
      <c r="K167" s="282"/>
    </row>
    <row r="168" spans="2:11" s="1" customFormat="1" ht="5.25" customHeight="1">
      <c r="B168" s="310"/>
      <c r="C168" s="305"/>
      <c r="D168" s="305"/>
      <c r="E168" s="305"/>
      <c r="F168" s="305"/>
      <c r="G168" s="306"/>
      <c r="H168" s="305"/>
      <c r="I168" s="305"/>
      <c r="J168" s="305"/>
      <c r="K168" s="333"/>
    </row>
    <row r="169" spans="2:11" s="1" customFormat="1" ht="15" customHeight="1">
      <c r="B169" s="310"/>
      <c r="C169" s="287" t="s">
        <v>2934</v>
      </c>
      <c r="D169" s="287"/>
      <c r="E169" s="287"/>
      <c r="F169" s="308" t="s">
        <v>2931</v>
      </c>
      <c r="G169" s="287"/>
      <c r="H169" s="287" t="s">
        <v>2971</v>
      </c>
      <c r="I169" s="287" t="s">
        <v>2933</v>
      </c>
      <c r="J169" s="287">
        <v>120</v>
      </c>
      <c r="K169" s="333"/>
    </row>
    <row r="170" spans="2:11" s="1" customFormat="1" ht="15" customHeight="1">
      <c r="B170" s="310"/>
      <c r="C170" s="287" t="s">
        <v>2980</v>
      </c>
      <c r="D170" s="287"/>
      <c r="E170" s="287"/>
      <c r="F170" s="308" t="s">
        <v>2931</v>
      </c>
      <c r="G170" s="287"/>
      <c r="H170" s="287" t="s">
        <v>2981</v>
      </c>
      <c r="I170" s="287" t="s">
        <v>2933</v>
      </c>
      <c r="J170" s="287" t="s">
        <v>2982</v>
      </c>
      <c r="K170" s="333"/>
    </row>
    <row r="171" spans="2:11" s="1" customFormat="1" ht="15" customHeight="1">
      <c r="B171" s="310"/>
      <c r="C171" s="287" t="s">
        <v>90</v>
      </c>
      <c r="D171" s="287"/>
      <c r="E171" s="287"/>
      <c r="F171" s="308" t="s">
        <v>2931</v>
      </c>
      <c r="G171" s="287"/>
      <c r="H171" s="287" t="s">
        <v>2998</v>
      </c>
      <c r="I171" s="287" t="s">
        <v>2933</v>
      </c>
      <c r="J171" s="287" t="s">
        <v>2982</v>
      </c>
      <c r="K171" s="333"/>
    </row>
    <row r="172" spans="2:11" s="1" customFormat="1" ht="15" customHeight="1">
      <c r="B172" s="310"/>
      <c r="C172" s="287" t="s">
        <v>2936</v>
      </c>
      <c r="D172" s="287"/>
      <c r="E172" s="287"/>
      <c r="F172" s="308" t="s">
        <v>2937</v>
      </c>
      <c r="G172" s="287"/>
      <c r="H172" s="287" t="s">
        <v>2998</v>
      </c>
      <c r="I172" s="287" t="s">
        <v>2933</v>
      </c>
      <c r="J172" s="287">
        <v>50</v>
      </c>
      <c r="K172" s="333"/>
    </row>
    <row r="173" spans="2:11" s="1" customFormat="1" ht="15" customHeight="1">
      <c r="B173" s="310"/>
      <c r="C173" s="287" t="s">
        <v>2939</v>
      </c>
      <c r="D173" s="287"/>
      <c r="E173" s="287"/>
      <c r="F173" s="308" t="s">
        <v>2931</v>
      </c>
      <c r="G173" s="287"/>
      <c r="H173" s="287" t="s">
        <v>2998</v>
      </c>
      <c r="I173" s="287" t="s">
        <v>2941</v>
      </c>
      <c r="J173" s="287"/>
      <c r="K173" s="333"/>
    </row>
    <row r="174" spans="2:11" s="1" customFormat="1" ht="15" customHeight="1">
      <c r="B174" s="310"/>
      <c r="C174" s="287" t="s">
        <v>2950</v>
      </c>
      <c r="D174" s="287"/>
      <c r="E174" s="287"/>
      <c r="F174" s="308" t="s">
        <v>2937</v>
      </c>
      <c r="G174" s="287"/>
      <c r="H174" s="287" t="s">
        <v>2998</v>
      </c>
      <c r="I174" s="287" t="s">
        <v>2933</v>
      </c>
      <c r="J174" s="287">
        <v>50</v>
      </c>
      <c r="K174" s="333"/>
    </row>
    <row r="175" spans="2:11" s="1" customFormat="1" ht="15" customHeight="1">
      <c r="B175" s="310"/>
      <c r="C175" s="287" t="s">
        <v>2958</v>
      </c>
      <c r="D175" s="287"/>
      <c r="E175" s="287"/>
      <c r="F175" s="308" t="s">
        <v>2937</v>
      </c>
      <c r="G175" s="287"/>
      <c r="H175" s="287" t="s">
        <v>2998</v>
      </c>
      <c r="I175" s="287" t="s">
        <v>2933</v>
      </c>
      <c r="J175" s="287">
        <v>50</v>
      </c>
      <c r="K175" s="333"/>
    </row>
    <row r="176" spans="2:11" s="1" customFormat="1" ht="15" customHeight="1">
      <c r="B176" s="310"/>
      <c r="C176" s="287" t="s">
        <v>2956</v>
      </c>
      <c r="D176" s="287"/>
      <c r="E176" s="287"/>
      <c r="F176" s="308" t="s">
        <v>2937</v>
      </c>
      <c r="G176" s="287"/>
      <c r="H176" s="287" t="s">
        <v>2998</v>
      </c>
      <c r="I176" s="287" t="s">
        <v>2933</v>
      </c>
      <c r="J176" s="287">
        <v>50</v>
      </c>
      <c r="K176" s="333"/>
    </row>
    <row r="177" spans="2:11" s="1" customFormat="1" ht="15" customHeight="1">
      <c r="B177" s="310"/>
      <c r="C177" s="287" t="s">
        <v>162</v>
      </c>
      <c r="D177" s="287"/>
      <c r="E177" s="287"/>
      <c r="F177" s="308" t="s">
        <v>2931</v>
      </c>
      <c r="G177" s="287"/>
      <c r="H177" s="287" t="s">
        <v>2999</v>
      </c>
      <c r="I177" s="287" t="s">
        <v>3000</v>
      </c>
      <c r="J177" s="287"/>
      <c r="K177" s="333"/>
    </row>
    <row r="178" spans="2:11" s="1" customFormat="1" ht="15" customHeight="1">
      <c r="B178" s="310"/>
      <c r="C178" s="287" t="s">
        <v>62</v>
      </c>
      <c r="D178" s="287"/>
      <c r="E178" s="287"/>
      <c r="F178" s="308" t="s">
        <v>2931</v>
      </c>
      <c r="G178" s="287"/>
      <c r="H178" s="287" t="s">
        <v>3001</v>
      </c>
      <c r="I178" s="287" t="s">
        <v>3002</v>
      </c>
      <c r="J178" s="287">
        <v>1</v>
      </c>
      <c r="K178" s="333"/>
    </row>
    <row r="179" spans="2:11" s="1" customFormat="1" ht="15" customHeight="1">
      <c r="B179" s="310"/>
      <c r="C179" s="287" t="s">
        <v>58</v>
      </c>
      <c r="D179" s="287"/>
      <c r="E179" s="287"/>
      <c r="F179" s="308" t="s">
        <v>2931</v>
      </c>
      <c r="G179" s="287"/>
      <c r="H179" s="287" t="s">
        <v>3003</v>
      </c>
      <c r="I179" s="287" t="s">
        <v>2933</v>
      </c>
      <c r="J179" s="287">
        <v>20</v>
      </c>
      <c r="K179" s="333"/>
    </row>
    <row r="180" spans="2:11" s="1" customFormat="1" ht="15" customHeight="1">
      <c r="B180" s="310"/>
      <c r="C180" s="287" t="s">
        <v>59</v>
      </c>
      <c r="D180" s="287"/>
      <c r="E180" s="287"/>
      <c r="F180" s="308" t="s">
        <v>2931</v>
      </c>
      <c r="G180" s="287"/>
      <c r="H180" s="287" t="s">
        <v>3004</v>
      </c>
      <c r="I180" s="287" t="s">
        <v>2933</v>
      </c>
      <c r="J180" s="287">
        <v>255</v>
      </c>
      <c r="K180" s="333"/>
    </row>
    <row r="181" spans="2:11" s="1" customFormat="1" ht="15" customHeight="1">
      <c r="B181" s="310"/>
      <c r="C181" s="287" t="s">
        <v>163</v>
      </c>
      <c r="D181" s="287"/>
      <c r="E181" s="287"/>
      <c r="F181" s="308" t="s">
        <v>2931</v>
      </c>
      <c r="G181" s="287"/>
      <c r="H181" s="287" t="s">
        <v>2895</v>
      </c>
      <c r="I181" s="287" t="s">
        <v>2933</v>
      </c>
      <c r="J181" s="287">
        <v>10</v>
      </c>
      <c r="K181" s="333"/>
    </row>
    <row r="182" spans="2:11" s="1" customFormat="1" ht="15" customHeight="1">
      <c r="B182" s="310"/>
      <c r="C182" s="287" t="s">
        <v>164</v>
      </c>
      <c r="D182" s="287"/>
      <c r="E182" s="287"/>
      <c r="F182" s="308" t="s">
        <v>2931</v>
      </c>
      <c r="G182" s="287"/>
      <c r="H182" s="287" t="s">
        <v>3005</v>
      </c>
      <c r="I182" s="287" t="s">
        <v>2966</v>
      </c>
      <c r="J182" s="287"/>
      <c r="K182" s="333"/>
    </row>
    <row r="183" spans="2:11" s="1" customFormat="1" ht="15" customHeight="1">
      <c r="B183" s="310"/>
      <c r="C183" s="287" t="s">
        <v>3006</v>
      </c>
      <c r="D183" s="287"/>
      <c r="E183" s="287"/>
      <c r="F183" s="308" t="s">
        <v>2931</v>
      </c>
      <c r="G183" s="287"/>
      <c r="H183" s="287" t="s">
        <v>3007</v>
      </c>
      <c r="I183" s="287" t="s">
        <v>2966</v>
      </c>
      <c r="J183" s="287"/>
      <c r="K183" s="333"/>
    </row>
    <row r="184" spans="2:11" s="1" customFormat="1" ht="15" customHeight="1">
      <c r="B184" s="310"/>
      <c r="C184" s="287" t="s">
        <v>2995</v>
      </c>
      <c r="D184" s="287"/>
      <c r="E184" s="287"/>
      <c r="F184" s="308" t="s">
        <v>2931</v>
      </c>
      <c r="G184" s="287"/>
      <c r="H184" s="287" t="s">
        <v>3008</v>
      </c>
      <c r="I184" s="287" t="s">
        <v>2966</v>
      </c>
      <c r="J184" s="287"/>
      <c r="K184" s="333"/>
    </row>
    <row r="185" spans="2:11" s="1" customFormat="1" ht="15" customHeight="1">
      <c r="B185" s="310"/>
      <c r="C185" s="287" t="s">
        <v>166</v>
      </c>
      <c r="D185" s="287"/>
      <c r="E185" s="287"/>
      <c r="F185" s="308" t="s">
        <v>2937</v>
      </c>
      <c r="G185" s="287"/>
      <c r="H185" s="287" t="s">
        <v>3009</v>
      </c>
      <c r="I185" s="287" t="s">
        <v>2933</v>
      </c>
      <c r="J185" s="287">
        <v>50</v>
      </c>
      <c r="K185" s="333"/>
    </row>
    <row r="186" spans="2:11" s="1" customFormat="1" ht="15" customHeight="1">
      <c r="B186" s="310"/>
      <c r="C186" s="287" t="s">
        <v>3010</v>
      </c>
      <c r="D186" s="287"/>
      <c r="E186" s="287"/>
      <c r="F186" s="308" t="s">
        <v>2937</v>
      </c>
      <c r="G186" s="287"/>
      <c r="H186" s="287" t="s">
        <v>3011</v>
      </c>
      <c r="I186" s="287" t="s">
        <v>3012</v>
      </c>
      <c r="J186" s="287"/>
      <c r="K186" s="333"/>
    </row>
    <row r="187" spans="2:11" s="1" customFormat="1" ht="15" customHeight="1">
      <c r="B187" s="310"/>
      <c r="C187" s="287" t="s">
        <v>3013</v>
      </c>
      <c r="D187" s="287"/>
      <c r="E187" s="287"/>
      <c r="F187" s="308" t="s">
        <v>2937</v>
      </c>
      <c r="G187" s="287"/>
      <c r="H187" s="287" t="s">
        <v>3014</v>
      </c>
      <c r="I187" s="287" t="s">
        <v>3012</v>
      </c>
      <c r="J187" s="287"/>
      <c r="K187" s="333"/>
    </row>
    <row r="188" spans="2:11" s="1" customFormat="1" ht="15" customHeight="1">
      <c r="B188" s="310"/>
      <c r="C188" s="287" t="s">
        <v>3015</v>
      </c>
      <c r="D188" s="287"/>
      <c r="E188" s="287"/>
      <c r="F188" s="308" t="s">
        <v>2937</v>
      </c>
      <c r="G188" s="287"/>
      <c r="H188" s="287" t="s">
        <v>3016</v>
      </c>
      <c r="I188" s="287" t="s">
        <v>3012</v>
      </c>
      <c r="J188" s="287"/>
      <c r="K188" s="333"/>
    </row>
    <row r="189" spans="2:11" s="1" customFormat="1" ht="15" customHeight="1">
      <c r="B189" s="310"/>
      <c r="C189" s="346" t="s">
        <v>3017</v>
      </c>
      <c r="D189" s="287"/>
      <c r="E189" s="287"/>
      <c r="F189" s="308" t="s">
        <v>2937</v>
      </c>
      <c r="G189" s="287"/>
      <c r="H189" s="287" t="s">
        <v>3018</v>
      </c>
      <c r="I189" s="287" t="s">
        <v>3019</v>
      </c>
      <c r="J189" s="347" t="s">
        <v>3020</v>
      </c>
      <c r="K189" s="333"/>
    </row>
    <row r="190" spans="2:11" s="1" customFormat="1" ht="15" customHeight="1">
      <c r="B190" s="310"/>
      <c r="C190" s="346" t="s">
        <v>47</v>
      </c>
      <c r="D190" s="287"/>
      <c r="E190" s="287"/>
      <c r="F190" s="308" t="s">
        <v>2931</v>
      </c>
      <c r="G190" s="287"/>
      <c r="H190" s="284" t="s">
        <v>3021</v>
      </c>
      <c r="I190" s="287" t="s">
        <v>3022</v>
      </c>
      <c r="J190" s="287"/>
      <c r="K190" s="333"/>
    </row>
    <row r="191" spans="2:11" s="1" customFormat="1" ht="15" customHeight="1">
      <c r="B191" s="310"/>
      <c r="C191" s="346" t="s">
        <v>3023</v>
      </c>
      <c r="D191" s="287"/>
      <c r="E191" s="287"/>
      <c r="F191" s="308" t="s">
        <v>2931</v>
      </c>
      <c r="G191" s="287"/>
      <c r="H191" s="287" t="s">
        <v>3024</v>
      </c>
      <c r="I191" s="287" t="s">
        <v>2966</v>
      </c>
      <c r="J191" s="287"/>
      <c r="K191" s="333"/>
    </row>
    <row r="192" spans="2:11" s="1" customFormat="1" ht="15" customHeight="1">
      <c r="B192" s="310"/>
      <c r="C192" s="346" t="s">
        <v>3025</v>
      </c>
      <c r="D192" s="287"/>
      <c r="E192" s="287"/>
      <c r="F192" s="308" t="s">
        <v>2931</v>
      </c>
      <c r="G192" s="287"/>
      <c r="H192" s="287" t="s">
        <v>3026</v>
      </c>
      <c r="I192" s="287" t="s">
        <v>2966</v>
      </c>
      <c r="J192" s="287"/>
      <c r="K192" s="333"/>
    </row>
    <row r="193" spans="2:11" s="1" customFormat="1" ht="15" customHeight="1">
      <c r="B193" s="310"/>
      <c r="C193" s="346" t="s">
        <v>3027</v>
      </c>
      <c r="D193" s="287"/>
      <c r="E193" s="287"/>
      <c r="F193" s="308" t="s">
        <v>2937</v>
      </c>
      <c r="G193" s="287"/>
      <c r="H193" s="287" t="s">
        <v>3028</v>
      </c>
      <c r="I193" s="287" t="s">
        <v>2966</v>
      </c>
      <c r="J193" s="287"/>
      <c r="K193" s="333"/>
    </row>
    <row r="194" spans="2:11" s="1" customFormat="1" ht="15" customHeight="1">
      <c r="B194" s="339"/>
      <c r="C194" s="348"/>
      <c r="D194" s="319"/>
      <c r="E194" s="319"/>
      <c r="F194" s="319"/>
      <c r="G194" s="319"/>
      <c r="H194" s="319"/>
      <c r="I194" s="319"/>
      <c r="J194" s="319"/>
      <c r="K194" s="340"/>
    </row>
    <row r="195" spans="2:11" s="1" customFormat="1" ht="18.75" customHeight="1">
      <c r="B195" s="321"/>
      <c r="C195" s="331"/>
      <c r="D195" s="331"/>
      <c r="E195" s="331"/>
      <c r="F195" s="341"/>
      <c r="G195" s="331"/>
      <c r="H195" s="331"/>
      <c r="I195" s="331"/>
      <c r="J195" s="331"/>
      <c r="K195" s="321"/>
    </row>
    <row r="196" spans="2:11" s="1" customFormat="1" ht="18.75" customHeight="1">
      <c r="B196" s="321"/>
      <c r="C196" s="331"/>
      <c r="D196" s="331"/>
      <c r="E196" s="331"/>
      <c r="F196" s="341"/>
      <c r="G196" s="331"/>
      <c r="H196" s="331"/>
      <c r="I196" s="331"/>
      <c r="J196" s="331"/>
      <c r="K196" s="321"/>
    </row>
    <row r="197" spans="2:11" s="1" customFormat="1" ht="18.75" customHeight="1">
      <c r="B197" s="294"/>
      <c r="C197" s="294"/>
      <c r="D197" s="294"/>
      <c r="E197" s="294"/>
      <c r="F197" s="294"/>
      <c r="G197" s="294"/>
      <c r="H197" s="294"/>
      <c r="I197" s="294"/>
      <c r="J197" s="294"/>
      <c r="K197" s="294"/>
    </row>
    <row r="198" spans="2:11" s="1" customFormat="1" ht="13.5">
      <c r="B198" s="276"/>
      <c r="C198" s="277"/>
      <c r="D198" s="277"/>
      <c r="E198" s="277"/>
      <c r="F198" s="277"/>
      <c r="G198" s="277"/>
      <c r="H198" s="277"/>
      <c r="I198" s="277"/>
      <c r="J198" s="277"/>
      <c r="K198" s="278"/>
    </row>
    <row r="199" spans="2:11" s="1" customFormat="1" ht="21">
      <c r="B199" s="279"/>
      <c r="C199" s="415" t="s">
        <v>3029</v>
      </c>
      <c r="D199" s="415"/>
      <c r="E199" s="415"/>
      <c r="F199" s="415"/>
      <c r="G199" s="415"/>
      <c r="H199" s="415"/>
      <c r="I199" s="415"/>
      <c r="J199" s="415"/>
      <c r="K199" s="280"/>
    </row>
    <row r="200" spans="2:11" s="1" customFormat="1" ht="25.5" customHeight="1">
      <c r="B200" s="279"/>
      <c r="C200" s="349" t="s">
        <v>3030</v>
      </c>
      <c r="D200" s="349"/>
      <c r="E200" s="349"/>
      <c r="F200" s="349" t="s">
        <v>3031</v>
      </c>
      <c r="G200" s="350"/>
      <c r="H200" s="416" t="s">
        <v>3032</v>
      </c>
      <c r="I200" s="416"/>
      <c r="J200" s="416"/>
      <c r="K200" s="280"/>
    </row>
    <row r="201" spans="2:11" s="1" customFormat="1" ht="5.25" customHeight="1">
      <c r="B201" s="310"/>
      <c r="C201" s="305"/>
      <c r="D201" s="305"/>
      <c r="E201" s="305"/>
      <c r="F201" s="305"/>
      <c r="G201" s="331"/>
      <c r="H201" s="305"/>
      <c r="I201" s="305"/>
      <c r="J201" s="305"/>
      <c r="K201" s="333"/>
    </row>
    <row r="202" spans="2:11" s="1" customFormat="1" ht="15" customHeight="1">
      <c r="B202" s="310"/>
      <c r="C202" s="287" t="s">
        <v>3022</v>
      </c>
      <c r="D202" s="287"/>
      <c r="E202" s="287"/>
      <c r="F202" s="308" t="s">
        <v>48</v>
      </c>
      <c r="G202" s="287"/>
      <c r="H202" s="417" t="s">
        <v>3033</v>
      </c>
      <c r="I202" s="417"/>
      <c r="J202" s="417"/>
      <c r="K202" s="333"/>
    </row>
    <row r="203" spans="2:11" s="1" customFormat="1" ht="15" customHeight="1">
      <c r="B203" s="310"/>
      <c r="C203" s="287"/>
      <c r="D203" s="287"/>
      <c r="E203" s="287"/>
      <c r="F203" s="308" t="s">
        <v>49</v>
      </c>
      <c r="G203" s="287"/>
      <c r="H203" s="417" t="s">
        <v>3034</v>
      </c>
      <c r="I203" s="417"/>
      <c r="J203" s="417"/>
      <c r="K203" s="333"/>
    </row>
    <row r="204" spans="2:11" s="1" customFormat="1" ht="15" customHeight="1">
      <c r="B204" s="310"/>
      <c r="C204" s="287"/>
      <c r="D204" s="287"/>
      <c r="E204" s="287"/>
      <c r="F204" s="308" t="s">
        <v>52</v>
      </c>
      <c r="G204" s="287"/>
      <c r="H204" s="417" t="s">
        <v>3035</v>
      </c>
      <c r="I204" s="417"/>
      <c r="J204" s="417"/>
      <c r="K204" s="333"/>
    </row>
    <row r="205" spans="2:11" s="1" customFormat="1" ht="15" customHeight="1">
      <c r="B205" s="310"/>
      <c r="C205" s="287"/>
      <c r="D205" s="287"/>
      <c r="E205" s="287"/>
      <c r="F205" s="308" t="s">
        <v>50</v>
      </c>
      <c r="G205" s="287"/>
      <c r="H205" s="417" t="s">
        <v>3036</v>
      </c>
      <c r="I205" s="417"/>
      <c r="J205" s="417"/>
      <c r="K205" s="333"/>
    </row>
    <row r="206" spans="2:11" s="1" customFormat="1" ht="15" customHeight="1">
      <c r="B206" s="310"/>
      <c r="C206" s="287"/>
      <c r="D206" s="287"/>
      <c r="E206" s="287"/>
      <c r="F206" s="308" t="s">
        <v>51</v>
      </c>
      <c r="G206" s="287"/>
      <c r="H206" s="417" t="s">
        <v>3037</v>
      </c>
      <c r="I206" s="417"/>
      <c r="J206" s="417"/>
      <c r="K206" s="333"/>
    </row>
    <row r="207" spans="2:11" s="1" customFormat="1" ht="15" customHeight="1">
      <c r="B207" s="310"/>
      <c r="C207" s="287"/>
      <c r="D207" s="287"/>
      <c r="E207" s="287"/>
      <c r="F207" s="308"/>
      <c r="G207" s="287"/>
      <c r="H207" s="287"/>
      <c r="I207" s="287"/>
      <c r="J207" s="287"/>
      <c r="K207" s="333"/>
    </row>
    <row r="208" spans="2:11" s="1" customFormat="1" ht="15" customHeight="1">
      <c r="B208" s="310"/>
      <c r="C208" s="287" t="s">
        <v>2978</v>
      </c>
      <c r="D208" s="287"/>
      <c r="E208" s="287"/>
      <c r="F208" s="308" t="s">
        <v>83</v>
      </c>
      <c r="G208" s="287"/>
      <c r="H208" s="417" t="s">
        <v>3038</v>
      </c>
      <c r="I208" s="417"/>
      <c r="J208" s="417"/>
      <c r="K208" s="333"/>
    </row>
    <row r="209" spans="2:11" s="1" customFormat="1" ht="15" customHeight="1">
      <c r="B209" s="310"/>
      <c r="C209" s="287"/>
      <c r="D209" s="287"/>
      <c r="E209" s="287"/>
      <c r="F209" s="308" t="s">
        <v>2875</v>
      </c>
      <c r="G209" s="287"/>
      <c r="H209" s="417" t="s">
        <v>2876</v>
      </c>
      <c r="I209" s="417"/>
      <c r="J209" s="417"/>
      <c r="K209" s="333"/>
    </row>
    <row r="210" spans="2:11" s="1" customFormat="1" ht="15" customHeight="1">
      <c r="B210" s="310"/>
      <c r="C210" s="287"/>
      <c r="D210" s="287"/>
      <c r="E210" s="287"/>
      <c r="F210" s="308" t="s">
        <v>2873</v>
      </c>
      <c r="G210" s="287"/>
      <c r="H210" s="417" t="s">
        <v>3039</v>
      </c>
      <c r="I210" s="417"/>
      <c r="J210" s="417"/>
      <c r="K210" s="333"/>
    </row>
    <row r="211" spans="2:11" s="1" customFormat="1" ht="15" customHeight="1">
      <c r="B211" s="351"/>
      <c r="C211" s="287"/>
      <c r="D211" s="287"/>
      <c r="E211" s="287"/>
      <c r="F211" s="308" t="s">
        <v>2877</v>
      </c>
      <c r="G211" s="346"/>
      <c r="H211" s="418" t="s">
        <v>2878</v>
      </c>
      <c r="I211" s="418"/>
      <c r="J211" s="418"/>
      <c r="K211" s="352"/>
    </row>
    <row r="212" spans="2:11" s="1" customFormat="1" ht="15" customHeight="1">
      <c r="B212" s="351"/>
      <c r="C212" s="287"/>
      <c r="D212" s="287"/>
      <c r="E212" s="287"/>
      <c r="F212" s="308" t="s">
        <v>2879</v>
      </c>
      <c r="G212" s="346"/>
      <c r="H212" s="418" t="s">
        <v>589</v>
      </c>
      <c r="I212" s="418"/>
      <c r="J212" s="418"/>
      <c r="K212" s="352"/>
    </row>
    <row r="213" spans="2:11" s="1" customFormat="1" ht="15" customHeight="1">
      <c r="B213" s="351"/>
      <c r="C213" s="287"/>
      <c r="D213" s="287"/>
      <c r="E213" s="287"/>
      <c r="F213" s="308"/>
      <c r="G213" s="346"/>
      <c r="H213" s="337"/>
      <c r="I213" s="337"/>
      <c r="J213" s="337"/>
      <c r="K213" s="352"/>
    </row>
    <row r="214" spans="2:11" s="1" customFormat="1" ht="15" customHeight="1">
      <c r="B214" s="351"/>
      <c r="C214" s="287" t="s">
        <v>3002</v>
      </c>
      <c r="D214" s="287"/>
      <c r="E214" s="287"/>
      <c r="F214" s="308">
        <v>1</v>
      </c>
      <c r="G214" s="346"/>
      <c r="H214" s="418" t="s">
        <v>3040</v>
      </c>
      <c r="I214" s="418"/>
      <c r="J214" s="418"/>
      <c r="K214" s="352"/>
    </row>
    <row r="215" spans="2:11" s="1" customFormat="1" ht="15" customHeight="1">
      <c r="B215" s="351"/>
      <c r="C215" s="287"/>
      <c r="D215" s="287"/>
      <c r="E215" s="287"/>
      <c r="F215" s="308">
        <v>2</v>
      </c>
      <c r="G215" s="346"/>
      <c r="H215" s="418" t="s">
        <v>3041</v>
      </c>
      <c r="I215" s="418"/>
      <c r="J215" s="418"/>
      <c r="K215" s="352"/>
    </row>
    <row r="216" spans="2:11" s="1" customFormat="1" ht="15" customHeight="1">
      <c r="B216" s="351"/>
      <c r="C216" s="287"/>
      <c r="D216" s="287"/>
      <c r="E216" s="287"/>
      <c r="F216" s="308">
        <v>3</v>
      </c>
      <c r="G216" s="346"/>
      <c r="H216" s="418" t="s">
        <v>3042</v>
      </c>
      <c r="I216" s="418"/>
      <c r="J216" s="418"/>
      <c r="K216" s="352"/>
    </row>
    <row r="217" spans="2:11" s="1" customFormat="1" ht="15" customHeight="1">
      <c r="B217" s="351"/>
      <c r="C217" s="287"/>
      <c r="D217" s="287"/>
      <c r="E217" s="287"/>
      <c r="F217" s="308">
        <v>4</v>
      </c>
      <c r="G217" s="346"/>
      <c r="H217" s="418" t="s">
        <v>3043</v>
      </c>
      <c r="I217" s="418"/>
      <c r="J217" s="418"/>
      <c r="K217" s="352"/>
    </row>
    <row r="218" spans="2:11" s="1" customFormat="1" ht="12.75" customHeight="1">
      <c r="B218" s="353"/>
      <c r="C218" s="354"/>
      <c r="D218" s="354"/>
      <c r="E218" s="354"/>
      <c r="F218" s="354"/>
      <c r="G218" s="354"/>
      <c r="H218" s="354"/>
      <c r="I218" s="354"/>
      <c r="J218" s="354"/>
      <c r="K218" s="355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41</vt:i4>
      </vt:variant>
    </vt:vector>
  </HeadingPairs>
  <TitlesOfParts>
    <vt:vector size="62" baseType="lpstr">
      <vt:lpstr>Rekapitulace stavby</vt:lpstr>
      <vt:lpstr>SO 90-90 - Odpady</vt:lpstr>
      <vt:lpstr>SO 98-98 - Všeobecný objekt</vt:lpstr>
      <vt:lpstr>01  - Stavební část</vt:lpstr>
      <vt:lpstr>02 - Fasáda</vt:lpstr>
      <vt:lpstr>03 - Střecha a krov</vt:lpstr>
      <vt:lpstr>05 - Zdravotechnika</vt:lpstr>
      <vt:lpstr>06 - Elektroinstalace</vt:lpstr>
      <vt:lpstr>07 - Elektoinstalace - hr...</vt:lpstr>
      <vt:lpstr>08 - Vytápění</vt:lpstr>
      <vt:lpstr>09 - Plyn</vt:lpstr>
      <vt:lpstr>01 - Stavební  část</vt:lpstr>
      <vt:lpstr>02 - Fasáda_01</vt:lpstr>
      <vt:lpstr>03 - Krov a střecha</vt:lpstr>
      <vt:lpstr>04 - Silnoproudá zařízení...</vt:lpstr>
      <vt:lpstr>05 - Vytápění</vt:lpstr>
      <vt:lpstr>SO 40-77-01 - Orientační ...</vt:lpstr>
      <vt:lpstr>01 - Stavební část</vt:lpstr>
      <vt:lpstr>02 - Elektroinstalace</vt:lpstr>
      <vt:lpstr>Seznam figur</vt:lpstr>
      <vt:lpstr>Pokyny pro vyplnění</vt:lpstr>
      <vt:lpstr>'01  - Stavební část'!Názvy_tisku</vt:lpstr>
      <vt:lpstr>'01 - Stavební  část'!Názvy_tisku</vt:lpstr>
      <vt:lpstr>'01 - Stavební část'!Názvy_tisku</vt:lpstr>
      <vt:lpstr>'02 - Elektroinstalace'!Názvy_tisku</vt:lpstr>
      <vt:lpstr>'02 - Fasáda'!Názvy_tisku</vt:lpstr>
      <vt:lpstr>'02 - Fasáda_01'!Názvy_tisku</vt:lpstr>
      <vt:lpstr>'03 - Krov a střecha'!Názvy_tisku</vt:lpstr>
      <vt:lpstr>'03 - Střecha a krov'!Názvy_tisku</vt:lpstr>
      <vt:lpstr>'04 - Silnoproudá zařízení...'!Názvy_tisku</vt:lpstr>
      <vt:lpstr>'05 - Vytápění'!Názvy_tisku</vt:lpstr>
      <vt:lpstr>'05 - Zdravotechnika'!Názvy_tisku</vt:lpstr>
      <vt:lpstr>'06 - Elektroinstalace'!Názvy_tisku</vt:lpstr>
      <vt:lpstr>'07 - Elektoinstalace - hr...'!Názvy_tisku</vt:lpstr>
      <vt:lpstr>'08 - Vytápění'!Názvy_tisku</vt:lpstr>
      <vt:lpstr>'09 - Plyn'!Názvy_tisku</vt:lpstr>
      <vt:lpstr>'Rekapitulace stavby'!Názvy_tisku</vt:lpstr>
      <vt:lpstr>'Seznam figur'!Názvy_tisku</vt:lpstr>
      <vt:lpstr>'SO 40-77-01 - Orientační ...'!Názvy_tisku</vt:lpstr>
      <vt:lpstr>'SO 90-90 - Odpady'!Názvy_tisku</vt:lpstr>
      <vt:lpstr>'SO 98-98 - Všeobecný objekt'!Názvy_tisku</vt:lpstr>
      <vt:lpstr>'01  - Stavební část'!Oblast_tisku</vt:lpstr>
      <vt:lpstr>'01 - Stavební  část'!Oblast_tisku</vt:lpstr>
      <vt:lpstr>'01 - Stavební část'!Oblast_tisku</vt:lpstr>
      <vt:lpstr>'02 - Elektroinstalace'!Oblast_tisku</vt:lpstr>
      <vt:lpstr>'02 - Fasáda'!Oblast_tisku</vt:lpstr>
      <vt:lpstr>'02 - Fasáda_01'!Oblast_tisku</vt:lpstr>
      <vt:lpstr>'03 - Krov a střecha'!Oblast_tisku</vt:lpstr>
      <vt:lpstr>'03 - Střecha a krov'!Oblast_tisku</vt:lpstr>
      <vt:lpstr>'04 - Silnoproudá zařízení...'!Oblast_tisku</vt:lpstr>
      <vt:lpstr>'05 - Vytápění'!Oblast_tisku</vt:lpstr>
      <vt:lpstr>'05 - Zdravotechnika'!Oblast_tisku</vt:lpstr>
      <vt:lpstr>'06 - Elektroinstalace'!Oblast_tisku</vt:lpstr>
      <vt:lpstr>'07 - Elektoinstalace - hr...'!Oblast_tisku</vt:lpstr>
      <vt:lpstr>'08 - Vytápění'!Oblast_tisku</vt:lpstr>
      <vt:lpstr>'09 - Plyn'!Oblast_tisku</vt:lpstr>
      <vt:lpstr>'Pokyny pro vyplnění'!Oblast_tisku</vt:lpstr>
      <vt:lpstr>'Rekapitulace stavby'!Oblast_tisku</vt:lpstr>
      <vt:lpstr>'Seznam figur'!Oblast_tisku</vt:lpstr>
      <vt:lpstr>'SO 40-77-01 - Orientační ...'!Oblast_tisku</vt:lpstr>
      <vt:lpstr>'SO 90-90 - Odpady'!Oblast_tisku</vt:lpstr>
      <vt:lpstr>'SO 98-98 - Všeobecný objekt'!Oblast_tisku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DESKTOP-K7KKSBJ\Kateřina</dc:creator>
  <cp:lastModifiedBy>Bedlivý Petr, Ing.</cp:lastModifiedBy>
  <dcterms:created xsi:type="dcterms:W3CDTF">2022-09-16T09:55:08Z</dcterms:created>
  <dcterms:modified xsi:type="dcterms:W3CDTF">2022-09-16T10:03:55Z</dcterms:modified>
</cp:coreProperties>
</file>