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olejsiS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65-01-11" sheetId="4" r:id="rId4"/>
    <sheet name="PS 65-02-11" sheetId="5" r:id="rId5"/>
    <sheet name="PS 65-02-21" sheetId="6" r:id="rId6"/>
    <sheet name="PS 65-02-41.1" sheetId="7" r:id="rId7"/>
    <sheet name="PS 65-02-61" sheetId="8" r:id="rId8"/>
    <sheet name="PS 65-02-71.1" sheetId="9" r:id="rId9"/>
    <sheet name="PS 65-04-51" sheetId="10" r:id="rId10"/>
    <sheet name="SO 65-51-01" sheetId="11" r:id="rId11"/>
    <sheet name="SO 65-51-02" sheetId="12" r:id="rId12"/>
    <sheet name="SO 65-71-01.01" sheetId="13" r:id="rId13"/>
    <sheet name="SO 65-71-01.03" sheetId="14" r:id="rId14"/>
    <sheet name="SO 65-71-01.04" sheetId="15" r:id="rId15"/>
    <sheet name="SO 65-71-01.06" sheetId="16" r:id="rId16"/>
    <sheet name="SO 65-71-01.071" sheetId="17" r:id="rId17"/>
    <sheet name="SO 65-71-01.072" sheetId="18" r:id="rId18"/>
    <sheet name="SO 65-71-01.073" sheetId="19" r:id="rId19"/>
    <sheet name="SO 65-71-01.08" sheetId="20" r:id="rId20"/>
    <sheet name="SO 65-71-01.09" sheetId="21" r:id="rId21"/>
    <sheet name="SO 65-71-01.10" sheetId="22" r:id="rId22"/>
    <sheet name="SO 65-71-01.51" sheetId="23" r:id="rId23"/>
    <sheet name="SO 65-77-01" sheetId="24" r:id="rId24"/>
    <sheet name="SO 65-79-01" sheetId="25" r:id="rId25"/>
    <sheet name="SO 65-79-02" sheetId="26" r:id="rId26"/>
    <sheet name="SO 65-79-04" sheetId="27" r:id="rId27"/>
  </sheets>
  <definedNames/>
  <calcPr/>
  <webPublishing/>
</workbook>
</file>

<file path=xl/sharedStrings.xml><?xml version="1.0" encoding="utf-8"?>
<sst xmlns="http://schemas.openxmlformats.org/spreadsheetml/2006/main" count="21240" uniqueCount="3814">
  <si>
    <t>Aspe</t>
  </si>
  <si>
    <t>Rekapitulace ceny</t>
  </si>
  <si>
    <t>5423520036</t>
  </si>
  <si>
    <t>Rekonstrukce VB ŽST Krásná Lípa_ZM 01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</si>
  <si>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</si>
  <si>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</si>
  <si>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</si>
  <si>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</si>
  <si>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</si>
  <si>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</si>
  <si>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</si>
  <si>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</si>
  <si>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</si>
  <si>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</si>
  <si>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</si>
  <si>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</si>
  <si>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</si>
  <si>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</si>
  <si>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</si>
  <si>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</si>
  <si>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</si>
  <si>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</si>
  <si>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</si>
  <si>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</si>
  <si>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</si>
  <si>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</si>
  <si>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</si>
  <si>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</si>
  <si>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</si>
  <si>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</si>
  <si>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</si>
  <si>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</si>
  <si>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</si>
  <si>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</si>
  <si>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</si>
  <si>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</si>
  <si>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</si>
  <si>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</si>
  <si>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</si>
  <si>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</si>
  <si>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</si>
  <si>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</si>
  <si>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</si>
  <si>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</si>
  <si>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</si>
  <si>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</si>
  <si>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</si>
  <si>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997</t>
  </si>
  <si>
    <t>Přesun sutě</t>
  </si>
  <si>
    <t>P</t>
  </si>
  <si>
    <t>1</t>
  </si>
  <si>
    <t>R997013602.901</t>
  </si>
  <si>
    <t>Poplatek za uložení stavebního odpadu na skládce (skládkovné) z armovaného betonu zatříděného do Katalogu odpadů pod kódem 17 01 01, včetně dopravy</t>
  </si>
  <si>
    <t>T</t>
  </si>
  <si>
    <t>[bez vazby na CS]</t>
  </si>
  <si>
    <t>PP</t>
  </si>
  <si>
    <t>VV</t>
  </si>
  <si>
    <t>65.642=65.642 [A]</t>
  </si>
  <si>
    <t>TS</t>
  </si>
  <si>
    <t>R997013603.902</t>
  </si>
  <si>
    <t>Poplatek za uložení stavebního odpadu na skládce (skládkovné) cihelného zatříděného do Katalogu odpadů pod kódem 17 01 02, včetně dopravy</t>
  </si>
  <si>
    <t>323.616=323.616 [A]</t>
  </si>
  <si>
    <t>R997013631.903</t>
  </si>
  <si>
    <t>Poplatek za uložení stavebního odpadu na skládce (skládkovné) směsného stavebního a demoličního zatříděného do Katalogu odpadů pod kódem 17 09 04, včetně doprav</t>
  </si>
  <si>
    <t>Poplatek za uložení stavebního odpadu na skládce (skládkovné) směsného stavebního a demoličního zatříděného do Katalogu odpadů pod kódem 17 09 04, včetně dopravy</t>
  </si>
  <si>
    <t>180.52=180.520 [A]</t>
  </si>
  <si>
    <t>4</t>
  </si>
  <si>
    <t>R997013655.904</t>
  </si>
  <si>
    <t>Poplatek za uložení stavebního odpadu na skládce (skládkovné) zeminy a kamení zatříděného do Katalogu odpadů pod kódem 17 05 04, včetně dopravy</t>
  </si>
  <si>
    <t>SO 65-51-01259.38=259.380 [A] 
SO 65-51-02496.89=496.890 [B] 
SO 65-11-01.0116.448=16.448 [C] 
SO 65-71-01.072116.85=116.850 [D] 
Celkem: A+B+C+D=889.568 [E]</t>
  </si>
  <si>
    <t>5</t>
  </si>
  <si>
    <t>R997013804.905</t>
  </si>
  <si>
    <t>Poplatek za uložení stavebního odpadu na skládce (skládkovné) ze skla zatříděného do Katalogu odpadů pod kódem 17 02 02, včetně dopravy</t>
  </si>
  <si>
    <t>3.182=3.182 [A]</t>
  </si>
  <si>
    <t>R997013811.906</t>
  </si>
  <si>
    <t>Poplatek za uložení stavebního odpadu na skládce (skládkovné) dřevěného zatříděného do Katalogu odpadů pod kódem 17 02 01, včetně dopravy</t>
  </si>
  <si>
    <t>31.179=31.179 [A]</t>
  </si>
  <si>
    <t>7</t>
  </si>
  <si>
    <t>R997013.907</t>
  </si>
  <si>
    <t>Poplatek za uložení na skládce (skládkovné) železa a oceli kód odpadu 17 04 05 včetně dopravy</t>
  </si>
  <si>
    <t>8.867=8.867 [A]</t>
  </si>
  <si>
    <t>8</t>
  </si>
  <si>
    <t>R997013813.908</t>
  </si>
  <si>
    <t>Poplatek za uložení stavebního odpadu na skládce (skládkovné) z plastických hmot zatříděného do Katalogu odpadů pod kódem 17 02 03 včetně dopravy</t>
  </si>
  <si>
    <t>0.15=0.150 [A] 
0.6=0.600 [B] 
0.1=0.100 [C] 
0.15=0.150 [D] 
0.015=0.015 [E] 
0.7=0.700 [F] 
Celkem: A+B+C+D+E+F=1.715 [G]</t>
  </si>
  <si>
    <t>9</t>
  </si>
  <si>
    <t>R997013814.909</t>
  </si>
  <si>
    <t>Poplatek za uložení stavebního odpadu na skládce (skládkovné) z izolačních materiálů zatříděného do Katalogu odpadů pod kódem 17 06 04 včetně dopravy</t>
  </si>
  <si>
    <t>0.12=0.120 [A] 
0.53=0.530 [B] 
0.1=0.100 [C] 
0.08=0.080 [D] 
0.7=0.700 [E] 
Celkem: A+B+C+D+E=1.530 [F]</t>
  </si>
  <si>
    <t>10</t>
  </si>
  <si>
    <t>R99701303.910</t>
  </si>
  <si>
    <t>Poplatek za uložení na skládce (skládkovné), vyřazená zařízení neuvedená pod čísly 16 02 09 až 16 02 13 kód odpadu 16 02 14 včetně dopravy</t>
  </si>
  <si>
    <t>0.4=0.400 [A] 
1.1=1.100 [B] 
0.2=0.200 [C] 
0.1=0.100 [D] 
0.3=0.300 [E] 
1.2=1.200 [F] 
Celkem: A+B+C+D+E+F=3.300 [G]</t>
  </si>
  <si>
    <t>11</t>
  </si>
  <si>
    <t>R99701304.911</t>
  </si>
  <si>
    <t>Poplatek za uložení na skládce (skládkovné) kabely neuvedené pod 17 04 10 odpadu 17 04 11 včetně dopravy</t>
  </si>
  <si>
    <t>0.085=0.085 [A] 
0.4=0.400 [B] 
0.055=0.055 [C] 
0.035=0.035 [D] 
0.5=0.500 [E] 
0.55=0.550 [F] 
Celkem: A+B+C+D+E+F=1.625 [G]</t>
  </si>
  <si>
    <t>98-98</t>
  </si>
  <si>
    <t>Všeobecný objekt</t>
  </si>
  <si>
    <t xml:space="preserve">  SO 98-98</t>
  </si>
  <si>
    <t>SO 98-98</t>
  </si>
  <si>
    <t>OST</t>
  </si>
  <si>
    <t>Ostatní</t>
  </si>
  <si>
    <t>0132540R1</t>
  </si>
  <si>
    <t>Dokumentace skutečného provedení stavby v listinné formě</t>
  </si>
  <si>
    <t>KPL</t>
  </si>
  <si>
    <t>0132540R2</t>
  </si>
  <si>
    <t>Dokumentace skutečného provedení stavby v elektronické formě</t>
  </si>
  <si>
    <t>Geodetická dokumentace skutečného provedení stavby</t>
  </si>
  <si>
    <t>0910020R3</t>
  </si>
  <si>
    <t>Ostatní náklady související s objektem - Osvědčení o shodě notifikovanou osobou</t>
  </si>
  <si>
    <t>0910020R4</t>
  </si>
  <si>
    <t>Ostatní náklady související s objektem - Osvědčení o bezpečnosti před uvedením do provozu</t>
  </si>
  <si>
    <t>0910020R6</t>
  </si>
  <si>
    <t>Ostatní náklady související s objektem - Ostatní nezařazenénklady v realizaci</t>
  </si>
  <si>
    <t>Stavebně - statický průzkum      
Geodetické práce při realizaci</t>
  </si>
  <si>
    <t>0910020R7</t>
  </si>
  <si>
    <t>Exkurze</t>
  </si>
  <si>
    <t>0910020R8</t>
  </si>
  <si>
    <t>Publicita</t>
  </si>
  <si>
    <t>D.1.1</t>
  </si>
  <si>
    <t>ŽELEZNIČNÍ ZABEZPEČOVACÍ ZAŘÍZENÍ</t>
  </si>
  <si>
    <t xml:space="preserve">  PS 65-01-11</t>
  </si>
  <si>
    <t>D.1.1 - 65-01-11 Dočasné vymístění zabezpečovacího zařízení</t>
  </si>
  <si>
    <t>PS 65-01-11</t>
  </si>
  <si>
    <t>D1</t>
  </si>
  <si>
    <t>Zabezpečovací zařízení</t>
  </si>
  <si>
    <t>75B327</t>
  </si>
  <si>
    <t>SEKCE OVLÁDACÍHO STOLU - MONTÁŽ</t>
  </si>
  <si>
    <t>KUS</t>
  </si>
  <si>
    <t>OTSKP_21</t>
  </si>
  <si>
    <t>1. Položka obsahuje:  – demontáž sekce ovládacího stolu,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</si>
  <si>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75B328</t>
  </si>
  <si>
    <t>SEKCE OVLÁDACÍHO STOLU - DEMONTÁŽ</t>
  </si>
  <si>
    <t>75B337</t>
  </si>
  <si>
    <t>ÚPRAVA OVLÁDACÍHO STOLU, KONTROLNÍ SKŘÍNĚ - MONTÁŽ</t>
  </si>
  <si>
    <t>1. Položka obsahuje:  – provedení úprav (max. 50 tlačítek a světelných buněk) ovládacího stolu (kontrolní skříně) včetně zapojení  – montáž dodaného zařízení se všemi pomocnými a doplňujícími pracemi a součástmi, případné použití mechanizmů 2. Položka neobsahuje:  X 3. Způsob měření: Udává se počet kusů kompletní konstrukce nebo práce.</t>
  </si>
  <si>
    <t>75B338</t>
  </si>
  <si>
    <t>ÚPRAVA OVLÁDACÍHO STOLU, KONTROLNÍ SKŘÍNĚ - DEMONTÁŽ</t>
  </si>
  <si>
    <t>1. Položka obsahuje:  – demontáž prvků z ovládacího stolu (kontrolní skříně) včetně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</si>
  <si>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75L3BX</t>
  </si>
  <si>
    <t>MONITOR IS - MONTÁŽ</t>
  </si>
  <si>
    <t>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</si>
  <si>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75L3BY</t>
  </si>
  <si>
    <t>MONITOR IS - DEMONTÁŽ</t>
  </si>
  <si>
    <t>1. Položka obsahuje:  – demontáž (pro další využití/do šrotu) specifikovaného bloku/zařízení včetně potřebného drobného pomocného materiálu  – veškeré potřebné mechanizmy, včetně obsluhy, náklady na mzdy a přibližné (průměrné) náklady na pořízení potřebných materiálů včetně všech ostatních vedlejších nákladů  – odvoz demontovaného bloku/zařízení a skladování, případně ekologické likvidace bloku/zařízení 2. Položka neobsahuje:  X 3. Způsob měření: Udává se počet kusů kompletní konstrukce nebo práce.</t>
  </si>
  <si>
    <t>75A237</t>
  </si>
  <si>
    <t>ZATAŽENÍ A SPOJKOVÁNÍ KABELŮ SE STÍNĚNÍM DO 12 PÁRŮ - MONTÁŽ</t>
  </si>
  <si>
    <t>KMPÁR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</si>
  <si>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– kontrolní a závěrečné měření na kabelu pro rozvod signalizace, zapojení po měření  – montáž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</si>
  <si>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75A247</t>
  </si>
  <si>
    <t>ZATAŽENÍ A SPOJKOVÁNÍ KABELŮ SE STÍNĚNÍM PŘES 12 PÁRŮ - MONTÁŽ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</si>
  <si>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– kontrolní a závěrečné měření na kabelu pro rozvod signalizace, zapojení po měření  – montáž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</si>
  <si>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75IFC1</t>
  </si>
  <si>
    <t>KABELOVÝ ZÁVĚR DO 20 ŽIL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</si>
  <si>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</si>
  <si>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747213</t>
  </si>
  <si>
    <t>CELKOVÁ PROHLÍDKA, ZKOUŠENÍ, MĚŘENÍ A VYHOTOVENÍ VÝCHOZÍ REVIZNÍ ZPRÁVY, PRO OBJEM IN PŘES 500 DO 1000 TIS. KČ</t>
  </si>
  <si>
    <t>1. Položka obsahuje:  – cenu za celkovou prohlídku zařízení PS/SO, vč. měření, komplexních zkoušek a revizi zařízení tohoto PS/SO autorizovaným revizním technikem na silnoproudá zařízení podle požadavku ČSN, včetně hodnocení a vyhotovení celkové revizní zprávy 2. Položka neobsahuje:  X 3. Způsob měření: Udává se počet kusů kompletní konstrukce nebo práce.</t>
  </si>
  <si>
    <t>75E117</t>
  </si>
  <si>
    <t>DOZOR PRACOVNÍKŮ PROVOZOVATELE PŘI PRÁCI NA ŽIVÉM ZAŘÍZENÍ</t>
  </si>
  <si>
    <t>HOD</t>
  </si>
  <si>
    <t>1. Položka obsahuje:  – při provádění prací na zařízení, které je v provozu, určují pracovníci správy dopravní cesty kdy a jak je možné potřebný zásah provést  – ztrátu času pracovníků prozozovatele, kteří tento čas využijí ve prospěch prováděné stavby 2. Položka neobsahuje:  X 3. Způsob měření: Udává se počet hodin provádění dozoru, revize nebo práce.</t>
  </si>
  <si>
    <t>12</t>
  </si>
  <si>
    <t>75E137</t>
  </si>
  <si>
    <t>PŘEZKOUŠENÍ VLAKOVÝCH CEST</t>
  </si>
  <si>
    <t>1. Položka obsahuje:  – postavení vlakové cesty a kontrola návěstního znaku, přezkoušení změny návěstního znaku z povolujícího na zakazující a poruchy žárovek  – simulace jízdy vlaku  – přezkoušení nouzového vybavení  – přezkoušení vazeb na traťové zabezpečovací zařízení  – kompletní zkoušky 2. Položka neobsahuje:  X 3. Způsob měření: Udává se počet kusů kompletní konstrukce nebo práce.</t>
  </si>
  <si>
    <t>13</t>
  </si>
  <si>
    <t>75E1B7</t>
  </si>
  <si>
    <t>REGULACE A ZKOUŠENÍ ZABEZPEČOVACÍHO ZAŘÍZENÍ</t>
  </si>
  <si>
    <t>1. Položka obsahuje:  – zajištění a provedení čiností určenných položkou včetně dodávky potřebného pomocného materiálu a dopravy na místo určení  – provedení zkušebního provozu se všemi pomocnými a doplňujícími pracemi a součástmi, případné použití mechanizmů 2. Položka neobsahuje:  X 3. Způsob měření: Udává se počet hodin provádění dozoru, revize nebo práce.</t>
  </si>
  <si>
    <t>D.1.2</t>
  </si>
  <si>
    <t>ŽELEZNIČNÍ SDĚLOVACÍ ZAŘÍZENÍ</t>
  </si>
  <si>
    <t xml:space="preserve">  PS 65-02-11</t>
  </si>
  <si>
    <t>D.1.1.1 - Dočasné vymístění sdělovacího zařízení</t>
  </si>
  <si>
    <t>PS 65-02-11</t>
  </si>
  <si>
    <t>743Z39</t>
  </si>
  <si>
    <t>DEMONTÁŽ ROZVADĚČE OSVĚTLENÍ</t>
  </si>
  <si>
    <t>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</si>
  <si>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743Z44</t>
  </si>
  <si>
    <t>DEMONTÁŽ OVLADAČE PRO ZAŘÍZENÍ EOV</t>
  </si>
  <si>
    <t>75O13Y</t>
  </si>
  <si>
    <t>EPS (ZPDP), TABLO OBSLUHY - DEMONTÁŽ</t>
  </si>
  <si>
    <t>75O13X</t>
  </si>
  <si>
    <t>EPS (ZPDP), TABLO OBSLUHY - MONTÁŽ</t>
  </si>
  <si>
    <t>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</si>
  <si>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75L268</t>
  </si>
  <si>
    <t>HODINOVÉ PŘÍSLUŠENSTVÍ - DEMONTÁŽ</t>
  </si>
  <si>
    <t>75L267</t>
  </si>
  <si>
    <t>HODINOVÉ PŘÍSLUŠENSTVÍ - MONTÁŽ</t>
  </si>
  <si>
    <t>1. Položka obsahuje:  – kompletní repase, oživení, konfigurace, nastavení a uvedení do provozu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</si>
  <si>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75L23Y</t>
  </si>
  <si>
    <t>HODINY PODRUŽNÉ NEBO AUTONOMNÍ VNITŘNÍ - DEMONTÁŽ</t>
  </si>
  <si>
    <t>75L23X</t>
  </si>
  <si>
    <t>HODINY PODRUŽNÉ NEBO AUTONOMNÍ VNITŘNÍ - MONTÁŽ</t>
  </si>
  <si>
    <t>75N21Y</t>
  </si>
  <si>
    <t>MRS, RADIOSTANICE - DEMONTÁŽ</t>
  </si>
  <si>
    <t>75N21X</t>
  </si>
  <si>
    <t>MRS, RADIOSTANICE - MONTÁŽ</t>
  </si>
  <si>
    <t>75M21Y</t>
  </si>
  <si>
    <t>TELEFONNÍ ZAPOJOVAČ ANALOGOVÝ, ZAPOJOVAČ DO 10 OKRUHŮ - DEMONTÁŽ</t>
  </si>
  <si>
    <t>75M21X</t>
  </si>
  <si>
    <t>TELEFONNÍ ZAPOJOVAČ ANALOGOVÝ, ZAPOJOVAČ DO 10 OKRUHŮ - MONTÁŽ</t>
  </si>
  <si>
    <t>75B6T8</t>
  </si>
  <si>
    <t>BATERIE - DEMONTÁŽ</t>
  </si>
  <si>
    <t>1. Položka obsahuje:  – demontáž baterie, odpojení  – demontáž zařízení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</si>
  <si>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14</t>
  </si>
  <si>
    <t>75B6T7</t>
  </si>
  <si>
    <t>BATERIE - MONTÁŽ</t>
  </si>
  <si>
    <t>1. Položka obsahuje:  – montáž baterie na místo určení, její připojení, dobití na plnou kapacitu a přezkoušení  – montáž dodaného zařízení se všemi pomocnými a doplňujícími pracemi a součástmi, případné použití mechanizmů 2. Položka neobsahuje:  X 3. Způsob měření: Udává se počet kusů kompletní konstrukce nebo práce.</t>
  </si>
  <si>
    <t>15</t>
  </si>
  <si>
    <t>75M95Y</t>
  </si>
  <si>
    <t>DATOVÁ INFRASTRUKTURA LAN, MODEM - DEMONTÁŽ</t>
  </si>
  <si>
    <t>16</t>
  </si>
  <si>
    <t>75M95X</t>
  </si>
  <si>
    <t>DATOVÁ INFRASTRUKTURA LAN, MODEM - MONTÁŽ</t>
  </si>
  <si>
    <t>17</t>
  </si>
  <si>
    <t>75IEFY</t>
  </si>
  <si>
    <t>OPTICKÝ ROZVADĚČ NA ZEĎ - DEMONTÁŽ</t>
  </si>
  <si>
    <t>18</t>
  </si>
  <si>
    <t>75A161</t>
  </si>
  <si>
    <t>KABEL METALICKÝ SE STÍNĚNÍM PŘES 12 PÁRŮ - DODÁVKA</t>
  </si>
  <si>
    <t>1. Položka obsahuje:  – dodání kabelů podle typu od výrobců včetně mimostaveništní dopravy 2. Položka neobsahuje:  X 3. Způsob měření: Měří se n-násobky páru vodičů na kilometr.</t>
  </si>
  <si>
    <t>19</t>
  </si>
  <si>
    <t>20</t>
  </si>
  <si>
    <t>702113</t>
  </si>
  <si>
    <t>KABELOVÝ ŽLAB ZEMNÍ VČETNĚ KRYTU SVĚTLÉ ŠÍŘKY PŘES 250 MM</t>
  </si>
  <si>
    <t>M</t>
  </si>
  <si>
    <t>1. Položka obsahuje:  – kompletní montáž, rozměření, upevnění, řezání, spojování a pod.   – veškerý spojovací a montážní materiál vč. upevňovacího materiálu ( držáky apod.)  – pomocné mechanismy 2. Položka neobsahuje:  X 3. Způsob měření: Měří se metr délkový.</t>
  </si>
  <si>
    <t>21</t>
  </si>
  <si>
    <t>75A312</t>
  </si>
  <si>
    <t>KABELOVÁ FORMA (UKONČENÍ KABELŮ) PRO KABELY ZABEZPEČOVACÍ PŘES 12 PÁRŮ</t>
  </si>
  <si>
    <t>1. Položka obsahuje:  – odstranění pláště kabelu, odstranění izolace z konců žil na svorkovnici, zhotovení vodní zábrany, zformování a konečná úprava kabelu  – kontrolní a závěrečné měření na kabelu pro rozvod signalizace, zapojení po měření, montáž příchytky a štítku 2. Položka neobsahuje:  X 3. Způsob měření: Udává se počet kusů kompletní konstrukce nebo práce.</t>
  </si>
  <si>
    <t>22</t>
  </si>
  <si>
    <t>75I811</t>
  </si>
  <si>
    <t>KABEL OPTICKÝ SINGLEMODE DO 12 VLÁKEN</t>
  </si>
  <si>
    <t>KMVLÁKNO</t>
  </si>
  <si>
    <t>1. Položka obsahuje:  – dodávku specifikované kabelizace včetně potřebného drobného montážního materiálu  – dopravu a skladování  – práce spojené s montáží specifikované kabelizace specifikovaným způsobem (uložení na konstrukci, zafouknutí, zafouknutí do obsazené trubky, zatažení)  – veškeré potřebné mechanizmy, včetně obsluhy, náklady na mzdy a přibližné (průměrné) náklady na pořízení potřebných materiálů 2. Položka neobsahuje:  X 3. Způsob měření: Dodávka a montáž specifikované kabelizace se měří v délce udané v kmvláknech.</t>
  </si>
  <si>
    <t>23</t>
  </si>
  <si>
    <t>75I81Y</t>
  </si>
  <si>
    <t>KABEL OPTICKÝ SINGLEMODE - DEMONTÁŽ</t>
  </si>
  <si>
    <t>1. Položka obsahuje:  – demontáž (pro další využití/do šrotu) specifikované kabelizace včetně potřebného drobného pomocného materiálu  – veškeré potřebné mechanizmy, včetně obsluhy, náklady na mzdy a přibližné (průměrné) náklady na pořízení potřebných materiálů včetně všech ostatních vedlejších nákladů  – odvoz demontované kabelizace a skladování, případně ekologické likvidace bloku/zařízení 2. Položka neobsahuje:  X 3. Způsob měření: Udává se počet metrů kompletní konstrukce nebo práce.</t>
  </si>
  <si>
    <t>24</t>
  </si>
  <si>
    <t>75I81X</t>
  </si>
  <si>
    <t>KABEL OPTICKÝ SINGLEMODE - MONTÁŽ</t>
  </si>
  <si>
    <t>1. Položka obsahuje:  – práce spojené s montáží specifikované kabelizace specifikovaným způsobem (uložení na konstrukci, zafouknutí, zatažení)  – veškeré potřebné mechanizmy, včetně obsluhy, náklady na mzdy a přibližné (průměrné) náklady na pořízení potřebných materiálů 2. Položka neobsahuje:  X 3. Způsob měření: Práce specifikovaného se měří délce kabelizace udané v metrech.</t>
  </si>
  <si>
    <t>25</t>
  </si>
  <si>
    <t>75L482</t>
  </si>
  <si>
    <t>PŘÍSLUŠENSTVÍ KS - PŘEPĚŤOVÁ OCHRANA PRO KS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</si>
  <si>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</si>
  <si>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26</t>
  </si>
  <si>
    <t xml:space="preserve">  PS 65-02-21</t>
  </si>
  <si>
    <t>D.1.2.2 - Rozhlasové zařízení</t>
  </si>
  <si>
    <t>PS 65-02-21</t>
  </si>
  <si>
    <t>0</t>
  </si>
  <si>
    <t>Všeobecné konstrukce a práce</t>
  </si>
  <si>
    <t>09R18</t>
  </si>
  <si>
    <t>Předání a převzetí díla vč. vystavení protokolu a převzetí dokumentace skutečného stavu s kontrolou souhlasu realizované stavby s touto dokumetací.</t>
  </si>
  <si>
    <t>KS</t>
  </si>
  <si>
    <t>Poznámka k položce: Předání a převzetí díla vč. vystavení protokolu a převzetí dokumentace skutečného stavu s kontrolou souhlasu realizované stavby s touto dokumetací.</t>
  </si>
  <si>
    <t>Přidružená stavební výroba</t>
  </si>
  <si>
    <t>R742X8931020</t>
  </si>
  <si>
    <t>Provedení kontroly a zaměření stávajícího stavu zařízení a rozvodů a zařízení ostatních slaboproudých systémů ŽST (DR)</t>
  </si>
  <si>
    <t>Poznámka k položce: Provedení kontroly a zaměření stávajícího stavu zařízení a rozvodů a zařízení ostatních slaboproudých systémů ŽST (DR)</t>
  </si>
  <si>
    <t>R742X8931030</t>
  </si>
  <si>
    <t>Rozpracování plánu demontáží a montáží vzhledem k etapizaci výstavby a zachování hlavních funkčních stavů zařízení ŽSR.</t>
  </si>
  <si>
    <t>Poznámka k položce: Rozpracování plánu demontáží a montáží vzhledem k etapizaci výstavby a zachování hlavních funkčních stavů zařízení ŽSR.</t>
  </si>
  <si>
    <t>R742X8931040</t>
  </si>
  <si>
    <t>V rekonstruované části objektu se odpojí od stávajícího systému a zdemontuje.</t>
  </si>
  <si>
    <t>Poznámka k položce: V rekonstruované části objektu se odpojí od stávajícího systému a zdemontuje.</t>
  </si>
  <si>
    <t>703412</t>
  </si>
  <si>
    <t>ELEKTROINSTALAČNÍ TRUBKA PLASTOVÁ VČETNĚ UPEVNĚNÍ A PŘÍSLUŠENSTVÍ DN PRŮMĚRU PŘES 25 DO 40 MM</t>
  </si>
  <si>
    <t>Poznámka k položce: 1. Položka obsahuje:  – přípravu podkladu pro osazení 2. Položka neobsahuje:  X 3. Způsob měření: Měří se metr délkový.</t>
  </si>
  <si>
    <t>741111</t>
  </si>
  <si>
    <t>KRABICE (ROZVODKA) INSTALAČNÍ PŘÍSTROJOVÁ PRÁZDNÁ</t>
  </si>
  <si>
    <t>Poznámka k položce: 1. Položka obsahuje:  – přípravu podkladu pro osazení  – veškerý materiál a práce pro upevnění nebo uchycení krabice 2. Položka neobsahuje:  X 3. Způsob měření: Udává se počet kusů kompletní konstrukce nebo práce.</t>
  </si>
  <si>
    <t>741121</t>
  </si>
  <si>
    <t>KRABICE (ROZVODKA) INSTALAČNÍ ODBOČNÁ PRÁZDNÁ</t>
  </si>
  <si>
    <t>74F332R1</t>
  </si>
  <si>
    <t>VÝKON ORGANIZAČNÍCH JEDNOTEK SPRÁVCE</t>
  </si>
  <si>
    <t>Poznámka k položce: 1. Položka obsahuje:  – zajištění pracoviště správcem TV (zkratování TV), zajištění přejezdů správcem TV vč. nájmu pracovníků a poUŽITÝch mechanismů nutných k výkonu 2. Položka neobsahuje:  X 3. Způsob měření: Udává se čas v hodinách.</t>
  </si>
  <si>
    <t>75J321</t>
  </si>
  <si>
    <t>KABEL SDĚLOVACÍ PRO STRUKTUROVANOU KABELÁŽ FTP/STP</t>
  </si>
  <si>
    <t>Poznámka k položce: Cat 6 ; naměřená délka kabelu datového: 35m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</si>
  <si>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75J32X</t>
  </si>
  <si>
    <t>KABEL SDĚLOVACÍ PRO STRUKTUROVANOU KABELÁŽ FTP/STP - MONTÁŽ</t>
  </si>
  <si>
    <t>Poznámka k položce: naměřená délka kabelu datového: 35m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</si>
  <si>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75L112</t>
  </si>
  <si>
    <t>ROZHLASOVÁ ÚSTŘEDNA DIGITÁLNÍ (IP) PROVEDENÍ SE ZESILOVAČEM DO 100W</t>
  </si>
  <si>
    <t>Poznámka k položce: Kompletní rozhlasová ústředna vybavená porty pro připojení do DDTS Sestava vybavení: CD+TUNER+ZS CF+MATICE+ZÁZNAM PROBĚHLÝCH HLÁŠENÍ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</t>
  </si>
  <si>
    <t>75L117</t>
  </si>
  <si>
    <t>ROZHLASOVÁ ÚSTŘEDNA VSTUPNĚ-VÝSTUPNÍ JEDNOTKA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</si>
  <si>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</t>
  </si>
  <si>
    <t>27</t>
  </si>
  <si>
    <t>75L11X</t>
  </si>
  <si>
    <t>ROZHLASOVÁ ÚSTŘEDNA - MONTÁŽ</t>
  </si>
  <si>
    <t>Poznámka k položce: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</si>
  <si>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28</t>
  </si>
  <si>
    <t>75L121</t>
  </si>
  <si>
    <t>PŘÍSLUŠENSTVÍ ÚSTŘEDNY - ZÁLOHOVANÝ ZDROJ ROZHLASU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</si>
  <si>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</t>
  </si>
  <si>
    <t>29</t>
  </si>
  <si>
    <t>75L126</t>
  </si>
  <si>
    <t>PŘÍSLUŠENSTVÍ ÚSTŘEDNY - ŘÍZENÍ ROZHLASOVÉ ÚSTŘEDNY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</si>
  <si>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</si>
  <si>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30</t>
  </si>
  <si>
    <t>75L12X</t>
  </si>
  <si>
    <t>PŘÍSLUŠENSTVÍ ÚSTŘEDNY - MONTÁŽ</t>
  </si>
  <si>
    <t>31</t>
  </si>
  <si>
    <t>75L141</t>
  </si>
  <si>
    <t>ROZHLASOVÝ OVLÁDACÍ PRVEK OVLÁDACÍ PULT ROZHLASU</t>
  </si>
  <si>
    <t>Poznámka k položce: Pulp s mikrofonem do dopravní kanceláře 1. Položka obsahuje:  – dodávku specifikovaného bloku/zařízení včetně potřebného drobného montážního materiálu  – dodávku souvisejícího příslušenství pro specifikovaný blok/zařízení  – dopravu a skladování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</si>
  <si>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32</t>
  </si>
  <si>
    <t>75L14X</t>
  </si>
  <si>
    <t>ROZHLASOVÝ OVLÁDACÍ PRVEK - MONTÁŽ</t>
  </si>
  <si>
    <t>33</t>
  </si>
  <si>
    <t>75L161</t>
  </si>
  <si>
    <t>ROZHLASOVÉ PŘÍSLUŠENSTVÍ - KONZOLA PRO REPRODUKTOR</t>
  </si>
  <si>
    <t>34</t>
  </si>
  <si>
    <t>75L163</t>
  </si>
  <si>
    <t>ROZHLASOVÉ PŘÍSLUŠENSTVÍ - ROZVODNÁ KRABICE PRO ROZHLAS</t>
  </si>
  <si>
    <t>35</t>
  </si>
  <si>
    <t>75L175</t>
  </si>
  <si>
    <t>REPRODUKTOR VENKOVNÍ TLAKOVÝ S NASTAVITELNÝM VÝKONEM</t>
  </si>
  <si>
    <t>36</t>
  </si>
  <si>
    <t>75L17X</t>
  </si>
  <si>
    <t>REPRODUKTOR VENKOVNÍ - MONTÁŽ</t>
  </si>
  <si>
    <t>37</t>
  </si>
  <si>
    <t>75L182</t>
  </si>
  <si>
    <t>REPRODUKTOR VNITŘNÍ SKŘÍŇKOVÝ S NASTAVITELNÝM VÝKONEM</t>
  </si>
  <si>
    <t>38</t>
  </si>
  <si>
    <t>75L189</t>
  </si>
  <si>
    <t>REPRODUKTOR VNITŘNÍ REGULÁTOR HLASITOSTI</t>
  </si>
  <si>
    <t>39</t>
  </si>
  <si>
    <t>75L18X</t>
  </si>
  <si>
    <t>REPRODUKTOR VNITŘNÍ - MONTÁŽ</t>
  </si>
  <si>
    <t>40</t>
  </si>
  <si>
    <t>75L191</t>
  </si>
  <si>
    <t>KABEL SILOVÝ PRO ROZHLAS PRŮMĚRU DO 1,5 MM2</t>
  </si>
  <si>
    <t>kmžíla</t>
  </si>
  <si>
    <t>Poznámka k položce: naměřená délka kabelu 3x1,5 mm2 : 185m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</si>
  <si>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41</t>
  </si>
  <si>
    <t>75L19X</t>
  </si>
  <si>
    <t>KABEL SILOVÝ PRO ROZHLAS - MONTÁŽ</t>
  </si>
  <si>
    <t>Poznámka k položce: naměřená délka kabelu: 185m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</si>
  <si>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42</t>
  </si>
  <si>
    <t>75L1B1</t>
  </si>
  <si>
    <t>ZKOUŠENÍ, NASTAVENÍ HLASITOSTI ROZHLASOVÉHO ZAŘÍZENÍ</t>
  </si>
  <si>
    <t>KOMPLET</t>
  </si>
  <si>
    <t>Poznámka k položce: 1. Položka obsahuje:  – práce spojené se zkoušením, nastavením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Udává se komplet odlišných materiálů a činností, které tvoří funkční nedělitelný celek daný názvem položky.</t>
  </si>
  <si>
    <t>43</t>
  </si>
  <si>
    <t>75L1B2</t>
  </si>
  <si>
    <t>ZKOUŠENÍ, NASTAVENÍ A UVEDENÍ ROZHLASOVÉHO ZAŘÍZENÍ DO PROVOZU</t>
  </si>
  <si>
    <t>Poznámka k položce: 1. Položka obsahuje:  – práce spojené se zkoušením, nastavením a uvedení do provozu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Udává se komplet odlišných materiálů a činností, které tvoří funkční nedělitelný celek daný názvem položky.</t>
  </si>
  <si>
    <t>44</t>
  </si>
  <si>
    <t>75O948</t>
  </si>
  <si>
    <t>DDTS ŽDC, INTEGRACE ROZ</t>
  </si>
  <si>
    <t>Poznámka k položce: 1. Položka obsahuje:  - SW integraci jedné rozhlasové ústředny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</si>
  <si>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45</t>
  </si>
  <si>
    <t>75O94E</t>
  </si>
  <si>
    <t>DDTS ŽDC, INTEGRACE NAPÁJECÍHO ZDROJE</t>
  </si>
  <si>
    <t>Poznámka k položce: 1. Položka obsahuje:  - SW integraci jednoho napájecího zdroje sdělovací technologie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</si>
  <si>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46</t>
  </si>
  <si>
    <t>741R14</t>
  </si>
  <si>
    <t>D+M Ostatní nespecifikované instalační materiál, konektory</t>
  </si>
  <si>
    <t>Poznámka k položce: D+M Ostatní nespecifikované instalační materiál, konektory</t>
  </si>
  <si>
    <t>47</t>
  </si>
  <si>
    <t>741R15</t>
  </si>
  <si>
    <t>D+M Pancéřové chráničky, elektroinstalační PVC lišty včetně příslušenství a přístrojových krabic upevňovací spojovací materiál apod.</t>
  </si>
  <si>
    <t>Poznámka k položce: D+M Pancéřové chráničky, elektroinstalační PVC lišty včetně příslušenství a přístrojových krabic upevňovací spojovací materiál apod.</t>
  </si>
  <si>
    <t>48</t>
  </si>
  <si>
    <t>742R16</t>
  </si>
  <si>
    <t>Kompletace zařízení DR a uvedení do provozu</t>
  </si>
  <si>
    <t>Poznámka k položce: Kompletace zařízení a uvedení do provozu</t>
  </si>
  <si>
    <t>49</t>
  </si>
  <si>
    <t>742R17</t>
  </si>
  <si>
    <t>Ostatní zúčtovatelný drobný, pomocný, doplňkový a ostatní materiál v potřebném rozsahu pro řádné dokončení díla</t>
  </si>
  <si>
    <t>Poznámka k položce: Ostatní zúčtovatelný drobný, pomocný, doplňkový a ostatní materiál v potřebném rozsahu pro řádné dokončení díla</t>
  </si>
  <si>
    <t xml:space="preserve">  PS 65-02-41.1</t>
  </si>
  <si>
    <t>D.1.2.4 - Elektrická požární a zabezpečovací signalizace - SŽ</t>
  </si>
  <si>
    <t>PS 65-02-41.1</t>
  </si>
  <si>
    <t>R742X2431020</t>
  </si>
  <si>
    <t>Provedení kontroly a zaměření stávajícího stavu zařízení a rozvodů PZTS.</t>
  </si>
  <si>
    <t>Poznámka k položce: Provedení kontroly a zaměření stávajícího stavu zařízení a rozvodů PZTS.</t>
  </si>
  <si>
    <t>R742X2431030</t>
  </si>
  <si>
    <t>Rozpracování plánu demontáží a montáží vzhledem k etapizaci výstavby a zachování hlavních funkčních zařízení ŽST.</t>
  </si>
  <si>
    <t>Poznámka k položce: Rozpracování plánu demontáží a montáží vzhledem k etapizaci výstavby a zachování hlavních funkčních zařízení ŽST.</t>
  </si>
  <si>
    <t>R742X2431050</t>
  </si>
  <si>
    <t>V rekonstruované části objektu se odpojí od stávajícího systému PZTS a zdemontuje.</t>
  </si>
  <si>
    <t>Poznámka k položce: V rekonstruované části objektu se odpojí od stávajícího systému PZTS a zdemontuje.</t>
  </si>
  <si>
    <t>Poznámka k položce: SŽ 75m + MÚ 880m 1. Položka obsahuje:  – přípravu podkladu pro osazení 2. Položka neobsahuje:  X 3. Způsob měření: Měří se metr délkový.</t>
  </si>
  <si>
    <t>Poznámka k položce: SŽ 5ks + MÚ 48ks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</si>
  <si>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8ks + 55MÚ ks 1. Položka obsahuje:  – přípravu podkladu pro osazení  – veškerý materiál a práce pro upevnění nebo uchycení krabice 2. Položka neobsahuje:  X 3. Způsob měření: Udává se počet kusů kompletní konstrukce nebo práce.</t>
  </si>
  <si>
    <t>75J213</t>
  </si>
  <si>
    <t>KABEL SDĚLOVACÍ PRO VNITŘNÍ POUŽITÍ DO 10 PÁRŮ PRŮMĚRU 0,8 MM</t>
  </si>
  <si>
    <t>Poznámka k položce: naměřená délka kabelu 3x2x0,5: SŽ 980m + MÚ 3800m    Položka zahrnuje i materiál/montáž pro V-V PZTS,NSS-MÚ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2. Položka neobsahuje:  X 3. Způsob měření: Dodávka specifikovaného kabelu se měří v délce kabelu udané v kmpárech.</t>
  </si>
  <si>
    <t>75J213R1</t>
  </si>
  <si>
    <t>KABEL SDĚLOVACÍ PRO VNITŘNÍ POUŽITÍ DO 1 PÁRU PRŮMĚRU 1 MM</t>
  </si>
  <si>
    <t>Poznámka k položce: naměřená délka kabelu 2x1: SŽ 150m + MÚ 220m    Položka zahrnuje i materiál/montáž pro V-V PZTS,NSS-MÚ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2. Položka neobsahuje:  X 3. Způsob měření: Dodávka specifikovaného kabelu se měří v délce kabelu udané v kmpárech.</t>
  </si>
  <si>
    <t>75J23X</t>
  </si>
  <si>
    <t>KABEL SDĚLOVACÍ, MONTÁŽ A UPEVNĚNÍ</t>
  </si>
  <si>
    <t>Poznámka k položce: Položka zahrnuje i materiál/montáž pro V-V PZTS,NSS-MÚ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</si>
  <si>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75J311</t>
  </si>
  <si>
    <t>KABEL SDĚLOVACÍ PRO STRUKTUROVANOU KABELÁŽ UTP</t>
  </si>
  <si>
    <t>Poznámka k položce: cat 5E ; naměřená délka kabelu datového: SŽ 90m + MÚ 620m    Položka zahrnuje i materiál/montáž pro V-V PZTS,NSS-MÚ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</si>
  <si>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75J31XR</t>
  </si>
  <si>
    <t>KABEL SDĚLOVACÍ PRO STRUKTUROVANOU KABELÁŽ UTP - MONTÁŽ</t>
  </si>
  <si>
    <t>75K611</t>
  </si>
  <si>
    <t>AKUMULÁTOROVÁ BATERIE DO 100 VAH - DODÁVKA</t>
  </si>
  <si>
    <t>Poznámka k položce: Akumulátor 12 V/38 Ah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</si>
  <si>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Poznámka k položce: Akumulátor 12 V/17 Ah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</si>
  <si>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75K61X</t>
  </si>
  <si>
    <t>AKUMULÁTOROVÁ BATERIE DO 100 VAH - MONTÁŽ</t>
  </si>
  <si>
    <t>Poznámka k položce: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</si>
  <si>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75O514R1</t>
  </si>
  <si>
    <t>EZS, ÚSTŘEDNA DO 520 ZÓN</t>
  </si>
  <si>
    <t>Poznámka k položce: Investor požaduje zabezpečovací ústřednu PZTS a EACS Asset od Fidesu, která je nyní v ověřovacím provozu. Vybavena porty pro připojení na DDTS. 1. Položka obsahuje:  – dodávku specifikovaného bloku/zařízení včetně potřebného drobného montážního materiálu  – dodávku souvisejícího příslušenství pro specifikovaný blok/zařízení – dodávku akumulátoru do 18 Ah pro dobu zálohování min. 6 hodin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</si>
  <si>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75O51X</t>
  </si>
  <si>
    <t>EZS, ÚSTŘEDNA - MONTÁŽ</t>
  </si>
  <si>
    <t>75O521</t>
  </si>
  <si>
    <t>EZS, SOFTWARE ÚSTŘEDNY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</si>
  <si>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</si>
  <si>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75O542R1</t>
  </si>
  <si>
    <t>EZS, KLÁVESNICE - LCD DISPLEJ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</si>
  <si>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</si>
  <si>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75O54X</t>
  </si>
  <si>
    <t>EZS, KLÁVESNICE - MONTÁŽ</t>
  </si>
  <si>
    <t>75O552R1</t>
  </si>
  <si>
    <t>EZS, KONCENTRÁTOR 8 ZÓN + 2 PGM VÝSTUPY V KOVOVÉM KRYTU</t>
  </si>
  <si>
    <t>75O552R2</t>
  </si>
  <si>
    <t>EZS, KONCENTRÁTOR 8 ZÓN + 8 PGM</t>
  </si>
  <si>
    <t>Poznámka k položce: 1. Položka obsahuje:  – dodávku specifikovaného bloku/zařízení včetně potřebného drobného montážního materiálu  – dodávku souvisejícího příslušenství pro specifikovaný blok/zařízení – dodávku akumulátoru do 18 Ah pro dobu zálohování min. 6 hodin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</si>
  <si>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75O55X</t>
  </si>
  <si>
    <t>EZS, KONCENTRÁTOR - MONTÁŽ</t>
  </si>
  <si>
    <t>75O561R1</t>
  </si>
  <si>
    <t>EZS, ROZVODNÁ KRABICE PRO ZÁPUSTNOU MONTÁŽ</t>
  </si>
  <si>
    <t>75O56XR1</t>
  </si>
  <si>
    <t>EZS, ROZVODNÁ KRABICE ZÁPUSTNÁ - MONTÁŽ POD OMÍTKU</t>
  </si>
  <si>
    <t>75O571R1</t>
  </si>
  <si>
    <t>EZS, MAGNETICKÝ KONTAKT PLASTOVÝ ZÁVRTNÝ S PŘÍSLUŠENSTVÍM - LEHKÉ PROVEDENÍ</t>
  </si>
  <si>
    <t>75O581</t>
  </si>
  <si>
    <t>EZS, PROSTOROVÝ DETEKTOR PIR</t>
  </si>
  <si>
    <t>75O592</t>
  </si>
  <si>
    <t>EZS, PROSTOROVÝ DETEKTOR DUÁLNÍ</t>
  </si>
  <si>
    <t>75O59X</t>
  </si>
  <si>
    <t>EZS, PROSTOROVÝ DETEKTOR - MONTÁŽ</t>
  </si>
  <si>
    <t>75O5B1R2</t>
  </si>
  <si>
    <t>EZS, HLÁSIČ KOUŘE - KOMBINOVANÝ</t>
  </si>
  <si>
    <t>Poznámka k položce: POŽÁRNÍ DETEKTOR KOMB. 'HLAS'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</si>
  <si>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75O5BX</t>
  </si>
  <si>
    <t>EZS, HLÁSIČ KOUŘE - MONTÁŽ</t>
  </si>
  <si>
    <t>75O5E1</t>
  </si>
  <si>
    <t>EZS, ČIDLO SPECIÁLNÍ</t>
  </si>
  <si>
    <t>Poznámka k položce: DETEKTOR SPALIN 'CO'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</si>
  <si>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75O5EX</t>
  </si>
  <si>
    <t>EZS, ČIDLO SPECIÁLNÍ - MONTÁŽ</t>
  </si>
  <si>
    <t>Poznámka k položce: DETEKTOR SPALIN 'CO'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</si>
  <si>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50</t>
  </si>
  <si>
    <t>75O5E1R1</t>
  </si>
  <si>
    <t>EZS, ČIDLO SPECIÁLNÍ - TÍSEŇ</t>
  </si>
  <si>
    <t>Poznámka k položce: TÍSŇOVÉ TLAČÍTKO 'TÍSEŇ'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</si>
  <si>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51</t>
  </si>
  <si>
    <t>75O5EXR1</t>
  </si>
  <si>
    <t>Poznámka k položce: TÍSŇOVÉ TLAČÍTKO 'TÍSEŇ'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</si>
  <si>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52</t>
  </si>
  <si>
    <t>75O5E1R2</t>
  </si>
  <si>
    <t>EZS, ČIDLO SPECIÁLNÍ - MANUÁLNÍ TLAČÍTKO-FIRE</t>
  </si>
  <si>
    <t>Poznámka k položce: TLAČÍTKOVÝ HLÁSIČ POŽÁRU 'MAN-FIRE'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</si>
  <si>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53</t>
  </si>
  <si>
    <t>75O5EXR2</t>
  </si>
  <si>
    <t>Poznámka k položce: TLAČÍTKOVÝ HLÁSIČ POŽÁRU 'MAN-FIRE'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</si>
  <si>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54</t>
  </si>
  <si>
    <t>75O5G1</t>
  </si>
  <si>
    <t>EZS, BEZKONTAKTNÍ ČTEČKA KARET</t>
  </si>
  <si>
    <t>55</t>
  </si>
  <si>
    <t>75O5GX</t>
  </si>
  <si>
    <t>EZS, BEZKONTAKTNÍ ČTEČKA KARET - MONTÁŽ</t>
  </si>
  <si>
    <t>Poznámka k položce: Čtečka pro služební karty 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</si>
  <si>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56</t>
  </si>
  <si>
    <t>75O5H1</t>
  </si>
  <si>
    <t>EZS, PROPOJOVACÍ MODUL PRO ČTEČKU</t>
  </si>
  <si>
    <t>Poznámka k položce: Expander pro ovládání 2 dveří nebo 1 vstup/výstup dveří, připojení dvou čteček (Wiegand/Clock Data)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</si>
  <si>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57</t>
  </si>
  <si>
    <t>75O5HX</t>
  </si>
  <si>
    <t>EZS, PROPOJOVACÍ MODUL PRO ČTEČKU - MONTÁŽ</t>
  </si>
  <si>
    <t>58</t>
  </si>
  <si>
    <t>75O5I1</t>
  </si>
  <si>
    <t>EZS, ELEKTROMAGNETICKÝ ZÁMEK</t>
  </si>
  <si>
    <t>59</t>
  </si>
  <si>
    <t>75O5IX</t>
  </si>
  <si>
    <t>EZS, ELEKTROMAGNETICKÝ ZÁMEK - MONTÁŽ</t>
  </si>
  <si>
    <t>60</t>
  </si>
  <si>
    <t>75O5J1</t>
  </si>
  <si>
    <t>EZS, KOMUNIKAČNÍ ROZHRANÍ PRO INTEGRACI DO PROGRAMU TŘETÍCH STRAN TCP/IP</t>
  </si>
  <si>
    <t>61</t>
  </si>
  <si>
    <t>75O5J2</t>
  </si>
  <si>
    <t>EZS, KOMUNIKAČNÍ ROZHRANÍ PRO MONITORING, SPRÁVU UŽIVATELŮ A KONFIGURACI TCP/IP</t>
  </si>
  <si>
    <t>62</t>
  </si>
  <si>
    <t>75O5L1</t>
  </si>
  <si>
    <t>EZS, PŘÍSTUPOVÁ KARTA/KLÍČENKA</t>
  </si>
  <si>
    <t>Poznámka k položce: Služební karty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</si>
  <si>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63</t>
  </si>
  <si>
    <t>75O5M1</t>
  </si>
  <si>
    <t>EZS, SIRÉNA VNITŘNÍ</t>
  </si>
  <si>
    <t>Poznámka k položce: SIRÉNA VNITŘNÍ 'SIR' PZTS 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</si>
  <si>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65</t>
  </si>
  <si>
    <t>75O5MX</t>
  </si>
  <si>
    <t>EZS, SIRÉNA - MONTÁŽ</t>
  </si>
  <si>
    <t>66</t>
  </si>
  <si>
    <t>75O5N1</t>
  </si>
  <si>
    <t>EZS, KLIENTSKÉ PRACOVIŠTĚ</t>
  </si>
  <si>
    <t>67</t>
  </si>
  <si>
    <t>75O5NW</t>
  </si>
  <si>
    <t>EZS, KLIENTSKÉ PRACOVIŠTĚ - DOPLNĚNÍ HW, SW, LICENCE</t>
  </si>
  <si>
    <t>68</t>
  </si>
  <si>
    <t>75O5NX</t>
  </si>
  <si>
    <t>EZS, KLIENTSKÉ PRACOVIŠTĚ - MONTÁŽ</t>
  </si>
  <si>
    <t>69</t>
  </si>
  <si>
    <t>75O5O1</t>
  </si>
  <si>
    <t>EZS, ŠKOLENÍ A ZÁCVIK PERSONÁLU OBSLUHUJÍCÍHO ZAŘÍZENÍ EZS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</si>
  <si>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Specifické zkoušení a školení se udává v hodinách aktivní činnosti.</t>
  </si>
  <si>
    <t>70</t>
  </si>
  <si>
    <t>75O5O2</t>
  </si>
  <si>
    <t>EZS, ZÁVĚREČNÉ OŽIVENÍ, NASTAVENÍ A FUNKČNÍ ODZKOUŠENÍ ZAŘÍZENÍ EZS</t>
  </si>
  <si>
    <t>71</t>
  </si>
  <si>
    <t>75O5O3</t>
  </si>
  <si>
    <t>EZS, PŘEZKOUŠENÍ ÚSTŘEDNY EZS</t>
  </si>
  <si>
    <t>72</t>
  </si>
  <si>
    <t>75O5O4</t>
  </si>
  <si>
    <t>EZS, UVEDENÍ ÚSTŘEDNY EZS DO TRVALÉHO PROVOZU</t>
  </si>
  <si>
    <t>73</t>
  </si>
  <si>
    <t>75O5O5</t>
  </si>
  <si>
    <t>EZS, REVIZE ÚSTŘEDNY EZS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</si>
  <si>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</si>
  <si>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74</t>
  </si>
  <si>
    <t>75O943</t>
  </si>
  <si>
    <t>DDTS ŽDC, INTEGRACE EZS</t>
  </si>
  <si>
    <t>Poznámka k položce: 1. Položka obsahuje:  - SW integraci jedné ústředny EZS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</si>
  <si>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75</t>
  </si>
  <si>
    <t>75O94K</t>
  </si>
  <si>
    <t>DDTS ŽDC, PARAMETRIZACE EZS</t>
  </si>
  <si>
    <t>Poznámka k položce: 1. Položka obsahuje:  - doplnění parametrizace EZS do integračního koncentrátoru DDTS ŽDC - náklady na mzdy - programátorské práce včetně potřebného vybavení 2. Položka neobsahuje:  X 3. Způsob měření: Udává se počet kusů kompletní konstrukce nebo práce.</t>
  </si>
  <si>
    <t>76</t>
  </si>
  <si>
    <t>77</t>
  </si>
  <si>
    <t>78</t>
  </si>
  <si>
    <t xml:space="preserve">  PS 65-02-61</t>
  </si>
  <si>
    <t>D.1.2.6 - Informační systém pro cestující</t>
  </si>
  <si>
    <t>PS 65-02-61</t>
  </si>
  <si>
    <t>Poznámka k položce: Cat 6 ; naměřená délka kabelu datového: 130m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</si>
  <si>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Poznámka k položce: naměřená délka kabelu datového: 130m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</si>
  <si>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742L11</t>
  </si>
  <si>
    <t>UKONČENÍ DVOU AŽ PĚTIŽÍLOVÉHO KABELU V ROZVADĚČI NEBO NA PŘÍSTROJI DO 2,5 MM2</t>
  </si>
  <si>
    <t>Poznámka k položce: 1. Položka obsahuje:  – všechny práce spojené s úpravou kabelů pro montáž včetně veškerého příslušentsví  2. Položka neobsahuje:  X 3. Způsob měření: Udává se počet kusů kompletní konstrukce nebo práce.</t>
  </si>
  <si>
    <t>747705</t>
  </si>
  <si>
    <t>MANIPULACE NA ZAŘÍZENÍCH PROVÁDĚNÉ PROVOZOVATELEM</t>
  </si>
  <si>
    <t>Poznámka k položce: 1. Položka obsahuje:  – cenu za manipulace na zařízeních prováděné provozovatelem nutných pro další práce zhotovitele na technologickém souboru 2. Položka neobsahuje:  X 3. Způsob měření: Udává se čas v hodinách.</t>
  </si>
  <si>
    <t>75D277</t>
  </si>
  <si>
    <t>ZAŘÍZENÍ (PZZ) PRO NEVIDOMÉ - MONTÁŽ</t>
  </si>
  <si>
    <t>Poznámka k položce: 1. Položka obsahuje:  – montáž zařízení (PZZ) pro nevidomé, připojení na kabelové rozvody  – montáž zařízení (PZZ) pro nevidomé se všemi pomocnými a doplňujícími pracemi a součástmi, případné použití mechanizmů, včetně dopravy ze skladu k místu montáže 2. Položka neobsahuje:  X 3. Způsob měření: Udává se počet kusů kompletní konstrukce nebo práce.</t>
  </si>
  <si>
    <t>75L191R1</t>
  </si>
  <si>
    <t>KABEL SILOVÝ PRO CENTRÁLNÍ ČAS PRŮMĚRU DO 1,5 MM2</t>
  </si>
  <si>
    <t>Poznámka k položce: naměřená délka kabelu 3x1,5 mm2 : 100m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</si>
  <si>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75L19XR1</t>
  </si>
  <si>
    <t>KABEL SILOVÝ PRO CENTRÁLNÍ ČAS - MONTÁŽ</t>
  </si>
  <si>
    <t>Poznámka k položce: naměřená délka kabelu: 100m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</si>
  <si>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75L191R2</t>
  </si>
  <si>
    <t>KABEL ŘÍDÍCÍ SILOVÝ PRO CENTRÁLNÍ ČAS PRŮMĚRU DO 1,5 MM2</t>
  </si>
  <si>
    <t>Poznámka k položce: naměřená délka kabelu 2x1,5 mm2 : 70m 1. Položka obsahuje:  – dodávku specifikovaného kabelu včetně potřebného drobného montážního materiálu  – dopravu a skladování  – práce spojené s uložením specifikovaného kabelu specifikovaným způsobem  – veškeré potřebné mechanizmy, včetně obsluhy, náklady na mzdy a přibližné (průměrné) náklady na pořízení potřebných materiálů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Dodávka a montáž specifikované kabelizace se měří v délce udané v kmžíla.</t>
  </si>
  <si>
    <t>75L19XR2</t>
  </si>
  <si>
    <t>KABEL ŘÍDÍCÍ SILOVÝ PRO CENTRÁLNÍ ČAS - MONTÁŽ</t>
  </si>
  <si>
    <t>Poznámka k položce: naměřená délka kabelu: 70m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kmžíla.</t>
  </si>
  <si>
    <t>75L211</t>
  </si>
  <si>
    <t>HLAVNÍ HODINY JEDNOLINKOVÉ</t>
  </si>
  <si>
    <t>Poznámka k položce: Včetně portů a svorkovnice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</si>
  <si>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75L21X</t>
  </si>
  <si>
    <t>HLAVNÍ HODINY - MONTÁŽ</t>
  </si>
  <si>
    <t>75L221</t>
  </si>
  <si>
    <t>PŘIJÍMAČ DCF</t>
  </si>
  <si>
    <t>75L226</t>
  </si>
  <si>
    <t>PŘÍSLUŠENSTVÍ HLAVNÍCH HODIN - MONTÁŽ</t>
  </si>
  <si>
    <t>75L231</t>
  </si>
  <si>
    <t>HODINY PODRUŽNÉ NEBO AUTONOMNÍ VNITŘNÍ RUČIČKOVÉ JEDNOSTRANNÉ DO 50 CM</t>
  </si>
  <si>
    <t>75L235</t>
  </si>
  <si>
    <t>HODINY PODRUŽNÉ NEBO AUTONOMNÍ VNITŘNÍ DIGITÁLNÍ JEDNOSTRANNÉ</t>
  </si>
  <si>
    <t>75L24X</t>
  </si>
  <si>
    <t>HODINY PODRUŽNÉ NEBO AUTONOMNÍ VENKOVNÍ - MONTÁŽ</t>
  </si>
  <si>
    <t>75L24Y</t>
  </si>
  <si>
    <t>HODINY PODRUŽNÉ NEBO AUTONOMNÍ VENKOVNÍ - DEMONTÁŽ</t>
  </si>
  <si>
    <t>Poznámka k položce: 1. Položka obsahuje:  – demontáž (pro další využití/do šrotu) specifikovaného bloku/zařízení včetně potřebného drobného pomocného materiálu  – veškeré potřebné mechanizmy, včetně obsluhy, náklady na mzdy a přibližné (průměrné) náklady na pořízení potřebných materiálů včetně všech ostatních vedlejších nákladů  – odvoz demontovaného bloku/zařízení a skladování, případně ekologické likvidace bloku/zařízení 2. Položka neobsahuje:  X 3. Způsob měření: Udává se počet kusů kompletní konstrukce nebo práce.</t>
  </si>
  <si>
    <t>75L251</t>
  </si>
  <si>
    <t>ZÁVĚS PRO PODRUŽNÉ HODINY RUČIČKOVÉ JEDNOSTRANNÉ DO 50 CM</t>
  </si>
  <si>
    <t>75L253</t>
  </si>
  <si>
    <t>ZÁVĚS PRO PODRUŽNÉ HODINY RUČIČKOVÉ OBOUSTRANNÉ DO 50 CM</t>
  </si>
  <si>
    <t>75L255</t>
  </si>
  <si>
    <t>ZÁVĚS PRO PODRUŽNÉ HODINY DIGITÁLNÍ JEDNOSTRANNÉ</t>
  </si>
  <si>
    <t>75L25X</t>
  </si>
  <si>
    <t>ZÁVĚS PRO PODRUŽNÉ HODINY - MONTÁŽ</t>
  </si>
  <si>
    <t>75L261</t>
  </si>
  <si>
    <t>OSVĚTLENÍ HODIN</t>
  </si>
  <si>
    <t>75L264</t>
  </si>
  <si>
    <t>UKAZATEL VTEŘIN PRO DIGITÁLNÍ HODINY JEDNOSTRANNÉ</t>
  </si>
  <si>
    <t>Poznámka k položce: 1. Položka obsahuje:  – kompletní repase, oživení, konfigurace, nastavení a uvedení do provozu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</si>
  <si>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75L271</t>
  </si>
  <si>
    <t>PŘEZKOUŠENÍ, UVEDENÍ FUNKCÍ A NASTAVENÍ HODIN NA PŘESNÝ ČAS</t>
  </si>
  <si>
    <t>75L272</t>
  </si>
  <si>
    <t>PŘEZKOUŠENÍ, UVEDENÍ HODINOVÉHO ZAŘÍZENÍ DO PROVOZU</t>
  </si>
  <si>
    <t>75L3B2</t>
  </si>
  <si>
    <t>MONITOR IS LCD PŘES 40" PRO PROVOZ 24/7</t>
  </si>
  <si>
    <t>Poznámka k položce: 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konfigurace, nastavení a uvedení do provozu) specifikovaného bloku/zařízení a souvisejícího příslušenství včetně drobného montážního materiálu   – veškeré potřebné mechanizmy, včetně obsluhy, náklady na mzdy a přibližné (průměrné) náklady na pořízení potřebných materiálů včetně všech ostatních vedlejších nákladů  2. Položka neobsahuje:   X  3. Způsob měření:  Udává se počet kusů kompletní konstrukce a práce.</t>
  </si>
  <si>
    <t>75L3B4</t>
  </si>
  <si>
    <t>MONITORIS OCHRANNÝ, TEMPEROVANÝ, ANTIVANDAL KRYT</t>
  </si>
  <si>
    <t>Poznámka k položce: 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</t>
  </si>
  <si>
    <t>75L3A1</t>
  </si>
  <si>
    <t>INFORMAČNÍ PRVEK, HLASOVÝ MODUL PRO NEVIDOMÉ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</si>
  <si>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</si>
  <si>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75L3A4</t>
  </si>
  <si>
    <t>INFORMAČNÍ PRVEK, ZÁVĚS PRO INFORMAČNÍ TABULE</t>
  </si>
  <si>
    <t>75L3AX</t>
  </si>
  <si>
    <t>INFORMAČNÍ PRVEK, - MONTÁŽ</t>
  </si>
  <si>
    <t>75L3B1</t>
  </si>
  <si>
    <t>MONITOR IS LCD DO 24" PRO PROVOZ 24/7</t>
  </si>
  <si>
    <t>75L3C1</t>
  </si>
  <si>
    <t>PŘEVODNÍK RS232/485 S ANTÉNOU DCF (SLOUŽÍ JAKO HLAVNÍ HODINY PRO PC A SYNCHRONIZUJE ČAS V INFORMAČNÍCH TABULÍCH)</t>
  </si>
  <si>
    <t>75L3D4</t>
  </si>
  <si>
    <t>HW PRO ŘÍZENÍ SYSTÉMU MIKRO PC INFORMAČNÍHO SYSTÉMU VE FUNKCI ŘÍDÍCÍ JEDNOTKY</t>
  </si>
  <si>
    <t>75L3EE</t>
  </si>
  <si>
    <t>SW MODUL PRO PODPORU HLASOVÉHO MODULU PRO NEVIDOMÉ PRO JEDNOTLIVOU STANICI NA TRATI</t>
  </si>
  <si>
    <t>Poznámka k položce: 1. Položka obsahuje:  – dodávku specifikovaného bloku/zařízení včetně potřebného drobného montážního materiálu  – dodávku souvisejícího příslušenství pro specifikovaný blok/zařízení  – dopravu a skladování 2. Položka neobsahuje:  X 3. Zp</t>
  </si>
  <si>
    <t>75L3F4</t>
  </si>
  <si>
    <t>SW PRO ŘÍZENÍ SYSTÉMU (ŽST. SAMOSTATNÁ MALÁ) - SW MODUL PRO PODPORU HLÁSIČE PRO NEVIDOMÉ</t>
  </si>
  <si>
    <t>75L3H7</t>
  </si>
  <si>
    <t>SW PRO ŘÍZENÍ SYSTÉMU (OSTATNÍ SPOLEČNÉ POLOŽKY) - SW DOPLNĚNÍ ŘÍDÍCÍHO SERVERU INFORMAČNÍHO SYSTÉMU</t>
  </si>
  <si>
    <t>75L3J1</t>
  </si>
  <si>
    <t>ŠÉFMONTÁŽE, ZKOUŠENÍ, OŽIVENÍ, REVIZE INFORMAČNÍHO SYSTÉMU DO 10 PRVKŮ</t>
  </si>
  <si>
    <t xml:space="preserve">  PS 65-02-71.1</t>
  </si>
  <si>
    <t>D.1.2.7 - Kamerové systémy - SŽ</t>
  </si>
  <si>
    <t>PS 65-02-71.1</t>
  </si>
  <si>
    <t>Poznámka k položce: SŽ 110m + MÚ 320m 1. Položka obsahuje:  – přípravu podkladu pro osazení 2. Položka neobsahuje:  X 3. Způsob měření: Měří se metr délkový.</t>
  </si>
  <si>
    <t>Poznámka k položce: SŽ 5ks + MÚ 5ks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</si>
  <si>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5ks + MÚ 14ks 1. Položka obsahuje:  – přípravu podkladu pro osazení  – veškerý materiál a práce pro upevnění nebo uchycení krabice 2. Položka neobsahuje:  X 3. Způsob měření: Udává se počet kusů kompletní konstrukce nebo práce.</t>
  </si>
  <si>
    <t>741171</t>
  </si>
  <si>
    <t>KRABICE (ROZVODKA) INSTALAČNÍ KABELOVÁ VE VYŠŠÍM KRYTÍ - MIN. IP 44 VČETNĚ PRŮCHODEK PRÁZDNÁ</t>
  </si>
  <si>
    <t>Poznámka k položce: SŽ 7ks + MÚ 4ks 1. Položka obsahuje:  – přípravu podkladu pro osazení  – veškerý materiál a práce pro upevnění nebo uchycení krabice 2. Položka neobsahuje:  X 3. Způsob měření: Udává se počet kusů kompletní konstrukce nebo práce.</t>
  </si>
  <si>
    <t>74F332</t>
  </si>
  <si>
    <t>Poznámka k položce: 1. Položka obsahuje:  – dodávku specifikované kabelizace včetně potřebného drobného montážního materiálu  – dopravu a skladování 2. Položka neobsahuje:  X 3. Způsob měření: Dodávka specifikované kabelizace se měří v délce udané v kmpárech.</t>
  </si>
  <si>
    <t>Poznámka k položce: 1. Položka obsahuje:  – práce spojené s montáží specifikované kabelizace specifikovaným způsobem  – veškeré potřebné mechanizmy, včetně obsluhy, náklady na mzdy a přibližné (průměrné) náklady na pořízení potřebných materiálů 2. Položka neobsahuje:  X 3. Způsob měření: Práce specifikovaného se měří délce kabelizace udané v kmpárech.</t>
  </si>
  <si>
    <t>75L421</t>
  </si>
  <si>
    <t>KAMERA DIGITÁLNÍ (IP) PEVNÁ</t>
  </si>
  <si>
    <t>Poznámka k položce: Investor požaduje kamery v kvalitě 4K značky Hikvision v souladu s pokyny odboru O14 a směrnice SŽDC SM108.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</si>
  <si>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75L424</t>
  </si>
  <si>
    <t>KAMERA DIGITÁLNÍ (IP) SW LICENCE</t>
  </si>
  <si>
    <t>Poznámka k položce: 1. Položka obsahuje:  – dodávku specifikovaného bloku - SW licenci pro začlenění kamery do nového nebo stávajícího kamerového systému  – dodávku souvisejícího příslušenství pro specifikovaný blok/zařízení  – dopravu a skladování 2. Položka neobsahuje:  X 3. Způsob měření: Udává se počet kusů kompletní konstrukce a práce.</t>
  </si>
  <si>
    <t>75L42X</t>
  </si>
  <si>
    <t>KAMERA DIGITÁLNÍ (IP) - MONTÁŽ</t>
  </si>
  <si>
    <t>75L431</t>
  </si>
  <si>
    <t>KAMERA DIGITÁLNÍ (IP) DOME PEVNÁ</t>
  </si>
  <si>
    <t>75L434</t>
  </si>
  <si>
    <t>KAMERA DIGITÁLNÍ (IP) DOME SW LICENCE</t>
  </si>
  <si>
    <t>75L43X</t>
  </si>
  <si>
    <t>KAMERA DIGITÁLNÍ (IP) DOME - MONTÁŽ</t>
  </si>
  <si>
    <t>75L453R</t>
  </si>
  <si>
    <t>KAMEROVÝ SERVER - ZÁZNAMOVÉ ZAŘÍZENÍ (HW, SW, LICENCE)</t>
  </si>
  <si>
    <t>Poznámka k položce: Systém bude připojen na systém DDTS (Dálková diagnostika technologických systémů železniční dopravní cesty) s přenosem provedeným po datových trasách SŽ. Součástí dodávky jsou optické převodníky pro připojení monitoru v Dopravní kanceláři.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</si>
  <si>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75L45X</t>
  </si>
  <si>
    <t>KAMEROVÝ SERVER - MONTÁŽ</t>
  </si>
  <si>
    <t>75L461</t>
  </si>
  <si>
    <t>KLIENSTKÉ PRACOVIŠTĚ - DODÁVKA</t>
  </si>
  <si>
    <t>75L46X</t>
  </si>
  <si>
    <t>KLIENSTKÉ PRACOVIŠTĚ - MONTÁŽ</t>
  </si>
  <si>
    <t>75L471</t>
  </si>
  <si>
    <t>MONITOR LCD DO 27"</t>
  </si>
  <si>
    <t>Poznámka k položce: Monitor pro trvalé sledování záběrů instalovaných kamer pro systém VSS SŽ v Dopravní kanceláři bude vzhledem k délce připojovacího kabelu připojen na záznamové zařízení po optickém kabelu. Optické převodníky jsou součástí dodávky záznamového zařízení. Optické rozvody jsou součástí technologie DTR. 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</si>
  <si>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75L47X</t>
  </si>
  <si>
    <t>MONITOR - MONTÁŽ</t>
  </si>
  <si>
    <t>75L487</t>
  </si>
  <si>
    <t>PŘÍSLUŠENSTVÍ KS - INJECTOR PRO POE</t>
  </si>
  <si>
    <t>75L48X</t>
  </si>
  <si>
    <t>PŘÍSLUŠENSTVÍ KS - MONTÁŽ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</si>
  <si>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</si>
  <si>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</si>
  <si>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</si>
  <si>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</si>
  <si>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Poznámka k položce: 1. Položka obsahuje:  – práce spojené se zkoušením, nastavením školení a zácviku personálu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Specifické zkoušení a školení se udává v hodinách aktivní činnosti.</t>
  </si>
  <si>
    <t>75M912</t>
  </si>
  <si>
    <t>DATOVÁ INFRASTRUKTURA LAN, SWITCH ETHERNET L2 - 24X10/100 + 2XUPLINK</t>
  </si>
  <si>
    <t>75M91X</t>
  </si>
  <si>
    <t>DATOVÁ INFRASTRUKTURA LAN, SWITCH ETHERNET L2 - MONTÁŽ</t>
  </si>
  <si>
    <t>75O94A</t>
  </si>
  <si>
    <t>DDTS ŽDC, INTEGRACE KAM</t>
  </si>
  <si>
    <t>Poznámka k položce: 1. Položka obsahuje:  - SW integraci kamerového systému v žst./zast do integračního koncentrátoru DDTS ŽDC ŽDC - licence s potřebnými protokoly MODBUS, DBNet, S-Net, IEC 60870-5-104 atd.  - parametrizaci a naplnění datových, technologických, telemetrických a řídicích struktur DDTS ŽDC ŽDC - náklady na mzdy - programátorské práce včetně potřebného vybavení 2. Položka neobsahuje:  X 3. Způsob měření: Udává se počet kusů kompletní konstrukce nebo práce.</t>
  </si>
  <si>
    <t>D.1.4</t>
  </si>
  <si>
    <t>OSTATNÍ TECHNOLOGICKÉ ZAŘÍZENÍ</t>
  </si>
  <si>
    <t xml:space="preserve">  PS 65-04-51</t>
  </si>
  <si>
    <t>D.1.4.1 Výtah</t>
  </si>
  <si>
    <t>PS 65-04-51</t>
  </si>
  <si>
    <t>33-M</t>
  </si>
  <si>
    <t>Montáže dopr.zaříz.,sklad. zař. a váh</t>
  </si>
  <si>
    <t>R POL 1</t>
  </si>
  <si>
    <t>Technologie evakuačního výtahu. Vnitřní rozměry výtahu jsou 1400 x 1100 mm a nosnost 650kg či více. Přesné technické specifikace dle daného dodavatele výtahu</t>
  </si>
  <si>
    <t>D.2.1.8</t>
  </si>
  <si>
    <t>POZEMNÍ KOMUNIKACE</t>
  </si>
  <si>
    <t xml:space="preserve">  SO 65-51-01</t>
  </si>
  <si>
    <t>D.2.1.8 Parkovací plocha</t>
  </si>
  <si>
    <t>SO 65-51-01</t>
  </si>
  <si>
    <t>014211</t>
  </si>
  <si>
    <t>POPLATKY ZA ZEMNÍK - ORNICE</t>
  </si>
  <si>
    <t>M3</t>
  </si>
  <si>
    <t>2021_OTSKP</t>
  </si>
  <si>
    <t>48*0.15=7.200 [A] 
Celkem: A=7.200 [B]</t>
  </si>
  <si>
    <t>zahrnuje veškeré poplatky majiteli zemníku související s nákupem zeminy (nikoliv s otvírkou zemníku)</t>
  </si>
  <si>
    <t>129.69*2.0=259.380 [A]</t>
  </si>
  <si>
    <t>EVIDENČNÍ POLOŽKA. Neoceňovat v objektu SO/PS, položka se oceňuje pouze v objektu SO 90-90  
Poplatek za uložení na skládce (skládkovné), vyřazená zařízení neuvedená pod čísly 16 02 09 až 16 02 13 kód odpadu 16 02 14 včetně dopravy</t>
  </si>
  <si>
    <t>Zemní práce</t>
  </si>
  <si>
    <t>111208</t>
  </si>
  <si>
    <t>ODSTRANĚNÍ KŘOVIN S ODVOZEM DO 20KM</t>
  </si>
  <si>
    <t>M2</t>
  </si>
  <si>
    <t>odhad 
100=100.000 [A] 
Celkem: A=100.000 [B]</t>
  </si>
  <si>
    <t>vč. likvidace dřevní hmoty  
odstranění křovin a stromů do průměru 100 mm  doprava dřevin na předepsanou vzdálenost  spálení na hromadách nebo štěpkování</t>
  </si>
  <si>
    <t>11130</t>
  </si>
  <si>
    <t>SEJMUTÍ DRNU</t>
  </si>
  <si>
    <t>(190+15.5+20)=225.500 [A] 
Celkem: A=225.500 [B]</t>
  </si>
  <si>
    <t>vč. odvozu na skládku  
včetně vodorovné dopravy  a uložení na skládku</t>
  </si>
  <si>
    <t>112018</t>
  </si>
  <si>
    <t>KÁCENÍ STROMŮ D KMENE DO 0,5M S ODSTRANĚNÍM PAŘEZŮ, ODVOZ DO 20KM</t>
  </si>
  <si>
    <t>5=5.000 [A] 
Celkem: A=5.000 [B]</t>
  </si>
  <si>
    <t>vč. likvidace dřevní hmoty  
Kácení stromů se měří v [ks] poražených stromů (průměr stromů se měří ve výšce 1,3m nad terénem) a zahrnuje zejména:  - poražení stromu a osekání větví  - spálení větví na hromadách nebo štěpkování  - dopravu a uložení kmenů, případné další práce s nimi dle pokynů zadávací dokumentace  Odstranění pařezů se měří v [ks] vytrhaných nebo vykopaných pařezů a zahrnuje zejména:  - vytrhání nebo vykopání pařezů  - veškeré zemní práce spojené s odstraněním pařezů  - dopravu a uložení pařezů, případně další práce s nimi dle pokynů zadávací dokumentace  - zásyp jam po pařezech</t>
  </si>
  <si>
    <t>11231</t>
  </si>
  <si>
    <t>ŠTĚPKOVÁNÍ PAŘEZŮ D DO 0,5M</t>
  </si>
  <si>
    <t>Průměr pařezu je uvažován dle stromu ve výšce 1,3m nad terénem, u stávajícího pařezu se stanoví jako změřený průměr vynásobený  koeficientem 1/1,38.  Zahrnuje potřebný stroj a odvoz vyzískaného materiálu dle pokynů zadávací dokumentace,  položka je určena pro zpracování hmoty z odstraněných pařezů, které nebyly frézované.</t>
  </si>
  <si>
    <t>123738</t>
  </si>
  <si>
    <t>ODKOP PRO SPOD STAVBU SILNIC A ŽELEZNIC TŘ. I, ODVOZ DO 20KM</t>
  </si>
  <si>
    <t>plocha dle situace x tl. dle konstrukce a AZ pro skladbu č.1  
190*0.620=117.800 [A] 
 plocha dle situace x tl. dle konstrukce a AZ pro skladbu č.4  
15.5*0.38=5.890 [B] 
plocha dle situace x tl. dle konstrukce a AZ pro skladbu č.3  
20*0.30=6.000 [C] 
-45.1=-45.100 [D] 
Celkem: A+B+C+D=84.590 [E]</t>
  </si>
  <si>
    <t>vč. odvozu na skládku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</si>
  <si>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125738</t>
  </si>
  <si>
    <t>VYKOPÁVKY ZE ZEMNÍKŮ A SKLÁDEK TŘ. I, ODVOZ DO 20KM</t>
  </si>
  <si>
    <t>ornice pro ohumusování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</si>
  <si>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17120</t>
  </si>
  <si>
    <t>ULOŽENÍ SYPANINY DO NÁSYPŮ A NA SKLÁDKY BEZ ZHUTNĚNÍ</t>
  </si>
  <si>
    <t>84.59+225.5*0.2=129.690 [A] 
Celkem: A=129.690 [B]</t>
  </si>
  <si>
    <t>uložení na skládku  
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</si>
  <si>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</si>
  <si>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</si>
  <si>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(190+20)*0.3=63.000 [A] 
Celkem: A=63.000 [B]</t>
  </si>
  <si>
    <t>AZ pod skladbou č.1 a 3  
položka zahrnuje:  - kompletní provedení zemní konstrukce (násypového tělesa včetně aktivní zóny)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</si>
  <si>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</si>
  <si>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</si>
  <si>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plocha ze vzor.řezu x délka dle situace a obruby podél vozovky 
0.1*(23+8)=3.100 [A] 
Celkem: A=3.100 [B]</t>
  </si>
  <si>
    <t>položka zahrnuje:  - kompletní provedení zemní konstrukce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svahování, hutnění a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</si>
  <si>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</si>
  <si>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</si>
  <si>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190+15.5+20=225.500 [A] 
Celkem: A=225.500 [B]</t>
  </si>
  <si>
    <t>položka zahrnuje úpravu pláně včetně vyrovnání výškových rozdílů. Míru zhutnění určuje projekt.</t>
  </si>
  <si>
    <t>18232</t>
  </si>
  <si>
    <t>ROZPROSTŘENÍ ORNICE V ROVINĚ V TL DO 0,15M</t>
  </si>
  <si>
    <t>42+6=48.000 [A] 
Celkem: A=48.000 [B]</t>
  </si>
  <si>
    <t>položka zahrnuje:  nutné přemístění ornice z dočasných skládek vzdálených do 50m  rozprostření ornice v předepsané tloušťce v rovině a ve svahu do 1:5</t>
  </si>
  <si>
    <t>18241</t>
  </si>
  <si>
    <t>ZALOŽENÍ TRÁVNÍKU RUČNÍM VÝSEVEM</t>
  </si>
  <si>
    <t>48=48.000 [A] 
Celkem: A=48.000 [B]</t>
  </si>
  <si>
    <t>dle pol. 18232  
Zahrnuje dodání předepsané travní směsi, její výsev na ornici, zalévání, první pokosení, to vše bez ohledu na sklon terénu</t>
  </si>
  <si>
    <t>18600</t>
  </si>
  <si>
    <t>ZALÉVÁNÍ VODOU</t>
  </si>
  <si>
    <t>48*0.010*3=1.440 [A] 
Celkem: A=1.440 [B]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</si>
  <si>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</si>
  <si>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</si>
  <si>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</si>
  <si>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</si>
  <si>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16=16.000 [A] 
Celkem: A=16.000 [B]</t>
  </si>
  <si>
    <t>Položka platí pro kompletní konstrukce trativodů a zahrnuje zejména:  - výkop rýhy předepsaného tvaru v dané třídě těžitelnosti, výplň, zásyp trativodu včetně dopravy, uložení přebytečného materiálu, dodávky předepsaného materiálu pro výplň a zásyp  - zřízení spojovací vrstvy  - zřízení podkladu a lože trativodu z předepsaného materiálu  - dodávka a uložení trativodu předepsaného materiálu a profilu  - obsyp trativodu předepsaným materiálem  - ukončení trativodu zaústěním do potrubí nebo vodoteče, případně vybudování ukončujícího objektu (kapličky) dle VL  - veškerý materiál, výrobky a polotovary, včetně mimostaveništní a vnitrostaveništní dopravy  - nezahrnuje opláštění z geotextilie, fólie</t>
  </si>
  <si>
    <t>Komunikace</t>
  </si>
  <si>
    <t>56310</t>
  </si>
  <si>
    <t>VOZOVKOVÉ VRSTVY Z MECHANICKY ZPEVNĚNÉHO KAMENIVA</t>
  </si>
  <si>
    <t>15.5*0.18=2.790 [A] 
Celkem: A=2.790 [B]</t>
  </si>
  <si>
    <t>Vozovka se štěrkovým krytem - skladba č.4  
- dodání kameniva předepsané kvality a zrnitosti  - rozprostření a zhutnění vrstvy v předepsané tloušťce  - zřízení vrstvy bez rozlišení šířky, pokládání vrstvy po etapách  - nezahrnuje postřiky, nátěry</t>
  </si>
  <si>
    <t>56330</t>
  </si>
  <si>
    <t>VOZOVKOVÉ VRSTVY ZE ŠTĚRKODRTI</t>
  </si>
  <si>
    <t>Parkoviště - skladba č.1  
190*0.2=38.000 [A] 
Vozovka se štěrkovým krytem  - skladba č.4  
15.5*0.2=3.100 [B] 
Vozovka s asfaltovým krytem - skladba č.3  
20*0.2=4.000 [C] 
Celkem: A+B+C=45.100 [D]</t>
  </si>
  <si>
    <t>ŠD 0/32  
- dodání kameniva předepsané kvality a zrnitosti  - rozprostření a zhutnění vrstvy v předepsané tloušťce  - zřízení vrstvy bez rozlišení šířky, pokládání vrstvy po etapách  - nezahrnuje postřiky, nátěry</t>
  </si>
  <si>
    <t>56361</t>
  </si>
  <si>
    <t>VOZOVKOVÉ VRSTVY Z RECYKLOVANÉHO MATERIÁLU TL DO 50MM</t>
  </si>
  <si>
    <t>20=20.000 [A] 
Celkem: A=20.000 [B]</t>
  </si>
  <si>
    <t>Vozovka s asfaltovým krytem - skladba č.3  
- dodání recyklátu v požadované kvalitě  - očištění podkladu  - uložení recyklátu dle předepsaného technologického předpisu, zhutnění vrstvy v předepsané tloušťce  - zřízení vrstvy bez rozlišení šířky, pokládání vrstvy po etapách, včetně pracovních spar a spojů  - úpravu napojení, ukončení   - nezahrnuje postřiky, nátěry</t>
  </si>
  <si>
    <t>572123</t>
  </si>
  <si>
    <t>INFILTRAČNÍ POSTŘIK Z EMULZE DO 1,0KG/M2</t>
  </si>
  <si>
    <t>Vozovka s asfaltovým krytem - skladba č.3  
- dodání všech předepsaných materiálů pro postřiky v předepsaném množství  - provedení dle předepsaného technologického předpisu  - zřízení vrstvy bez rozlišení šířky, pokládání vrstvy po etapách  - úpravu napojení, ukončení</t>
  </si>
  <si>
    <t>57472</t>
  </si>
  <si>
    <t>VOZOVKOVÉ VÝZTUŽNÉ VRSTVY Z TEXTILIE</t>
  </si>
  <si>
    <t>plocha ze Situace 
190=190.000 [A] 
Celkem: A=190.000 [B]</t>
  </si>
  <si>
    <t>SORPČNÍ TEXTÍLIE (ABSORBUJÍCÍ UHLOVODÍKY, ODPUZUJÍCÍ VODU)  
- dodání textilie v požadované kvalitě a v množství včetně přesahů (přesahy započteny v jednotkové ceně)  - očištění podkladu  - pokládka textilie dle předepsaného technologického předpisu</t>
  </si>
  <si>
    <t>574A43</t>
  </si>
  <si>
    <t>ASFALTOVÝ BETON PRO OBRUSNÉ VRSTVY ACO 11 TL. 50MM</t>
  </si>
  <si>
    <t>Vozovka s asfaltovým krytem - skladba č.3  
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</si>
  <si>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</si>
  <si>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</si>
  <si>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190=190.000 [A] 
Celkem: A=190.000 [B]</t>
  </si>
  <si>
    <t>Parkoviště - skladba č.1  vč. lože tl. 40 mm  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</si>
  <si>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702211</t>
  </si>
  <si>
    <t>KABELOVÁ CHRÁNIČKA ZEMNÍ DN DO 100 MM</t>
  </si>
  <si>
    <t>18=18.000 [A] 
Celkem: A=18.000 [B]</t>
  </si>
  <si>
    <t>pro sdělovací kabely  
1. Položka obsahuje:   – proražení otvoru zdivem o průřezu od 0,01 do 0,025m2   – úpravu a začištění omítky po montáži vedení   – pomocné mechanismy  2. Položka neobsahuje:   – protipožární ucpávku  3. Způsob měření:  Udává se počet kusů kompletní konstrukce nebo práce.</t>
  </si>
  <si>
    <t>Potrubí</t>
  </si>
  <si>
    <t>89712</t>
  </si>
  <si>
    <t>VPUSŤ KANALIZAČNÍ ULIČNÍ KOMPLETNÍ Z BETONOVÝCH DÍLCŮ</t>
  </si>
  <si>
    <t>1=1.000 [A] 
Celkem: A=1.000 [B]</t>
  </si>
  <si>
    <t>položka zahrnuje:  - dodávku a osazení předepsaných dílů včetně mříže  - výplň, těsnění  a tmelení spar a spojů,  - opatření  povrchů  betonu  izolací  proti zemní vlhkosti v částech, kde přijdou do styku se zeminou nebo kamenivem,  - předepsané podkladní konstrukce</t>
  </si>
  <si>
    <t>Ostatní konstrukce a práce</t>
  </si>
  <si>
    <t>914111</t>
  </si>
  <si>
    <t>DOPRAVNÍ ZNAČKY ZÁKLADNÍ VELIKOSTI OCELOVÉ NEREFLEXNÍ - DOD A MONTÁŽ</t>
  </si>
  <si>
    <t>1+2=3.000 [A] 
Celkem: A=3.000 [B]</t>
  </si>
  <si>
    <t>položka zahrnuje:  - dodávku a montáž značek v požadovaném provedení</t>
  </si>
  <si>
    <t>914911</t>
  </si>
  <si>
    <t>SLOUPKY A STOJKY DOPRAVNÍCH ZNAČEK Z OCEL TRUBEK SE ZABETONOVÁNÍM - DODÁVKA A MONTÁŽ</t>
  </si>
  <si>
    <t>1+1=2.000 [A] 
Celkem: A=2.000 [B]</t>
  </si>
  <si>
    <t>položka zahrnuje:  - sloupky a upevňovací zařízení včetně jejich osazení (betonová patka, zemní práce)</t>
  </si>
  <si>
    <t>915111</t>
  </si>
  <si>
    <t>VODOROVNÉ DOPRAVNÍ ZNAČENÍ BARVOU HLADKÉ - DODÁVKA A POKLÁDKA</t>
  </si>
  <si>
    <t>V10b 
4.5*0.125*6=3.375 [A] 
Celkem: A=3.375 [B]</t>
  </si>
  <si>
    <t>položka zahrnuje:  - dodání a pokládku nátěrového materiálu (měří se pouze natíraná plocha)  - předznačení a reflexní úpravu</t>
  </si>
  <si>
    <t>91551</t>
  </si>
  <si>
    <t>VODOROVNÉ DOPRAVNÍ ZNAČENÍ - PŘEDEM PŘIPRAVENÉ SYMBOLY</t>
  </si>
  <si>
    <t>V10f 
1=1.000 [A] 
Celkem: A=1.000 [B]</t>
  </si>
  <si>
    <t>položka zahrnuje:  - dodání a pokládku předepsaného symbolu  - zahrnuje předznačení a reflexní úpravu</t>
  </si>
  <si>
    <t>917224</t>
  </si>
  <si>
    <t>SILNIČNÍ A CHODNÍKOVÉ OBRUBY Z BETONOVÝCH OBRUBNÍKŮ ŠÍŘ 150MM</t>
  </si>
  <si>
    <t>60+8+23=91.000 [A] 
Celkem: A=91.000 [B]</t>
  </si>
  <si>
    <t>Položka zahrnuje:  dodání a pokládku betonových obrubníků o rozměrech předepsaných zadávací dokumentací  betonové lože i boční betonovou opěrku.</t>
  </si>
  <si>
    <t xml:space="preserve">  SO 65-51-02</t>
  </si>
  <si>
    <t>D.2.1.8 Chodník pro veřejnost</t>
  </si>
  <si>
    <t>SO 65-51-02</t>
  </si>
  <si>
    <t>3.375=3.375 [A]</t>
  </si>
  <si>
    <t>212.925*2.0+35.52*2.0=496.890 [A]</t>
  </si>
  <si>
    <t>plochy nového zpevnění, odečet stávajícího zpevnění 
(80+8+16+52+174+38+20-148)+45*0.5=262.500 [A] 
Celkem: A=262.500 [B]</t>
  </si>
  <si>
    <t>vč. odvozu  
včetně vodorovné dopravy  a uložení na skládku</t>
  </si>
  <si>
    <t>113328</t>
  </si>
  <si>
    <t>ODSTRAN PODKL ZPEVNĚNÝCH PLOCH Z KAMENIVA NESTMEL, ODVOZ DO 20KM</t>
  </si>
  <si>
    <t>Vybourání stávajícího zpevnění pod novým chodníkem 
148*0.24=35.520 [A] 
Celkem: A=35.520 [B]</t>
  </si>
  <si>
    <t>vč. odvozu a uložení na skládku  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</si>
  <si>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plocha dle situace x tl. dle AZ pro skladbu č.2 
(80+10.5+16+52+174+38+20+148)*0.3=161.550 [A] 
Celkem: A=161.550 [B]</t>
  </si>
  <si>
    <t>22.5*0.15=3.375 [A] 
Celkem: A=3.375 [B]</t>
  </si>
  <si>
    <t>ornice na ohumusování  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</si>
  <si>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161.55+(240*0.2)+(22.5*0.15)=212.925 [A] 
Celkem: A=212.925 [B]</t>
  </si>
  <si>
    <t>(80+226+3+4+24)*0.3=101.100 [A] 
Celkem: A=101.100 [B]</t>
  </si>
  <si>
    <t>AZ pod skladbou č.2  
položka zahrnuje:  - kompletní provedení zemní konstrukce (násypového tělesa včetně aktivní zóny) včetně nákupu a dopravy materiálu dle zadávací dokumentace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</si>
  <si>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odhad 
10=10.000 [A] 
Celkem: A=10.000 [B]</t>
  </si>
  <si>
    <t>306+31+16+38=391.000 [A] 
Celkem: A=391.000 [B]</t>
  </si>
  <si>
    <t>45*0.5=22.500 [A] 
Celkem: A=22.500 [B]</t>
  </si>
  <si>
    <t>22.5=22.500 [A] 
Celkem: A=22.500 [B]</t>
  </si>
  <si>
    <t>22.5*0.010*3=0.675 [A] 
Celkem: A=0.675 [B]</t>
  </si>
  <si>
    <t>Komunikace pozemní</t>
  </si>
  <si>
    <t>(16+38)*0.18=9.720 [A] 
Celkem: A=9.720 [B]</t>
  </si>
  <si>
    <t>Chodník - skladba č.2 
(86+247+5.5)*0.15=50.775 [A] 
Vozovka se štěrkovým krytem  - skladba č.4  
(16+38)*0.2=10.800 [B] 
Celkem: A+B=61.575 [C]</t>
  </si>
  <si>
    <t>582611</t>
  </si>
  <si>
    <t>KRYTY Z BETON DLAŽDIC SE ZÁMKEM ŠEDÝCH TL 60MM DO LOŽE Z KAM</t>
  </si>
  <si>
    <t>86+247=333.000 [A] 
Celkem: A=333.000 [B]</t>
  </si>
  <si>
    <t>Chodník - skladba č.2  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</si>
  <si>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</si>
  <si>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</si>
  <si>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5.5=5.500 [A] 
Celkem: A=5.500 [B]</t>
  </si>
  <si>
    <t>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</si>
  <si>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</si>
  <si>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</si>
  <si>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64=64.000 [A] 
Celkem: A=64.000 [B]</t>
  </si>
  <si>
    <t>PŘED BUDOVOU kvůli izolování budovy  
- pod pojmem *předláždění* se rozumí rozebrání stávající dlažby a pokládka dlažby ze stávajícího dlažebního materiálu (bez dodávky nového)  - zahrnuje nezbytnou manipulaci s tímto materiálem (nakládání, doprava, složení, očištění)  - dodání a rozprostření materiálu pro lože a jeho tloušťku předepsanou dokumentací a pro předepsanou výplň spar  - eventuelní doplnění plochy s použitím nového materiálu se vykazuje v položce č.582</t>
  </si>
  <si>
    <t>Ostatní konstrukce a práce, bourání</t>
  </si>
  <si>
    <t>917211</t>
  </si>
  <si>
    <t>ZÁHONOVÉ OBRUBY Z BETONOVÝCH OBRUBNÍKŮ ŠÍŘ 50MM</t>
  </si>
  <si>
    <t>5.5+6+50=61.500 [A] 
Celkem: A=61.500 [B]</t>
  </si>
  <si>
    <t>917223</t>
  </si>
  <si>
    <t>SILNIČNÍ A CHODNÍKOVÉ OBRUBY Z BETONOVÝCH OBRUBNÍKŮ ŠÍŘ 100MM</t>
  </si>
  <si>
    <t>18+49.5=67.500 [A] 
Celkem: A=67.500 [B]</t>
  </si>
  <si>
    <t>3.5+8.5=12.000 [A] 
Celkem: A=12.000 [B]</t>
  </si>
  <si>
    <t>D.2.2</t>
  </si>
  <si>
    <t>POZEMNÍ STAVEBNÍ OBJEKTY</t>
  </si>
  <si>
    <t xml:space="preserve">  SO 65-71-01.01</t>
  </si>
  <si>
    <t>D.2.2.1 - Architektonicko stavební řešení</t>
  </si>
  <si>
    <t>SO 65-71-01.01</t>
  </si>
  <si>
    <t>113106121</t>
  </si>
  <si>
    <t>Rozebrání dlažeb komunikací pro pěší s přemístěním hmot na skládku na vzdálenost do 3 m nebo s naložením na dopravní prostředek s ložem z kameniva nebo živice a</t>
  </si>
  <si>
    <t>CS ÚRS 2022 01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</si>
  <si>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</si>
  <si>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79.56 Rozebrání dlažby mezi budovou a cestou=79.560 [A]</t>
  </si>
  <si>
    <t>113201111</t>
  </si>
  <si>
    <t>Vytrhání obrub s vybouráním lože, s přemístěním hmot na skládku na vzdálenost do 3 m nebo s naložením na dopravní prostředek chodníkových ležatých</t>
  </si>
  <si>
    <t>Uliční část 
8.3=8.300 [A] 
Část nástupiště 
9*5.2=46.800 [B]</t>
  </si>
  <si>
    <t>131113701</t>
  </si>
  <si>
    <t>Hloubení nezapažených jam ručně s urovnáním dna do předepsaného profilu a spádu v hornině třídy těžitelnosti I skupiny 1 a 2 soudržných</t>
  </si>
  <si>
    <t>1.425*(16.25*2+40.32*2)=161.225 [A]</t>
  </si>
  <si>
    <t>174111101</t>
  </si>
  <si>
    <t>Zásyp sypaninou z jakékoliv horniny ručně s uložením výkopku ve vrstvách se zhutněním jam, šachet, rýh nebo kolem objektů v těchto vykopávkách</t>
  </si>
  <si>
    <t>Zakládání</t>
  </si>
  <si>
    <t>212755212</t>
  </si>
  <si>
    <t>Trativody bez lože z drenážních trubek plastových flexibilních D 65 mm</t>
  </si>
  <si>
    <t>(16.25*2+40.32+10)=82.820 [A]</t>
  </si>
  <si>
    <t>273362021</t>
  </si>
  <si>
    <t>Výztuž základů desek ze svařovaných sítí z drátů typu KARI</t>
  </si>
  <si>
    <t>(145.46+239.23)*7.667/1000=2.949 [A]</t>
  </si>
  <si>
    <t>273313811</t>
  </si>
  <si>
    <t>Základy z betonu prostého desky z betonu kamenem neprokládaného tř. C 25/30</t>
  </si>
  <si>
    <t>1.170*0.94*0.1+(1.94*2.42-0.72*0.54)*0.1=0.541 [A]</t>
  </si>
  <si>
    <t>273321411</t>
  </si>
  <si>
    <t>Základy z betonu železového (bez výztuže) desky z betonu bez zvláštních nároků na prostředí tř. C 20/25</t>
  </si>
  <si>
    <t>145.46*0.15+239.23*0.1=45.742 [A]</t>
  </si>
  <si>
    <t>274313711</t>
  </si>
  <si>
    <t>Základy z betonu prostého pasy betonu kamenem neprokládaného tř. C 20/25</t>
  </si>
  <si>
    <t>= 
8.31*0.3*0.3+0.15*1.5*1.5=1.085 [B]</t>
  </si>
  <si>
    <t>274321511</t>
  </si>
  <si>
    <t>Základy z betonu železového (bez výztuže) pasy z betonu bez zvláštních nároků na prostředí tř. C 25/30</t>
  </si>
  <si>
    <t>4.28=4.280 [A]</t>
  </si>
  <si>
    <t>274361821</t>
  </si>
  <si>
    <t>Výztuž základů pasů z betonářské oceli 10 505 (R) nebo BSt 500</t>
  </si>
  <si>
    <t>(30.8*0.222+140.2*0.395+32.8*1.208+32.8*1.578)/1000=0.154 [A]</t>
  </si>
  <si>
    <t>275313711</t>
  </si>
  <si>
    <t>Základy z betonu prostého patky a bloky z betonu kamenem neprokládaného tř. C 20/25</t>
  </si>
  <si>
    <t>0.3*0.3*0.8*6=0.432 [A]</t>
  </si>
  <si>
    <t>Svislé a kompletní konstrukce</t>
  </si>
  <si>
    <t>310237261</t>
  </si>
  <si>
    <t>Zazdívka otvorů ve zdivu nadzákladovém cihlami pálenými plochy přes 0,09 m2 do 0,25 m2, ve zdi tl. přes 450 do 600 mm</t>
  </si>
  <si>
    <t>310279842</t>
  </si>
  <si>
    <t>Zazdívka otvorů ve zdivu nadzákladovém nepálenými tvárnicemi plochy přes 1 m2 do 4 m2 , ve zdi tl. do 300 mm</t>
  </si>
  <si>
    <t>1np 
0.33*2.2*0.965+0.33*0.5*2.2+0.3*2.2*(0.8+0.9+0.5)+2.1*0.75*0.2+1.17*0.65+0.65*3*0.3+0.2*1.26*3+0.45*0.53*3+0.61*3*1.2+0.61*1.1*3=9.857 [A] 
2np 
0.5*1.1*1.5+0.23*2*1.1+0.3*2*(1.1+0.68+0.9+0.8+0.78+1.1+0.94)=5.111 [B] 
3np 
0.5*1.5*2+0.3*1.9*2+0.5*1.35*2+0.22*1.1*1.5=4.353 [C] 
Celkem: A+B+C=19.321 [D]</t>
  </si>
  <si>
    <t>311113152</t>
  </si>
  <si>
    <t>Nadzákladové zdi z tvárnic ztraceného bednění hladkých, včetně výplně z betonu třídy C 25/30, tloušťky zdiva přes 150 do 200 mm</t>
  </si>
  <si>
    <t>311235121</t>
  </si>
  <si>
    <t>Zdivo jednovrstvé z cihel děrovaných broušených na celoplošnou tenkovrstvou maltu, pevnost cihel do P10, tl. zdiva 200 mm</t>
  </si>
  <si>
    <t>2.5*2.5=6.250 [A]</t>
  </si>
  <si>
    <t>311235161</t>
  </si>
  <si>
    <t>Zdivo jednovrstvé z cihel děrovaných broušených na celoplošnou tenkovrstvou maltu, pevnost cihel přes P10 do P15, tl. zdiva 300 mm</t>
  </si>
  <si>
    <t>2.05*2+2.2*2=8.500 [A]</t>
  </si>
  <si>
    <t>311236111</t>
  </si>
  <si>
    <t>Zdivo jednovrstvé zvukově izolační z cihel děrovaných spojených na pero a drážku na maltu cementovou M10, pevnost cihel do P15, tl. zdiva 200 mm</t>
  </si>
  <si>
    <t>6.5*4.85+(4.9*2+4+2.2+4.25)*3.5=102.400 [A]</t>
  </si>
  <si>
    <t>311311974</t>
  </si>
  <si>
    <t>Nadzákladové zdi z betonu prostého nosné do ztraceného bednění z desek, beton tř. C 25/30</t>
  </si>
  <si>
    <t>Bloky pod VZT 
0.3*0.65*1.3*2=0.507 [A]</t>
  </si>
  <si>
    <t>311351212</t>
  </si>
  <si>
    <t>Ztracené bednění nadzákladových zdí ze štěpkocementových desek nosných s mezerou tloušťky do 250 mm (pro uložení výztuže a zalití betonovou směsí) oboustranné (</t>
  </si>
  <si>
    <t>Ztracené bednění nadzákladových zdí ze štěpkocementových desek nosných s mezerou tloušťky do 250 mm (pro uložení výztuže a zalití betonovou směsí) oboustranné (za výměru každé strany) z nezateplených desek, tloušťky do 35 mm</t>
  </si>
  <si>
    <t>4*0.65*1.3=3.380 [A]</t>
  </si>
  <si>
    <t>317142422</t>
  </si>
  <si>
    <t>Překlady nenosné z pórobetonu osazené do tenkého maltového lože, výšky do 250 mm, šířky překladu 100 mm, délky překladu přes 1000 do 1250 mm</t>
  </si>
  <si>
    <t>317142442</t>
  </si>
  <si>
    <t>Překlady nenosné z pórobetonu osazené do tenkého maltového lože, výšky do 250 mm, šířky překladu 150 mm, délky překladu přes 1000 do 1250 mm</t>
  </si>
  <si>
    <t>317323411</t>
  </si>
  <si>
    <t>Klenbové pásy z betonu železového (bez výztuže) tř. C 25/30</t>
  </si>
  <si>
    <t>Věnec líce klemby 
0.45=0.450 [A]</t>
  </si>
  <si>
    <t>317351101</t>
  </si>
  <si>
    <t>Bednění klenbových pásů, říms nebo překladů klenbových pásů válcových včetně podpěrné konstrukce do výše 4 m zřízení</t>
  </si>
  <si>
    <t>Klemba 
0.2*2.3+2.15*(0.25+0.4+0.65)=3.255 [A]</t>
  </si>
  <si>
    <t>317351102</t>
  </si>
  <si>
    <t>Bednění klenbových pásů, říms nebo překladů klenbových pásů válcových včetně podpěrné konstrukce do výše 4 m odstranění</t>
  </si>
  <si>
    <t>317361821</t>
  </si>
  <si>
    <t>Výztuž překladů, říms, žlabů, žlabových říms, klenbových pásů z betonářské oceli 10 505 (R) nebo BSt 500</t>
  </si>
  <si>
    <t>317941121</t>
  </si>
  <si>
    <t>Osazování ocelových válcovaných nosníků na zdivu I nebo IE nebo U nebo UE nebo L do č. 12 nebo výšky do 120 mm</t>
  </si>
  <si>
    <t>13010742.1</t>
  </si>
  <si>
    <t>ocel profilová jakost S235JR (11 375) průřez IPE 100</t>
  </si>
  <si>
    <t>(1.2*3+2.5)*8.1/1000=0.049 [A]</t>
  </si>
  <si>
    <t>317941123</t>
  </si>
  <si>
    <t>Osazování ocelových válcovaných nosníků na zdivu I nebo IE nebo U nebo UE nebo L č. 14 až 22 nebo výšky do 220 mm</t>
  </si>
  <si>
    <t>0.916+4.153=5.069 [A]</t>
  </si>
  <si>
    <t>13010746</t>
  </si>
  <si>
    <t>ocel profilová jakost S235JR (11 375) průřez IPE 140</t>
  </si>
  <si>
    <t>Výtah 
12.9*4*1.4/1000=0.072 [A] 
překlady 
(1.5*26+1.6*15+1.2*2)*12.9/1000=0.844 [B] 
Celkem: A+B=0.916 [C]</t>
  </si>
  <si>
    <t>13010748.1</t>
  </si>
  <si>
    <t>ocel profilová jakost S235JR (11 375) průřez IPE 160</t>
  </si>
  <si>
    <t>Překlady 
(2.1*15+2.65*82.4+2.5*4+1.5*2)*15.8/1000=4.153 [A]</t>
  </si>
  <si>
    <t>319202212</t>
  </si>
  <si>
    <t>Dodatečná izolace zdiva injektáží beztlakovou infuzí silikonovou mikroemulzí, tloušťka zdiva přes 150 do 300 mm</t>
  </si>
  <si>
    <t>319202214</t>
  </si>
  <si>
    <t>Dodatečná izolace zdiva injektáží beztlakovou infuzí silikonovou mikroemulzí, tloušťka zdiva přes 300 do 600 mm</t>
  </si>
  <si>
    <t>319202215</t>
  </si>
  <si>
    <t>Dodatečná izolace zdiva injektáží beztlakovou infuzí silikonovou mikroemulzí, tloušťka zdiva přes 600 do 900 mm</t>
  </si>
  <si>
    <t>319202216</t>
  </si>
  <si>
    <t>Dodatečná izolace zdiva injektáží beztlakovou infuzí silikonovou mikroemulzí, tloušťka zdiva přes 900 do 1 200 mm</t>
  </si>
  <si>
    <t>341321610</t>
  </si>
  <si>
    <t>Stěny a příčky z betonu železového (bez výztuže) nosné tř. C 30/37</t>
  </si>
  <si>
    <t>Vybetonování železobetonových stropů, stěn a překladů v rámci výtahové šachty.</t>
  </si>
  <si>
    <t>341351111</t>
  </si>
  <si>
    <t>Bednění stěn a příček nosných rovné oboustranné za každou stranu zřízení</t>
  </si>
  <si>
    <t>(1.6+1.8*2)*(0.42+0.4)*2=8.528 [A]</t>
  </si>
  <si>
    <t>341351112</t>
  </si>
  <si>
    <t>Bednění stěn a příček nosných rovné oboustranné za každou stranu odstranění</t>
  </si>
  <si>
    <t>341351311</t>
  </si>
  <si>
    <t>Bednění stěn a příček nosných rovné jednostranné zřízení</t>
  </si>
  <si>
    <t>1.1*(1.6+1.8+1.1)+0.4*1.6+0.42*1.6=6.262 [A]</t>
  </si>
  <si>
    <t>341351312</t>
  </si>
  <si>
    <t>Bednění stěn a příček nosných rovné jednostranné odstranění</t>
  </si>
  <si>
    <t>341361821</t>
  </si>
  <si>
    <t>Výztuž stěn a příček nosných svislých nebo šikmých, rovných nebo oblých z betonářské oceli 10 505 (R) nebo BSt 500</t>
  </si>
  <si>
    <t>342272225</t>
  </si>
  <si>
    <t>Příčky z pórobetonových tvárnic hladkých na tenké maltové lože objemová hmotnost do 500 kg/m3, tloušťka příčky 100 mm</t>
  </si>
  <si>
    <t>1np 
3.75*(3.07+1.8+3.15+1.1+2*2.75+0.9*2+1.05+1+1.78+1.5+1.9+4.07+1.6*2)-9*2.1=97.050 [A] 
2np 
(5.2+0.9+1.9+2.2+2.35+1.9*3+1.7+2.65+2.92+2.35+2.25*3+2*3+4.85*2+0.6*2+0.5*2+1.1*2+1.1*2+3.275*2+2.25+1.9+1.83+1.95+2.7*2+2.85+1.6+4.3+2.15+2)*3.6=322.920 [B] 
-15*2.1=-31.500 [C] 
Celkem: A+B+C=388.470 [D]</t>
  </si>
  <si>
    <t>342272245</t>
  </si>
  <si>
    <t>Příčky z pórobetonových tvárnic hladkých na tenké maltové lože objemová hmotnost do 500 kg/m3, tloušťka příčky 150 mm</t>
  </si>
  <si>
    <t>3.75*(4.8+1.2)-4+(1.67+0.75)*3.575=27.152 [A]</t>
  </si>
  <si>
    <t>346981321</t>
  </si>
  <si>
    <t>Izolace proti šíření zvuku deskami na bázi dřeva dřevocementovými osazenými na maltu  na stěnách cihelných, betonových nebo kamenných, svislých nebo šikmých s b</t>
  </si>
  <si>
    <t>Izolace proti šíření zvuku deskami na bázi dřeva dřevocementovými osazenými na maltu  na stěnách cihelných, betonových nebo kamenných, svislých nebo šikmých s bandáží spár, tl. desek 25 mm</t>
  </si>
  <si>
    <t>1.35*(2*2+2*2.2)+(0.4+0.42)*(2+2.2)=14.784 [A]</t>
  </si>
  <si>
    <t>346991132</t>
  </si>
  <si>
    <t>Izolace proti šíření zvuku polystyrénovými deskami prováděná současně při zdění do svislé mezery dvojitých příček deskami z extrudovaného polystyrénu tl. 20 mm</t>
  </si>
  <si>
    <t>1.75*(2+4.4)+(2+2.2)*(2.25*2+1+0.5)-2.25*2*1.7=28.750 [A]</t>
  </si>
  <si>
    <t>Vodorovné konstrukce</t>
  </si>
  <si>
    <t>411321414</t>
  </si>
  <si>
    <t>Stropy z betonu železového (bez výztuže) stropů deskových, plochých střech, desek balkonových, desek hřibových stropů včetně hlavic hřibových sloupů tř. C 25/30</t>
  </si>
  <si>
    <t>2.6*1.5*0.15=0.585 [A]</t>
  </si>
  <si>
    <t>411351011</t>
  </si>
  <si>
    <t>Bednění stropních konstrukcí - bez podpěrné konstrukce desek tloušťky stropní desky přes 5 do 25 cm zřízení</t>
  </si>
  <si>
    <t>1.6*1.7=2.720 [A]</t>
  </si>
  <si>
    <t>411351012</t>
  </si>
  <si>
    <t>Bednění stropních konstrukcí - bez podpěrné konstrukce desek tloušťky stropní desky přes 5 do 25 cm odstranění</t>
  </si>
  <si>
    <t>411354122</t>
  </si>
  <si>
    <t>Ztracené bednění stropních podhledů ze štěpkocementových desek bez podpěrné konstrukce rovných podhledů pro monolitické deskové stropy, z desek tloušťky 35 mm</t>
  </si>
  <si>
    <t>1.7*1.6=2.720 [A]</t>
  </si>
  <si>
    <t>411354249</t>
  </si>
  <si>
    <t>Bednění stropů ztracené ocelové žebrované ze širokých tenkostěnných ohýbaných profilů (hraněných trapézových vln), bez úpravy povrchu otevřeného podhledu, bez p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</si>
  <si>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1,00 mm</t>
  </si>
  <si>
    <t>1.5*2.6=3.900 [A]</t>
  </si>
  <si>
    <t>411354331</t>
  </si>
  <si>
    <t>Podpěrná konstrukce stropů - desek, kleneb a skořepin výška podepření přes 4 do 6 m tloušťka stropu přes 5 do 15 cm zřízení</t>
  </si>
  <si>
    <t>411354332</t>
  </si>
  <si>
    <t>Podpěrná konstrukce stropů - desek, kleneb a skořepin výška podepření přes 4 do 6 m tloušťka stropu přes 5 do 15 cm odstranění</t>
  </si>
  <si>
    <t>41135433R</t>
  </si>
  <si>
    <t>Podpěrná konstrukce stropů - desek, kleneb a skořepin výška podepření přes 4 do 6 m tloušťka stropu přes 5 do 15 cm - příplatek za vyšší výšku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</si>
  <si>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</si>
  <si>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</si>
  <si>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</si>
  <si>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tyc 8 
0.395*(7*(2.2+3.36)+8*1.25)/1000=0.019 [A] 
tyc 6 
0.260*(20*1.3+1.6*14)/1000=0.013 [B] 
Celkem: A+B=0.032 [C]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</si>
  <si>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</si>
  <si>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</si>
  <si>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7.67*2*2.6*1.5/1000=0.060 [A]</t>
  </si>
  <si>
    <t>413352211</t>
  </si>
  <si>
    <t>Podpěrná konstrukce nosníků a průvlaků výšky podepření přes 4 do 6 m výšky nosníku (po spodní hranu stropní desky) do 100 cm zřízení</t>
  </si>
  <si>
    <t>5+9+12+8+3+12=49.000 [A]</t>
  </si>
  <si>
    <t>413352212</t>
  </si>
  <si>
    <t>Podpěrná konstrukce nosníků a průvlaků výšky podepření přes 4 do 6 m výšky nosníku (po spodní hranu stropní desky) do 100 cm odstranění</t>
  </si>
  <si>
    <t>413941121</t>
  </si>
  <si>
    <t>Osazování ocelových válcovaných nosníků ve stropech I nebo IE nebo U nebo UE nebo L do č.12 nebo výšky do 120 mm</t>
  </si>
  <si>
    <t>0.139+0.068=0.207 [A]</t>
  </si>
  <si>
    <t>13010744</t>
  </si>
  <si>
    <t>ocel profilová jakost S235JR (11 375) průřez IPE 120</t>
  </si>
  <si>
    <t>V1 
(1.69*2*2+2*3.2)*10.6/1000=0.139 [A] 
A * 1.08Koeficient množství=0.150 [B]</t>
  </si>
  <si>
    <t>13010742</t>
  </si>
  <si>
    <t>V5 
(2.2*2+3*1.35)*8.1/1000=0.068 [A] 
A * 1.08Koeficient množství=0.073 [B]</t>
  </si>
  <si>
    <t>413941123</t>
  </si>
  <si>
    <t>Osazování ocelových válcovaných nosníků ve stropech I nebo IE nebo U nebo UE nebo L č. 14 až 22 nebo výšky přes 120 do 220 mm</t>
  </si>
  <si>
    <t>0.082+0.825+0.123+0.249+0.1=1.379 [A]</t>
  </si>
  <si>
    <t>13010754</t>
  </si>
  <si>
    <t>ocel profilová jakost S235JR (11 375) průřez IPE 220</t>
  </si>
  <si>
    <t>V3 
3.64*22.6/1000=0.082 [A] 
Celkem: A=0.082 [B] 
B * 1.08Koeficient množství=0.089 [C]</t>
  </si>
  <si>
    <t>13010752</t>
  </si>
  <si>
    <t>ocel profilová jakost S235JR (11 375) průřez IPE 200</t>
  </si>
  <si>
    <t>V1 
4*4.37*22.4/1000=0.392 [A] 
V2 
2*5.15*22.4/1000=0.231 [B] 
V4 
2*4.5*22.4/1000=0.202 [C] 
Celkem: A+B+C=0.825 [D] 
D * 1.08Koeficient množství=0.891 [E]</t>
  </si>
  <si>
    <t>64</t>
  </si>
  <si>
    <t>13010748</t>
  </si>
  <si>
    <t>IPE 160 P1 
(2*1.6+2*2.3)*15.8/1000=0.123 [A] 
A * 1.08Koeficient množství=0.133 [B]</t>
  </si>
  <si>
    <t>13010940</t>
  </si>
  <si>
    <t>ocel profilová jakost S235JR (11 375) průřez UPE 220</t>
  </si>
  <si>
    <t>V2 
4.1*27.2/1000=0.112 [A] 
V3 
2.55*27.2/1000=0.069 [B] 
V4 
2.5*27.2/1000=0.068 [C] 
Celkem: A+B+C=0.249 [D] 
D * 1.08Koeficient množství=0.269 [E]</t>
  </si>
  <si>
    <t>R1361</t>
  </si>
  <si>
    <t>Spojovací materiál</t>
  </si>
  <si>
    <t>413941125</t>
  </si>
  <si>
    <t>Osazování ocelových válcovaných nosníků ve stropech I nebo IE nebo U nebo UE nebo L č. 24 a výše nebo výšky přes 220 mm</t>
  </si>
  <si>
    <t>0.710=0.710 [A]</t>
  </si>
  <si>
    <t>13010756</t>
  </si>
  <si>
    <t>ocel profilová jakost S235JR (11 375) průřez IPE 240</t>
  </si>
  <si>
    <t>P1 
2*5.1*30.7/1000=0.313 [A] 
V3 
2*5.6*30.7/1000=0.344 [B] 
Celkem: A+B=0.657 [C] 
C * 1.08Koeficient množství=0.710 [D]</t>
  </si>
  <si>
    <t>417321515</t>
  </si>
  <si>
    <t>Ztužující pásy a věnce z betonu železového (bez výztuže) tř. C 25/30</t>
  </si>
  <si>
    <t>1.3*2*0.3*0.4=0.312 [A]</t>
  </si>
  <si>
    <t>417351115</t>
  </si>
  <si>
    <t>Bednění bočnic ztužujících pásů a věnců včetně vzpěr zřízení</t>
  </si>
  <si>
    <t>1.3*2*0.4+1.3*2*0.5=2.340 [A]</t>
  </si>
  <si>
    <t>417351116</t>
  </si>
  <si>
    <t>Bednění bočnic ztužujících pásů a věnců včetně vzpěr odstranění</t>
  </si>
  <si>
    <t>430321414</t>
  </si>
  <si>
    <t>Schodišťové konstrukce a rampy z betonu železového (bez výztuže) stupně, schodnice, ramena, podesty s nosníky tř. C 25/30</t>
  </si>
  <si>
    <t>1.25*1.5*0.25=0.469 [A]</t>
  </si>
  <si>
    <t>430362021</t>
  </si>
  <si>
    <t>Výztuž schodišťových konstrukcí a ramp stupňů, schodnic, ramen, podest s nosníky ze svařovaných sítí z drátů typu KARI</t>
  </si>
  <si>
    <t>1.25*1.5*12/1000=0.023 [A]</t>
  </si>
  <si>
    <t>431351121</t>
  </si>
  <si>
    <t>Bednění podest, podstupňových desek a ramp včetně podpěrné konstrukce výšky do 4 m půdorysně přímočarých zřízení</t>
  </si>
  <si>
    <t>1.25*1.5=1.875 [A]</t>
  </si>
  <si>
    <t>431351122</t>
  </si>
  <si>
    <t>Bednění podest, podstupňových desek a ramp včetně podpěrné konstrukce výšky do 4 m půdorysně přímočarých odstranění</t>
  </si>
  <si>
    <t>434191451</t>
  </si>
  <si>
    <t>Osazování schodišťových stupňů kamenných s vyspárováním styčných spár, s provizorním dřevěným zábradlím a dočasným zakrytím stupnic prkny do připravených otvorů</t>
  </si>
  <si>
    <t>Osazování schodišťových stupňů kamenných s vyspárováním styčných spár, s provizorním dřevěným zábradlím a dočasným zakrytím stupnic prkny do připravených otvorů, rovných, kosých nebo vřetenových oboustranně zazděných, stupňů broušených nebo leštěných</t>
  </si>
  <si>
    <t>5*1.5=7.500 [A]</t>
  </si>
  <si>
    <t>RMAT0001</t>
  </si>
  <si>
    <t>stupeň schodišťový kamenný znovuuložení původního stupně - vyspravený k opětovnému použiti</t>
  </si>
  <si>
    <t>451577777</t>
  </si>
  <si>
    <t>Podklad nebo lože pod dlažbu (přídlažbu) v ploše vodorovné nebo ve sklonu do 1:5, tloušťky od 30 do 100 mm z kameniva těženého</t>
  </si>
  <si>
    <t>79</t>
  </si>
  <si>
    <t>451579777</t>
  </si>
  <si>
    <t>Podklad nebo lože pod dlažbu (přídlažbu) Příplatek k cenám za každých dalších i započatých 10 mm tloušťky podkladu nebo lože z kameniva těženého</t>
  </si>
  <si>
    <t>2*222.620=445.240 [A]</t>
  </si>
  <si>
    <t>46-M</t>
  </si>
  <si>
    <t>Zemní práce při extr.mont.pracích</t>
  </si>
  <si>
    <t>445</t>
  </si>
  <si>
    <t>460841133</t>
  </si>
  <si>
    <t>Osazení kabelové komory z plastů pro běžné zatížení komorového dílu z polyetylénu HDPE půdorysné plochy přes 1,5 m2 do 2,0 m2, světlé hloubky přes 1,0 do 1,3 m</t>
  </si>
  <si>
    <t>446</t>
  </si>
  <si>
    <t>RMAT0017</t>
  </si>
  <si>
    <t>komora kabelová plastová</t>
  </si>
  <si>
    <t>447</t>
  </si>
  <si>
    <t>460841143</t>
  </si>
  <si>
    <t>Osazení kabelové komory z plastů pro běžné zatížení víka z polyetylénu HDPE půdorysné plochy přes 1,5 do 2,0 m2</t>
  </si>
  <si>
    <t>448</t>
  </si>
  <si>
    <t>RMAT0018</t>
  </si>
  <si>
    <t>víko kabelové komory plastové</t>
  </si>
  <si>
    <t>80</t>
  </si>
  <si>
    <t>596811121</t>
  </si>
  <si>
    <t>Kladení dlažby z betonových nebo kameninových dlaždic komunikací pro pěší s vyplněním spár a se smetením přebytečného materiálu na vzdálenost do 3 m s ložem z k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</si>
  <si>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</si>
  <si>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81</t>
  </si>
  <si>
    <t>RMAT0012</t>
  </si>
  <si>
    <t>Původní dlažba plošná betonová - vyspravená k opětovnému použiti</t>
  </si>
  <si>
    <t>82</t>
  </si>
  <si>
    <t>596811122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</si>
  <si>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100 do 300 m2</t>
  </si>
  <si>
    <t>83</t>
  </si>
  <si>
    <t>R59245019</t>
  </si>
  <si>
    <t>dlažba betonová pro nevidomé 200x200x60mm barevná</t>
  </si>
  <si>
    <t>84</t>
  </si>
  <si>
    <t>59245021</t>
  </si>
  <si>
    <t>dlažba tvar čtverec betonová 200x200x60mm přírodní</t>
  </si>
  <si>
    <t>Úpravy povrchů, podlahy a osazování výplní</t>
  </si>
  <si>
    <t>85</t>
  </si>
  <si>
    <t>611325412</t>
  </si>
  <si>
    <t>Oprava vápenocementové omítky vnitřních ploch hladké, tloušťky do 20 mm stropů, v rozsahu opravované plochy přes 10 do 30%</t>
  </si>
  <si>
    <t>393.23+67.51+252.09+200.46+17.52+162.23+58.02=1 151.060 [A]</t>
  </si>
  <si>
    <t>86</t>
  </si>
  <si>
    <t>612315213</t>
  </si>
  <si>
    <t>Vápenná omítka jednotlivých malých ploch hladká na stěnách, plochy jednotlivě přes 0,25 do 1 m2</t>
  </si>
  <si>
    <t>87</t>
  </si>
  <si>
    <t>612325413</t>
  </si>
  <si>
    <t>Oprava vápenocementové omítky vnitřních ploch hladké, tloušťky do 20 mm stěn, v rozsahu opravované plochy přes 30 do 50%</t>
  </si>
  <si>
    <t>1329.846=1 329.846 [A]</t>
  </si>
  <si>
    <t>88</t>
  </si>
  <si>
    <t>612321141</t>
  </si>
  <si>
    <t>Omítka vápenocementová vnitřních ploch nanášená ručně dvouvrstvá, tloušťky jádrové omítky do 10 mm a tloušťky štuku do 3 mm štuková svislých konstrukcí stěn</t>
  </si>
  <si>
    <t>2*(388.47+27.152)=831.244 [A]</t>
  </si>
  <si>
    <t>89</t>
  </si>
  <si>
    <t>622131321</t>
  </si>
  <si>
    <t>Podkladní a spojovací vrstva vnějších omítaných ploch penetrace nanášená strojně stěn</t>
  </si>
  <si>
    <t>879.569+160.991=1 040.560 [A]</t>
  </si>
  <si>
    <t>90</t>
  </si>
  <si>
    <t>622143001</t>
  </si>
  <si>
    <t>Montáž omítkových profilů plastových, pozinkovaných nebo dřevěných upevněných vtlačením do podkladní vrstvy nebo přibitím soklových</t>
  </si>
  <si>
    <t>91</t>
  </si>
  <si>
    <t>55343011</t>
  </si>
  <si>
    <t>profil soklový Pz+PVC pro vnější omítky tl 10mm</t>
  </si>
  <si>
    <t>92</t>
  </si>
  <si>
    <t>622143003</t>
  </si>
  <si>
    <t>Montáž omítkových profilů plastových, pozinkovaných nebo dřevěných upevněných vtlačením do podkladní vrstvy nebo přibitím rohových s tkaninou</t>
  </si>
  <si>
    <t>3.17*2*18+3.1*2*15+3.17*2*10+2.3*2*6+2.8*2*6+3.17*2=338.060 [A]</t>
  </si>
  <si>
    <t>93</t>
  </si>
  <si>
    <t>55343025</t>
  </si>
  <si>
    <t>profil rohový Pz+PVC pro vnější omítky tl 7mm</t>
  </si>
  <si>
    <t>94</t>
  </si>
  <si>
    <t>622211031</t>
  </si>
  <si>
    <t>Montáž kontaktního zateplení lepením a mechanickým kotvením z polystyrenových desek na vnější stěny, na podklad betonový nebo z lehčeného betonu, z tvárnic kera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</si>
  <si>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</si>
  <si>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1.515*108.76-0.7*4*1.35=160.991 [A]</t>
  </si>
  <si>
    <t>95</t>
  </si>
  <si>
    <t>28376019</t>
  </si>
  <si>
    <t>deska perimetrická fasádní soklová 150kPa ?=0,035 tl 140mm</t>
  </si>
  <si>
    <t>96</t>
  </si>
  <si>
    <t>622212001</t>
  </si>
  <si>
    <t>Montáž kontaktního zateplení vnějšího ostění, nadpraží nebo parapetu lepením z polystyrenových desek hloubky špalet do 200 mm, tloušťky desek do 40 mm</t>
  </si>
  <si>
    <t>97</t>
  </si>
  <si>
    <t>28376032</t>
  </si>
  <si>
    <t>deska EPS grafitová fasádní ?=0,032 tl 40mm</t>
  </si>
  <si>
    <t>98</t>
  </si>
  <si>
    <t>622221031</t>
  </si>
  <si>
    <t>Montáž kontaktního zateplení lepením a mechanickým kotvením z desek z minerální vlny s podélnou orientací vláken nebo kombinovaných na vnější stěny, na podklad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</si>
  <si>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</si>
  <si>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926.88-108.76*0.435=879.569 [A]</t>
  </si>
  <si>
    <t>99</t>
  </si>
  <si>
    <t>63141417</t>
  </si>
  <si>
    <t>deska tepelně izolační minerální kontaktních fasád podélné vlákno ?=0,035 tl 140mm</t>
  </si>
  <si>
    <t>100</t>
  </si>
  <si>
    <t>622335103</t>
  </si>
  <si>
    <t>Oprava cementové omítky vnějších ploch hladké stěn, v rozsahu opravované plochy přes 30 do 50%</t>
  </si>
  <si>
    <t>926.88=926.880 [A]</t>
  </si>
  <si>
    <t>101</t>
  </si>
  <si>
    <t>622381022</t>
  </si>
  <si>
    <t>Omítka tenkovrstvá minerální vnějších ploch probarvená, bez penetrace zatíraná (škrábaná), zrnitost 2,0 mm stěn</t>
  </si>
  <si>
    <t>879.569=879.569 [A]</t>
  </si>
  <si>
    <t>102</t>
  </si>
  <si>
    <t>622381032</t>
  </si>
  <si>
    <t>Omítka tenkovrstvá minerální vnějších ploch probarvená, bez penetrace zatíraná (škrábaná), zrnitost 3,0 mm stěn</t>
  </si>
  <si>
    <t>160.991=160.991 [A]</t>
  </si>
  <si>
    <t>103</t>
  </si>
  <si>
    <t>631311115</t>
  </si>
  <si>
    <t>Mazanina z betonu prostého bez zvýšených nároků na prostředí tl. přes 50 do 80 mm tř. C 20/25</t>
  </si>
  <si>
    <t>149.139*0.06+239.23*0.06=23.302 [A]</t>
  </si>
  <si>
    <t>104</t>
  </si>
  <si>
    <t>632481215</t>
  </si>
  <si>
    <t>Separační vrstva k oddělení podlahových vrstev z geotextilie</t>
  </si>
  <si>
    <t>145.46+239.23=384.690 [A]</t>
  </si>
  <si>
    <t>105</t>
  </si>
  <si>
    <t>635111232</t>
  </si>
  <si>
    <t>Násyp ze štěrkopísku, písku nebo kameniva pod podlahy se zhutněním z kameniva drobného 0-4</t>
  </si>
  <si>
    <t>5.45*40*0.15=32.700 [A]</t>
  </si>
  <si>
    <t>106</t>
  </si>
  <si>
    <t>642942111</t>
  </si>
  <si>
    <t>Osazování zárubní nebo rámů kovových dveřních lisovaných nebo z úhelníků bez dveřních křídel na cementovou maltu, plochy otvoru do 2,5 m2</t>
  </si>
  <si>
    <t>22+29+14+6=71.000 [A]</t>
  </si>
  <si>
    <t>107</t>
  </si>
  <si>
    <t>55331486</t>
  </si>
  <si>
    <t>zárubeň jednokřídlá ocelová pro zdění tl stěny 110-150mm rozměru 700/1970, 2100mm</t>
  </si>
  <si>
    <t>9+8+2+1+1+1=22.000 [A]</t>
  </si>
  <si>
    <t>108</t>
  </si>
  <si>
    <t>55331487</t>
  </si>
  <si>
    <t>zárubeň jednokřídlá ocelová pro zdění tl stěny 110-150mm rozměru 800/1970, 2100mm</t>
  </si>
  <si>
    <t>1+1+3+1+2+1+7+4+1+1+1+1+2+2+1=29.000 [A]</t>
  </si>
  <si>
    <t>109</t>
  </si>
  <si>
    <t>55331488</t>
  </si>
  <si>
    <t>zárubeň jednokřídlá ocelová pro zdění tl stěny 110-150mm rozměru 900/1970, 2100mm</t>
  </si>
  <si>
    <t>4+1+1+1+1+1+1+1+2+1=14.000 [A]</t>
  </si>
  <si>
    <t>110</t>
  </si>
  <si>
    <t>55331489</t>
  </si>
  <si>
    <t>zárubeň jednokřídlá ocelová pro zdění tl stěny 110-150mm rozměru 1100/1970, 2100mm</t>
  </si>
  <si>
    <t>1+2+1+1+1=6.000 [A]</t>
  </si>
  <si>
    <t>111</t>
  </si>
  <si>
    <t>642946111</t>
  </si>
  <si>
    <t>Osazení stavebního pouzdra posuvných dveří do zděné příčky s jednou kapsou pro jedno dveřní křídlo průchozí šířky do 800 mm</t>
  </si>
  <si>
    <t>112</t>
  </si>
  <si>
    <t>55331611</t>
  </si>
  <si>
    <t>pouzdro stavební posuvných dveří jednopouzdrové 700mm standardní rozměr</t>
  </si>
  <si>
    <t>711</t>
  </si>
  <si>
    <t>Izolace proti vodě, vlhkosti a plynům</t>
  </si>
  <si>
    <t>166</t>
  </si>
  <si>
    <t>711112001</t>
  </si>
  <si>
    <t>Provedení izolace proti zemní vlhkosti natěradly a tmely za studena na ploše svislé S nátěrem penetračním</t>
  </si>
  <si>
    <t>167</t>
  </si>
  <si>
    <t>11163150</t>
  </si>
  <si>
    <t>lak penetrační asfaltový</t>
  </si>
  <si>
    <t>168</t>
  </si>
  <si>
    <t>711112011</t>
  </si>
  <si>
    <t>Provedení izolace proti zemní vlhkosti natěradly a tmely za studena na ploše svislé S nátěrem suspensí asfaltovou</t>
  </si>
  <si>
    <t>169</t>
  </si>
  <si>
    <t>11163346</t>
  </si>
  <si>
    <t>suspenze hydroizolační asfaltová</t>
  </si>
  <si>
    <t>170</t>
  </si>
  <si>
    <t>711141559</t>
  </si>
  <si>
    <t>Provedení izolace proti zemní vlhkosti pásy přitavením NAIP na ploše vodorovné V</t>
  </si>
  <si>
    <t>Výtah 
2*2.15*2.27=9.761 [A] 
Podlahy P01+P01a 
145.46+239.23=384.690 [B] 
Celkem: A+B=394.451 [C]</t>
  </si>
  <si>
    <t>171</t>
  </si>
  <si>
    <t>62853004</t>
  </si>
  <si>
    <t>pás asfaltový natavitelný modifikovaný SBS tl 4,0mm s vložkou ze skleněné tkaniny a spalitelnou PE fólií nebo jemnozrnným minerálním posypem na horním povrchu</t>
  </si>
  <si>
    <t>172</t>
  </si>
  <si>
    <t>711142559</t>
  </si>
  <si>
    <t>Provedení izolace proti zemní vlhkosti pásy přitavením NAIP na ploše svislé S</t>
  </si>
  <si>
    <t>(3.4*(1.6+1.8*2)+0.5*1.6)*2=36.960 [A]</t>
  </si>
  <si>
    <t>173</t>
  </si>
  <si>
    <t>62832134</t>
  </si>
  <si>
    <t>pás asfaltový natavitelný oxidovaný tl 4,0mm typu V60 S40 s vložkou ze skleněné rohože, s jemnozrnným minerálním posypem</t>
  </si>
  <si>
    <t>174</t>
  </si>
  <si>
    <t>711161273</t>
  </si>
  <si>
    <t>Provedení izolace proti zemní vlhkosti nopovou fólií na ploše svislé S z nopové fólie</t>
  </si>
  <si>
    <t>(16.25*2+40.32*2)*2.25=254.565 [A]</t>
  </si>
  <si>
    <t>175</t>
  </si>
  <si>
    <t>28323005</t>
  </si>
  <si>
    <t>fólie profilovaná (nopová) drenážní HDPE s výškou nopů 8mm</t>
  </si>
  <si>
    <t>176</t>
  </si>
  <si>
    <t>711161383</t>
  </si>
  <si>
    <t>Izolace proti zemní vlhkosti a beztlakové vodě nopovými fóliemi ostatní ukončení izolace lištou</t>
  </si>
  <si>
    <t>16.25*2+40.32*2=113.140 [A]</t>
  </si>
  <si>
    <t>177</t>
  </si>
  <si>
    <t>998711102</t>
  </si>
  <si>
    <t>Přesun hmot pro izolace proti vodě, vlhkosti a plynům stanovený z hmotnosti přesunovaného materiálu vodorovná dopravní vzdálenost do 50 m v objektech výšky přes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</si>
  <si>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</si>
  <si>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</si>
  <si>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</si>
  <si>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178</t>
  </si>
  <si>
    <t>713121111</t>
  </si>
  <si>
    <t>Montáž tepelné izolace podlah rohožemi, pásy, deskami, dílci, bloky (izolační materiál ve specifikaci) kladenými volně jednovrstvá</t>
  </si>
  <si>
    <t>179</t>
  </si>
  <si>
    <t>28375915</t>
  </si>
  <si>
    <t>deska EPS 150 pro konstrukce s vysokým zatížením ?=0,035 tl 120mm</t>
  </si>
  <si>
    <t>180</t>
  </si>
  <si>
    <t>713121121</t>
  </si>
  <si>
    <t>Montáž tepelné izolace podlah rohožemi, pásy, deskami, dílci, bloky (izolační materiál ve specifikaci) kladenými volně dvouvrstvá</t>
  </si>
  <si>
    <t>210.53=210.530 [A]</t>
  </si>
  <si>
    <t>181</t>
  </si>
  <si>
    <t>63148109</t>
  </si>
  <si>
    <t>deska tepelně izolační minerální univerzální ?=0,038-0,039 tl 150mm</t>
  </si>
  <si>
    <t>182</t>
  </si>
  <si>
    <t>713151111</t>
  </si>
  <si>
    <t>Montáž tepelné izolace střech šikmých rohožemi, pásy, deskami (izolační materiál ve specifikaci) kladenými volně mezi krokve</t>
  </si>
  <si>
    <t>17.52+58.02=75.540 [A]</t>
  </si>
  <si>
    <t>183</t>
  </si>
  <si>
    <t>63148157</t>
  </si>
  <si>
    <t>deska tepelně izolační minerální  univerzální ?=0,035 tl 160mm</t>
  </si>
  <si>
    <t>184</t>
  </si>
  <si>
    <t>998713102</t>
  </si>
  <si>
    <t>Přesun hmot pro izolace tepelné stanovený z hmotnosti přesunovaného materiálu vodorovná dopravní vzdálenost do 50 m v objektech výšky přes 6 m do 12 m</t>
  </si>
  <si>
    <t>714</t>
  </si>
  <si>
    <t>Akustická a protiotřesová opatření</t>
  </si>
  <si>
    <t>185</t>
  </si>
  <si>
    <t>714182001</t>
  </si>
  <si>
    <t>Montáž pohltivých a konstrukčních součástí vložek izolačních volně rohoží stropů nebo stěn</t>
  </si>
  <si>
    <t>357.38+23.17=380.550 [A]</t>
  </si>
  <si>
    <t>186</t>
  </si>
  <si>
    <t>62432100</t>
  </si>
  <si>
    <t>voština podlahová s vysokou akustickou izolací</t>
  </si>
  <si>
    <t>187</t>
  </si>
  <si>
    <t>714183002</t>
  </si>
  <si>
    <t>Montáž pohltivých a konstrukčních součástí desek izolačních na sraz volně stropů nebo stěn</t>
  </si>
  <si>
    <t>198.92=198.920 [A]</t>
  </si>
  <si>
    <t>188</t>
  </si>
  <si>
    <t>63231212</t>
  </si>
  <si>
    <t>deska čedičová minerální pro snížení kročejového hluku (max. zatížení 2 kN/m2) tl 50mm</t>
  </si>
  <si>
    <t>189</t>
  </si>
  <si>
    <t>998714102</t>
  </si>
  <si>
    <t>Přesun hmot pro akustická a protiotřesová opatření stanovený z hmotnosti přesunovaného materiálu vodorovná dopravní vzdálenost do 50 m v objektech výšky přes 6</t>
  </si>
  <si>
    <t>Přesun hmot pro akustická a protiotřesová opatření stanovený z hmotnosti přesunovaného materiálu vodorovná dopravní vzdálenost do 50 m v objektech výšky přes 6 do 12 m</t>
  </si>
  <si>
    <t>723</t>
  </si>
  <si>
    <t>Zdravotechnika - vnitřní plynovod</t>
  </si>
  <si>
    <t>190</t>
  </si>
  <si>
    <t>72319090R</t>
  </si>
  <si>
    <t>Opravy plynovodního potrubí, úprava polohy HUP</t>
  </si>
  <si>
    <t>762</t>
  </si>
  <si>
    <t>Konstrukce tesařské</t>
  </si>
  <si>
    <t>191</t>
  </si>
  <si>
    <t>762085112</t>
  </si>
  <si>
    <t>Montáž ocelových spojovacích prostředků (materiál ve specifikaci) svorníků nebo šroubů délky přes 150 do 300 mm</t>
  </si>
  <si>
    <t>192</t>
  </si>
  <si>
    <t>31197003</t>
  </si>
  <si>
    <t>tyč závitová Pz 4.6 M10</t>
  </si>
  <si>
    <t>193</t>
  </si>
  <si>
    <t>31111006</t>
  </si>
  <si>
    <t>matice přesná šestihranná Pz DIN 934-8 M12</t>
  </si>
  <si>
    <t>100 kus</t>
  </si>
  <si>
    <t>194</t>
  </si>
  <si>
    <t>31120005</t>
  </si>
  <si>
    <t>podložka DIN 125-A ZB D 10mm</t>
  </si>
  <si>
    <t>195</t>
  </si>
  <si>
    <t>762211140</t>
  </si>
  <si>
    <t>Montáž schodiště přímočarého bez podstupnic, šířka ramene přes 1,00 do 1,50 m, stupně z fošen</t>
  </si>
  <si>
    <t>5*1.1*3+6*1.1=23.100 [A]</t>
  </si>
  <si>
    <t>196</t>
  </si>
  <si>
    <t>60511125</t>
  </si>
  <si>
    <t>řezivo stavební fošny prismované středové š do 160mm dl 2-5m</t>
  </si>
  <si>
    <t>0.3*0.04*1.1*6+0.53*0.04*1.1+0.33*2*0.04+0.17*0.04*12+0.12*0.04*2=0.220 [A] 
A * 0.012Koeficient množství=0.003 [B]</t>
  </si>
  <si>
    <t>197</t>
  </si>
  <si>
    <t>762331921</t>
  </si>
  <si>
    <t>Vyřezání části střešní vazby vázané konstrukce krovů průřezové plochy řeziva přes 120 do 224 cm2, délky vyřezané části krovového prvku do 3 m</t>
  </si>
  <si>
    <t>975.5*0.1=97.550 [A]</t>
  </si>
  <si>
    <t>198</t>
  </si>
  <si>
    <t>762332922</t>
  </si>
  <si>
    <t>Doplnění střešní vazby řezivem (materiál v ceně) průřezové plochy přes 120 do 224 cm2</t>
  </si>
  <si>
    <t>199</t>
  </si>
  <si>
    <t>762341210</t>
  </si>
  <si>
    <t>Montáž bednění střech rovných a šikmých sklonu do 60° s vyřezáním otvorů z prken hrubých na sraz tl. do 32 mm</t>
  </si>
  <si>
    <t>200</t>
  </si>
  <si>
    <t>60515111</t>
  </si>
  <si>
    <t>řezivo jehličnaté boční prkno 20-30mm</t>
  </si>
  <si>
    <t>795.000*0.025=19.875 [A]</t>
  </si>
  <si>
    <t>201</t>
  </si>
  <si>
    <t>762341811</t>
  </si>
  <si>
    <t>Demontáž bednění a laťování bednění střech rovných, obloukových, sklonu do 60° se všemi nadstřešními konstrukcemi z prken hrubých, hoblovaných tl. do 32 mm</t>
  </si>
  <si>
    <t>202</t>
  </si>
  <si>
    <t>762342511</t>
  </si>
  <si>
    <t>Montáž laťování montáž kontralatí na podklad bez tepelné izolace</t>
  </si>
  <si>
    <t>203</t>
  </si>
  <si>
    <t>60514114</t>
  </si>
  <si>
    <t>řezivo jehličnaté lať impregnovaná dl 4 m</t>
  </si>
  <si>
    <t>975.5*0.04*0.06=2.341 [A]</t>
  </si>
  <si>
    <t>204</t>
  </si>
  <si>
    <t>762511247</t>
  </si>
  <si>
    <t>Podlahové konstrukce podkladové z dřevoštěpkových desek OSB jednovrstvých šroubovaných na sraz, tloušťky desky 25 mm</t>
  </si>
  <si>
    <t>205</t>
  </si>
  <si>
    <t>762512261</t>
  </si>
  <si>
    <t>Podlahové konstrukce podkladové montáž roštu podkladového</t>
  </si>
  <si>
    <t>198.92*2.8=556.976 [A]</t>
  </si>
  <si>
    <t>206</t>
  </si>
  <si>
    <t>60512125.1</t>
  </si>
  <si>
    <t>hranol stavební řezivo průřezu do 120cm2 do dl 6m</t>
  </si>
  <si>
    <t>207</t>
  </si>
  <si>
    <t>762713110</t>
  </si>
  <si>
    <t>Montáž prostorových vázaných konstrukcí z řeziva hraněného nebo polohraněného průřezové plochy do 120 cm2</t>
  </si>
  <si>
    <t>4*1.65+1.6*2+1.7*2=13.200 [A]</t>
  </si>
  <si>
    <t>Podpěra ztraceného bednění</t>
  </si>
  <si>
    <t>208</t>
  </si>
  <si>
    <t>60512125</t>
  </si>
  <si>
    <t>209</t>
  </si>
  <si>
    <t>762811811</t>
  </si>
  <si>
    <t>Demontáž záklopů stropů vrchních a zapuštěných z hrubých prken, tl. do 32 mm</t>
  </si>
  <si>
    <t>620.4-225.33+401.44+423.48=1 219.990 [A]</t>
  </si>
  <si>
    <t>210</t>
  </si>
  <si>
    <t>762821941</t>
  </si>
  <si>
    <t>Vyřezání části stropního trámu průřezové plochy přes 288 do 450 cm2, délky vyřezané části trámu přes 1 do 3 m</t>
  </si>
  <si>
    <t>4*2.8+3*2.08+3*2.15=23.890 [A]</t>
  </si>
  <si>
    <t>211</t>
  </si>
  <si>
    <t>762821952</t>
  </si>
  <si>
    <t>Vyřezání části stropního trámu průřezové plochy přes 450 cm2, délky vyřezané části trámu přes 3 do 5 m</t>
  </si>
  <si>
    <t>212</t>
  </si>
  <si>
    <t>998762102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</si>
  <si>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</si>
  <si>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</si>
  <si>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</si>
  <si>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213</t>
  </si>
  <si>
    <t>763111314</t>
  </si>
  <si>
    <t>Příčka ze sádrokartonových desek s nosnou konstrukcí z jednoduchých ocelových profilů UW, CW jednoduše opláštěná deskou standardní A tl. 12,5 mm, příčka tl. 100</t>
  </si>
  <si>
    <t>Příčka ze sádrokartonových desek s nosnou konstrukcí z jednoduchých ocelových profilů UW, CW jednoduše opláštěná deskou standardní A tl. 12,5 mm, příčka tl. 100 mm, profil 75, s izolací, EI 30, Rw do 45 dB</t>
  </si>
  <si>
    <t>2.5*(7.04+3.57)-2-4+(1.87*2+1.775)*3.75-0.7*2*2*3=32.806 [A]</t>
  </si>
  <si>
    <t>214</t>
  </si>
  <si>
    <t>763111316</t>
  </si>
  <si>
    <t>Příčka ze sádrokartonových desek s nosnou konstrukcí z jednoduchých ocelových profilů UW, CW jednoduše opláštěná deskou standardní A tl. 12,5 mm, příčka tl. 125</t>
  </si>
  <si>
    <t>Příčka ze sádrokartonových desek s nosnou konstrukcí z jednoduchých ocelových profilů UW, CW jednoduše opláštěná deskou standardní A tl. 12,5 mm, příčka tl. 125 mm, profil 100, s izolací, EI 30, Rw do 48 dB</t>
  </si>
  <si>
    <t>2.5*(2.8+2*2.1+5.2+1+4.85*2+6.2)-14=58.750 [A]</t>
  </si>
  <si>
    <t>215</t>
  </si>
  <si>
    <t>763112312</t>
  </si>
  <si>
    <t>Příčka mezibytová ze sádrokartonových desek s nosnou konstrukcí ze zdvojených ocelových profilů UW, CW dvojitě opláštěná deskami standardními A tl. 2 x 12,5 mm</t>
  </si>
  <si>
    <t>Příčka mezibytová ze sádrokartonových desek s nosnou konstrukcí ze zdvojených ocelových profilů UW, CW dvojitě opláštěná deskami standardními A tl. 2 x 12,5 mm s dvojitou izolací, EI 60, příčka tl. 155 mm, profil 50, Rw do 62 dB</t>
  </si>
  <si>
    <t>2.5*5.2*2-2*2=22.000 [A]</t>
  </si>
  <si>
    <t>216</t>
  </si>
  <si>
    <t>763112315</t>
  </si>
  <si>
    <t>Příčka mezibytová ze sádrokartonových desek s nosnou konstrukcí ze zdvojených ocelových profilů UW, CW dvojitě opláštěná deskami standardními A tl. 2 x 12,5 mm s dvojitou izolací, EI 60, příčka tl. 205 mm, profil 75, Rw do 64 dB</t>
  </si>
  <si>
    <t>2.5*(3.77+4.85+2*7.25+7.15)-2*2+(2.9*2+1.35)*4+2.9*2+1.1=107.175 [A]</t>
  </si>
  <si>
    <t>217</t>
  </si>
  <si>
    <t>763113343</t>
  </si>
  <si>
    <t>Příčka instalační ze sádrokartonových desek s nosnou konstrukcí ze zdvojených ocelových profilů UW, CW s mezerou, CW profily navzájem spojeny páskem sádry dvoji</t>
  </si>
  <si>
    <t>Příčka instalační ze sádrokartonových desek s nosnou konstrukcí ze zdvojených ocelových profilů UW, CW s mezerou, CW profily navzájem spojeny páskem sádry dvojitě opláštěná deskami impregnovanými H2 tl. 2 x 12,5 mm s izolací, EI 60, Rw do 54 dB, příčka tl. 205 - 700 mm, profil 75</t>
  </si>
  <si>
    <t>2.5*0.9=2.250 [A]</t>
  </si>
  <si>
    <t>218</t>
  </si>
  <si>
    <t>763121426</t>
  </si>
  <si>
    <t>Stěna předsazená ze sádrokartonových desek s nosnou konstrukcí z ocelových profilů CW, UW jednoduše opláštěná deskou impregnovanou H2 tl. 12,5 mm bez izolace, E</t>
  </si>
  <si>
    <t>Stěna předsazená ze sádrokartonových desek s nosnou konstrukcí z ocelových profilů CW, UW jednoduše opláštěná deskou impregnovanou H2 tl. 12,5 mm bez izolace, EI 15, stěna tl. 112,5 mm, profil 100</t>
  </si>
  <si>
    <t>2*0.9*3.575=6.435 [A]</t>
  </si>
  <si>
    <t>219</t>
  </si>
  <si>
    <t>763121590</t>
  </si>
  <si>
    <t>Stěna předsazená ze sádrokartonových desek pro osazení závěsného WC s nosnou konstrukcí z ocelových profilů CW, UW dvojitě opláštěná deskami impregnovanými H2 t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</si>
  <si>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</si>
  <si>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2.8*3.575=10.010 [A]</t>
  </si>
  <si>
    <t>220</t>
  </si>
  <si>
    <t>763131452</t>
  </si>
  <si>
    <t>Podhled ze sádrokartonových desek dvouvrstvá zavěšená spodní konstrukce z ocelových profilů CD, UD jednoduše opláštěná deskou impregnovanou H2, tl. 12,5 mm, s i</t>
  </si>
  <si>
    <t>Podhled ze sádrokartonových desek dvouvrstvá zavěšená spodní konstrukce z ocelových profilů CD, UD jednoduše opláštěná deskou impregnovanou H2, tl. 12,5 mm, s izolací</t>
  </si>
  <si>
    <t>67.51=67.510 [A]</t>
  </si>
  <si>
    <t>221</t>
  </si>
  <si>
    <t>763131471</t>
  </si>
  <si>
    <t>Podhled ze sádrokartonových desek dvouvrstvá zavěšená spodní konstrukce z ocelových profilů CD, UD jednoduše opláštěná deskou impregnovanou protipožární DFH2, t</t>
  </si>
  <si>
    <t>Podhled ze sádrokartonových desek dvouvrstvá zavěšená spodní konstrukce z ocelových profilů CD, UD jednoduše opláštěná deskou impregnovanou protipožární DFH2, tl. 12,5 mm, bez izolace, REI do 90</t>
  </si>
  <si>
    <t>252.09+200.46=452.550 [A]</t>
  </si>
  <si>
    <t>222</t>
  </si>
  <si>
    <t>763131491</t>
  </si>
  <si>
    <t>Podhled ze sádrokartonových desek dvouvrstvá zavěšená spodní konstrukce z ocelových profilů CD, UD jednoduše opláštěná deskou akustickou, tl. 12,5 mm, s izolací</t>
  </si>
  <si>
    <t>Podhled ze sádrokartonových desek dvouvrstvá zavěšená spodní konstrukce z ocelových profilů CD, UD jednoduše opláštěná deskou akustickou, tl. 12,5 mm, s izolací, REI do 90</t>
  </si>
  <si>
    <t>393.23=393.230 [A]</t>
  </si>
  <si>
    <t>223</t>
  </si>
  <si>
    <t>763131531</t>
  </si>
  <si>
    <t>Podhled ze sádrokartonových desek jednovrstvá zavěšená spodní konstrukce z ocelových profilů CD, UD jednoduše opláštěná deskou protipožární DF, tl. 12,5 mm, bez</t>
  </si>
  <si>
    <t>Podhled ze sádrokartonových desek jednovrstvá zavěšená spodní konstrukce z ocelových profilů CD, UD jednoduše opláštěná deskou protipožární DF, tl. 12,5 mm, bez izolace, EI 15</t>
  </si>
  <si>
    <t>17.52+162.23+58.02=237.770 [A]</t>
  </si>
  <si>
    <t>224</t>
  </si>
  <si>
    <t>763131752</t>
  </si>
  <si>
    <t>Podhled ze sádrokartonových desek ostatní práce a konstrukce na podhledech ze sádrokartonových desek montáž jedné vrstvy tepelné izolace</t>
  </si>
  <si>
    <t>2*200.46=400.920 [A]</t>
  </si>
  <si>
    <t>225</t>
  </si>
  <si>
    <t>63152102</t>
  </si>
  <si>
    <t>pás tepelně izolační univerzální ?=0,032-0,033 tl 140mm</t>
  </si>
  <si>
    <t>226</t>
  </si>
  <si>
    <t>63152104</t>
  </si>
  <si>
    <t>pás tepelně izolační univerzální ?=0,032-0,033 tl 160mm</t>
  </si>
  <si>
    <t>227</t>
  </si>
  <si>
    <t>763164515</t>
  </si>
  <si>
    <t>Obklad konstrukcí sádrokartonovými deskami včetně ochranných úhelníků ve tvaru L rozvinuté šíře do 0,4 m, opláštěný deskou protipožární DF, tl. 12,5 mm</t>
  </si>
  <si>
    <t>11.82*4+11.75*2=70.780 [A]</t>
  </si>
  <si>
    <t>228</t>
  </si>
  <si>
    <t>763164615</t>
  </si>
  <si>
    <t>Obklad konstrukcí sádrokartonovými deskami včetně ochranných úhelníků ve tvaru U rozvinuté šíře do 0,6 m, opláštěný deskou protipožární DF, tl. 12,5 mm</t>
  </si>
  <si>
    <t>5.2*4+4.85*4+5.24*4=61.160 [A]</t>
  </si>
  <si>
    <t>229</t>
  </si>
  <si>
    <t>763182411</t>
  </si>
  <si>
    <t>Výplně otvorů konstrukcí ze sádrokartonových desek opláštění obvodu (špalety) střešního okna z desek včetně Al rohu hloubky do 0,5 m</t>
  </si>
  <si>
    <t>2*(0.78+1.6)*2+0.6*4*4=19.120 [A]</t>
  </si>
  <si>
    <t>230</t>
  </si>
  <si>
    <t>763251241</t>
  </si>
  <si>
    <t>Podlaha ze sádrovláknitých desek na pero a drážku podlahové desky tl. 2 x 12,5 mm podlaha tl. 55 mm s minerální vatou tl. 10 mm a podsypem 20 mm</t>
  </si>
  <si>
    <t>357.38+198.92+23.17=579.470 [A]</t>
  </si>
  <si>
    <t>231</t>
  </si>
  <si>
    <t>763251391</t>
  </si>
  <si>
    <t>Podlaha ze sádrovláknitých desek na pero a drážku Příplatek k cenám za každých dalších 10 mm suchého podsypu</t>
  </si>
  <si>
    <t>357.38*6+23.17*6=2 283.300 [A]</t>
  </si>
  <si>
    <t>232</t>
  </si>
  <si>
    <t>763412112</t>
  </si>
  <si>
    <t>Sanitární příčky vhodné do suchého prostředí dělící z dřevotřískových desek laminovaných tl. 18 mm</t>
  </si>
  <si>
    <t>D19 
2.6*1.55-2.02*0.9=2.212 [A] 
D20 
2.6*(1.65+1.15)-2.02*0.9=5.462 [B] 
Celkem: A+B=7.674 [C]</t>
  </si>
  <si>
    <t>233</t>
  </si>
  <si>
    <t>763412122</t>
  </si>
  <si>
    <t>Sanitární příčky vhodné do suchého prostředí dveře vnitřní do sanitárních příček šířky do 800 mm, výšky do 2 000 mm z dřevotřískových desek laminovaných včetně</t>
  </si>
  <si>
    <t>Sanitární příčky vhodné do suchého prostředí dveře vnitřní do sanitárních příček šířky do 800 mm, výšky do 2 000 mm z dřevotřískových desek laminovaných včetně nerezového kování tl. 18 mm</t>
  </si>
  <si>
    <t>234</t>
  </si>
  <si>
    <t>763782213</t>
  </si>
  <si>
    <t>Montáž stropní konstrukce do 10 m výšky římsy z plnostěnných nosníků (např. trámů, průvlaků, překladů) konstrukční délky do 15 m, průřezové plochy přes 150 do 5</t>
  </si>
  <si>
    <t>Montáž stropní konstrukce do 10 m výšky římsy z plnostěnných nosníků (např. trámů, průvlaků, překladů) konstrukční délky do 15 m, průřezové plochy přes 150 do 500 cm2</t>
  </si>
  <si>
    <t>5*5.5=27.500 [A]</t>
  </si>
  <si>
    <t>235</t>
  </si>
  <si>
    <t>60512140</t>
  </si>
  <si>
    <t>hranol stavební řezivo průřezu do 450cm2 do dl 6m</t>
  </si>
  <si>
    <t>236</t>
  </si>
  <si>
    <t>998763101</t>
  </si>
  <si>
    <t>Přesun hmot pro dřevostavby stanovený z hmotnosti přesunovaného materiálu vodorovná dopravní vzdálenost do 50 m v objektech výšky přes 6 do 12 m</t>
  </si>
  <si>
    <t>764</t>
  </si>
  <si>
    <t>Konstrukce klempířské</t>
  </si>
  <si>
    <t>237</t>
  </si>
  <si>
    <t>764001821</t>
  </si>
  <si>
    <t>Demontáž klempířských konstrukcí krytiny ze svitků nebo tabulí do suti</t>
  </si>
  <si>
    <t>238</t>
  </si>
  <si>
    <t>764002851</t>
  </si>
  <si>
    <t>Demontáž klempířských konstrukcí oplechování parapetů do suti</t>
  </si>
  <si>
    <t>1.17*14+1.1*18+1.2*13+1.25*2=54.280 [A]</t>
  </si>
  <si>
    <t>239</t>
  </si>
  <si>
    <t>764011404</t>
  </si>
  <si>
    <t>Podkladní plech z pozinkovaného plechu tloušťky 0,55 mm rš 330 mm</t>
  </si>
  <si>
    <t>240</t>
  </si>
  <si>
    <t>764011419</t>
  </si>
  <si>
    <t>Dilatační lišta z pozinkovaného plechu připojovací, včetně tmelení rš 200 mm</t>
  </si>
  <si>
    <t>241</t>
  </si>
  <si>
    <t>R28318014</t>
  </si>
  <si>
    <t>Vlnová těsnící lišta trapez</t>
  </si>
  <si>
    <t>242</t>
  </si>
  <si>
    <t>764111411</t>
  </si>
  <si>
    <t>Krytina ze svitků nebo tabulí z pozinkovaného plechu s úpravou u okapů, prostupů a výčnělků střechy rovné drážkováním ze svitků rš 670 mm, sklon střechy do 30°</t>
  </si>
  <si>
    <t>243</t>
  </si>
  <si>
    <t>764203156</t>
  </si>
  <si>
    <t>Montáž oplechování střešních prvků sněhového zachytávače průbežného dvoutrubkového</t>
  </si>
  <si>
    <t>2*8.75+2*1.175+2*14.4=48.650 [A]</t>
  </si>
  <si>
    <t>244</t>
  </si>
  <si>
    <t>55344642</t>
  </si>
  <si>
    <t>svorka (držák) Al pro trubku sněhového zachytávače pro falcovanou</t>
  </si>
  <si>
    <t>245</t>
  </si>
  <si>
    <t>55349664</t>
  </si>
  <si>
    <t>tyč do sněhového zachytávače Al</t>
  </si>
  <si>
    <t>246</t>
  </si>
  <si>
    <t>764211407</t>
  </si>
  <si>
    <t>Oplechování střešních prvků z pozinkovaného plechu hřebene větraného, včetně větrací mřížky rš 670 mm</t>
  </si>
  <si>
    <t>2_023_SO65_71_01_VÝPIS_ZÁMEČNICKÝCH_PRVKŮ 78=78.000 [A]</t>
  </si>
  <si>
    <t>247</t>
  </si>
  <si>
    <t>764211466</t>
  </si>
  <si>
    <t>Oplechování střešních prvků z pozinkovaného plechu úžlabí rš 500 mm</t>
  </si>
  <si>
    <t>2_023_SO65_71_01_VÝPIS_ZÁMEČNICKÝCH_PRVKŮ 44=44.000 [A]</t>
  </si>
  <si>
    <t>248</t>
  </si>
  <si>
    <t>764212434</t>
  </si>
  <si>
    <t>Oplechování střešních prvků z pozinkovaného plechu okapu okapovým plechem střechy rovné rš 330 mm</t>
  </si>
  <si>
    <t>2_023_SO65_71_01_VÝPIS_ZÁMEČNICKÝCH_PRVKŮ 94.76=94.760 [A]</t>
  </si>
  <si>
    <t>249</t>
  </si>
  <si>
    <t>764216443</t>
  </si>
  <si>
    <t>Oplechování parapetů z pozinkovaného plechu rovných celoplošně lepené, bez rohů rš 250 mm</t>
  </si>
  <si>
    <t>1.48*2=2.960 [A]</t>
  </si>
  <si>
    <t>250</t>
  </si>
  <si>
    <t>764216444</t>
  </si>
  <si>
    <t>Oplechování parapetů z pozinkovaného plechu rovných celoplošně lepené, bez rohů rš 330 mm</t>
  </si>
  <si>
    <t>1.45*12+1.38*17+5*1.38+1.75*10=65.260 [A]</t>
  </si>
  <si>
    <t>251</t>
  </si>
  <si>
    <t>764216465</t>
  </si>
  <si>
    <t>Oplechování parapetů z pozinkovaného plechu rovných celoplošně lepené, bez rohů Příplatek k cenám za zvýšenou pracnost při provedení rohu nebo koutu do rš 400 m</t>
  </si>
  <si>
    <t>Oplechování parapetů z pozinkovaného plechu rovných celoplošně lepené, bez rohů Příplatek k cenám za zvýšenou pracnost při provedení rohu nebo koutu do rš 400 mm</t>
  </si>
  <si>
    <t>12+17+5+10=44.000 [A]</t>
  </si>
  <si>
    <t>252</t>
  </si>
  <si>
    <t>764311404</t>
  </si>
  <si>
    <t>Lemování zdí z pozinkovaného plechu boční nebo horní rovné, střech s krytinou prejzovou nebo vlnitou rš 330 mm</t>
  </si>
  <si>
    <t>1.2*8+0.5*2+0.55*2=11.700 [A]</t>
  </si>
  <si>
    <t>253</t>
  </si>
  <si>
    <t>764311405</t>
  </si>
  <si>
    <t>Lemování zdí z pozinkovaného plechu boční nebo horní rovné, střech s krytinou prejzovou nebo vlnitou rš 400 mm</t>
  </si>
  <si>
    <t>5*0.5+0.87=3.370 [A]</t>
  </si>
  <si>
    <t>254</t>
  </si>
  <si>
    <t>764312405</t>
  </si>
  <si>
    <t>Lemování zdí z pozinkovaného plechu spodní s formováním do tvaru krytiny rovné, střech s krytinou prejzovou nebo vlnitou rš 400 mm</t>
  </si>
  <si>
    <t>2_023_SO65_71_01_VÝPIS_ZÁMEČNICKÝCH_PRVKŮ 3.37=3.370 [A]</t>
  </si>
  <si>
    <t>255</t>
  </si>
  <si>
    <t>764511404</t>
  </si>
  <si>
    <t>Žlab podokapní z pozinkovaného plechu včetně háků a čel půlkruhový rš 330 mm</t>
  </si>
  <si>
    <t>2_023_SO65_71_01_VÝPIS_ZÁMEČNICKÝCH_PRVKŮ 113.58=113.580 [A]</t>
  </si>
  <si>
    <t>256</t>
  </si>
  <si>
    <t>764511405</t>
  </si>
  <si>
    <t>Žlab podokapní z pozinkovaného plechu včetně háků a čel půlkruhový rš 400 mm</t>
  </si>
  <si>
    <t>2_023_SO65_71_01_VÝPIS_ZÁMEČNICKÝCH_PRVKŮ 40.32=40.320 [A]</t>
  </si>
  <si>
    <t>257</t>
  </si>
  <si>
    <t>764511445</t>
  </si>
  <si>
    <t>Žlab podokapní z pozinkovaného plechu včetně háků a čel kotlík oválný (trychtýřový), rš žlabu/průměr svodu 400/120 mm</t>
  </si>
  <si>
    <t>2_023_SO65_71_01_VÝPIS_ZÁMEČNICKÝCH_PRVKŮ 16=16.000 [A]</t>
  </si>
  <si>
    <t>258</t>
  </si>
  <si>
    <t>764518423</t>
  </si>
  <si>
    <t>Svod z pozinkovaného plechu včetně objímek, kolen a odskoků kruhový, průměru 120 mm</t>
  </si>
  <si>
    <t>2_023_SO65_71_01_VÝPIS_ZÁMEČNICKÝCH_PRVKŮ 95.45=95.450 [A]</t>
  </si>
  <si>
    <t>259</t>
  </si>
  <si>
    <t>998764102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</si>
  <si>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</si>
  <si>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</si>
  <si>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</si>
  <si>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260</t>
  </si>
  <si>
    <t>765123122</t>
  </si>
  <si>
    <t>Krytina betonová drážková skládaná na sucho sklonu střechy do 30° prvky okapové hrany větrací mřížka univerzální</t>
  </si>
  <si>
    <t>113.58+40.32=153.900 [A]</t>
  </si>
  <si>
    <t>261</t>
  </si>
  <si>
    <t>765191021</t>
  </si>
  <si>
    <t>Montáž pojistné hydroizolační nebo parotěsné fólie kladené ve sklonu přes 20° s lepenými přesahy na krokve</t>
  </si>
  <si>
    <t>262</t>
  </si>
  <si>
    <t>28329036</t>
  </si>
  <si>
    <t>fólie kontaktní difuzně propustná pro doplňkovou hydroizolační vrstvu, třívrstvá mikroporézní PP 150g/m2 s integrovanou samolepící páskou</t>
  </si>
  <si>
    <t>263</t>
  </si>
  <si>
    <t>998765102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</si>
  <si>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</si>
  <si>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</si>
  <si>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</si>
  <si>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264</t>
  </si>
  <si>
    <t>766112820</t>
  </si>
  <si>
    <t>Demontáž dřevěných stěn zasklených</t>
  </si>
  <si>
    <t>14*2+9.5*2.4=50.800 [A]</t>
  </si>
  <si>
    <t>265</t>
  </si>
  <si>
    <t>766122320</t>
  </si>
  <si>
    <t>Montáž dřevěných stěn polozasklených s parapetem do 1,30 m, výšky přes 2,75 do 3,50 m</t>
  </si>
  <si>
    <t>2_024_SO65_71_01_VÝPIS_TRUHLÁŘSKÝCH_PRVKŮ'  T11 
((3.94+4.1)/2*2.99-1.2*2.9)*2=17.080 [A]</t>
  </si>
  <si>
    <t>266</t>
  </si>
  <si>
    <t>RMAT0013</t>
  </si>
  <si>
    <t>T11 -  stěna dřevěná polozasklená</t>
  </si>
  <si>
    <t>267</t>
  </si>
  <si>
    <t>766211200</t>
  </si>
  <si>
    <t>Montáž madel schodišťových dřevěných průběžných</t>
  </si>
  <si>
    <t>2_024_SO65_71_01_VÝPIS_TRUHLÁŘSKÝCH_PRVKŮ12+6.5+8*3.4=45.700 [A]</t>
  </si>
  <si>
    <t>268</t>
  </si>
  <si>
    <t>05217101</t>
  </si>
  <si>
    <t>madlo dubové D 42mm</t>
  </si>
  <si>
    <t>269</t>
  </si>
  <si>
    <t>766221124</t>
  </si>
  <si>
    <t>Montáž celodřevěného samonosného schodiště s podstupnicemi schodnicového zadlabaného s podestou</t>
  </si>
  <si>
    <t>2_024_SO65_71_01_VÝPIS_TRUHLÁŘSKÝCH_PRVKŮ' 
T6 
10.85+3.75=14.600 [A] 
T7+T8 
2*2*4.25=17.000 [B] 
Celkem: A+B=31.600 [C]</t>
  </si>
  <si>
    <t>270</t>
  </si>
  <si>
    <t>R61232103.1</t>
  </si>
  <si>
    <t>T6 - schodiště</t>
  </si>
  <si>
    <t>271</t>
  </si>
  <si>
    <t>R61232103.2</t>
  </si>
  <si>
    <t>T7 - schodiště</t>
  </si>
  <si>
    <t>272</t>
  </si>
  <si>
    <t>R61232103.3</t>
  </si>
  <si>
    <t>T8 - schodiště</t>
  </si>
  <si>
    <t>273</t>
  </si>
  <si>
    <t>766231113</t>
  </si>
  <si>
    <t>Montáž sklápěcích schodů na půdu s vyřezáním otvoru a kompletizací</t>
  </si>
  <si>
    <t>274</t>
  </si>
  <si>
    <t>R61233168</t>
  </si>
  <si>
    <t>schody půdní skládací protipožární dřevěné se zesílenou izolací, pro výšku max. 280cm, 12 schodnic El 30, 120x70cm</t>
  </si>
  <si>
    <t>T12</t>
  </si>
  <si>
    <t>275</t>
  </si>
  <si>
    <t>766311111</t>
  </si>
  <si>
    <t>Montáž zábradlí dřevěného vnitřního</t>
  </si>
  <si>
    <t>2_024_SO65_71_01_VÝPIS_TRUHLÁŘSKÝCH_PRVKŮ' 
1*2=2.000 [A]</t>
  </si>
  <si>
    <t>276</t>
  </si>
  <si>
    <t>RMAT0014</t>
  </si>
  <si>
    <t>T17 - zábradlí dřevěné</t>
  </si>
  <si>
    <t>277</t>
  </si>
  <si>
    <t>766421214</t>
  </si>
  <si>
    <t>Montáž obložení podhledů jednoduchých palubkami na pero a drážku z měkkého dřeva, šířky přes 100 mm</t>
  </si>
  <si>
    <t>5.62*40.54=227.835 [A]</t>
  </si>
  <si>
    <t>278</t>
  </si>
  <si>
    <t>61191180</t>
  </si>
  <si>
    <t>palubky obkladové smrk profil klasický 19x146mm jakost A/B</t>
  </si>
  <si>
    <t>279</t>
  </si>
  <si>
    <t>766427112</t>
  </si>
  <si>
    <t>Montáž obložení podhledů rošt podkladový</t>
  </si>
  <si>
    <t>(15*2+14*2)*5.75=333.500 [A]</t>
  </si>
  <si>
    <t>280</t>
  </si>
  <si>
    <t>60514106</t>
  </si>
  <si>
    <t>řezivo jehličnaté lať pevnostní třída S10-13 průřez 40x60mm</t>
  </si>
  <si>
    <t>(15*2+14*2)*5.75=333.500 [A] 
A * 0.0012Koeficient množství=0.400 [B]</t>
  </si>
  <si>
    <t>281</t>
  </si>
  <si>
    <t>766622117</t>
  </si>
  <si>
    <t>Montáž oken plastových včetně montáže rámu plochy přes 1 m2 pevných do zdiva, výšky přes 2,5 m</t>
  </si>
  <si>
    <t>D10 
3.275*(2*1.2+2.08)-0.9*2.1=12.782 [A]</t>
  </si>
  <si>
    <t>282</t>
  </si>
  <si>
    <t>61140047</t>
  </si>
  <si>
    <t>okno plastové s fixním zasklením dvojsklo přes plochu 1m2 přes v 2,5m</t>
  </si>
  <si>
    <t>283</t>
  </si>
  <si>
    <t>766622131</t>
  </si>
  <si>
    <t>Montáž oken plastových včetně montáže rámu plochy přes 1 m2 otevíravých do zdiva, výšky do 1,5 m</t>
  </si>
  <si>
    <t>O4 
1.2*1.1*3=3.960 [A] 
O4a 
1.2*1.1*3=3.960 [B] 
Celkem: A+B=7.920 [C]</t>
  </si>
  <si>
    <t>284</t>
  </si>
  <si>
    <t>61140051</t>
  </si>
  <si>
    <t>okno plastové otevíravé/sklopné dvojsklo přes plochu 1m2 do v 1,5m</t>
  </si>
  <si>
    <t>O4 
1.2*1.1*3=3.960 [A]</t>
  </si>
  <si>
    <t>285</t>
  </si>
  <si>
    <t>RO4a</t>
  </si>
  <si>
    <t>Jednokřídlé okno - O4a</t>
  </si>
  <si>
    <t>286</t>
  </si>
  <si>
    <t>766622132</t>
  </si>
  <si>
    <t>Montáž oken plastových včetně montáže rámu plochy přes 1 m2 otevíravých do zdiva, výšky přes 1,5 do 2,5 m</t>
  </si>
  <si>
    <t>O1 
1.17*2*16=37.440 [A] 
O1a 
1.17*2*2=4.680 [B] 
O2 
1.1*2*11=24.200 [C] 
O2a 
1.1*2*4=8.800 [D] 
O3 
1.17*2*10=23.400 [E] 
O5 
1.1*1.7*5=9.350 [F] 
O5a 
1.1*1.7=1.870 [G] 
O8 
1.17*2=2.340 [H] 
Celkem: A+B+C+D+E+F+G+H=112.080 [I]</t>
  </si>
  <si>
    <t>287</t>
  </si>
  <si>
    <t>RO1</t>
  </si>
  <si>
    <t>Jednokřídlé okno otvíravé s vyklápěcím nadsvětlíkem O1</t>
  </si>
  <si>
    <t>288</t>
  </si>
  <si>
    <t>RO1a</t>
  </si>
  <si>
    <t>Jednokřídlé okno otvíravé s vyklápěcím nadsvětlíkem O1a</t>
  </si>
  <si>
    <t>289</t>
  </si>
  <si>
    <t>61140053</t>
  </si>
  <si>
    <t>okno plastové otevíravé/sklopné dvojsklo přes plochu 1m2 v 1,5-2,5m</t>
  </si>
  <si>
    <t>O2 
11*1.1*2=24.200 [A] 
O5 
5*1.1*1.7=9.350 [B] 
Celkem: A+B=33.550 [C]</t>
  </si>
  <si>
    <t>290</t>
  </si>
  <si>
    <t>RO2a</t>
  </si>
  <si>
    <t>Jednokřídlé okno otvíravé s vyklápěcím nadsvětlíkem O2a</t>
  </si>
  <si>
    <t>291</t>
  </si>
  <si>
    <t>RO3</t>
  </si>
  <si>
    <t>Jednokřídlé okno otvíravé s vyklápěcím nadsvětlíkem O3</t>
  </si>
  <si>
    <t>292</t>
  </si>
  <si>
    <t>RO5a</t>
  </si>
  <si>
    <t>Jednokřídlé okno otvíravé O5a</t>
  </si>
  <si>
    <t>293</t>
  </si>
  <si>
    <t>RO8</t>
  </si>
  <si>
    <t>Okno vysouvací s vyklápěcím nadsvětlíkem O8</t>
  </si>
  <si>
    <t>294</t>
  </si>
  <si>
    <t>766660001</t>
  </si>
  <si>
    <t>Montáž dveřních křídel dřevěných nebo plastových otevíravých do ocelové zárubně povrchově upravených jednokřídlových, šířky do 800 mm</t>
  </si>
  <si>
    <t>19+1+21=41.000 [A]</t>
  </si>
  <si>
    <t>295</t>
  </si>
  <si>
    <t>61162086</t>
  </si>
  <si>
    <t>dveře jednokřídlé dřevotřískové povrch laminátový plné 800x1970-2100mm</t>
  </si>
  <si>
    <t>1+3+2+2+3+1+1+1+2+2+1=19.000 [A]</t>
  </si>
  <si>
    <t>296</t>
  </si>
  <si>
    <t>61162092</t>
  </si>
  <si>
    <t>dveře jednokřídlé dřevotřískové povrch laminátový částečně prosklené 800x1970-2100mm</t>
  </si>
  <si>
    <t>297</t>
  </si>
  <si>
    <t>61162085</t>
  </si>
  <si>
    <t>dveře jednokřídlé dřevotřískové povrch laminátový plné 700x1970-2100mm</t>
  </si>
  <si>
    <t>9+8+2+1+1=21.000 [A]</t>
  </si>
  <si>
    <t>298</t>
  </si>
  <si>
    <t>766660002</t>
  </si>
  <si>
    <t>Montáž dveřních křídel dřevěných nebo plastových otevíravých do ocelové zárubně povrchově upravených jednokřídlových, šířky přes 800 mm</t>
  </si>
  <si>
    <t>+4+1=</t>
  </si>
  <si>
    <t>299</t>
  </si>
  <si>
    <t>R61162093</t>
  </si>
  <si>
    <t>dveře jednokřídlé dřevotřískové povrch laminátový částečně prosklené 1000x1970-2100mm</t>
  </si>
  <si>
    <t>300</t>
  </si>
  <si>
    <t>61162087</t>
  </si>
  <si>
    <t>dveře jednokřídlé dřevotřískové povrch laminátový plné 900x1970-2100mm</t>
  </si>
  <si>
    <t>1+1+1+1=4.000 [A]</t>
  </si>
  <si>
    <t>301</t>
  </si>
  <si>
    <t>61162088</t>
  </si>
  <si>
    <t>dveře jednokřídlé dřevotřískové povrch laminátový plné 1000x1970-2100mm</t>
  </si>
  <si>
    <t>302</t>
  </si>
  <si>
    <t>766660012</t>
  </si>
  <si>
    <t>Montáž dveřních křídel dřevěných nebo plastových otevíravých do ocelové zárubně povrchově upravených dvoukřídlových, šířky přes 1450 mm</t>
  </si>
  <si>
    <t>303</t>
  </si>
  <si>
    <t>61162124</t>
  </si>
  <si>
    <t>dveře dvoukřídlé dřevotřískové povrch laminátový částečně prosklené 1800x1970-2100mm</t>
  </si>
  <si>
    <t>D-35 
1=1.000 [A]</t>
  </si>
  <si>
    <t>304</t>
  </si>
  <si>
    <t>61162116</t>
  </si>
  <si>
    <t>dveře dvoukřídlé dřevotřískové povrch laminátový plné 1600x1970-2100mm</t>
  </si>
  <si>
    <t>D26 
1=1.000 [A]</t>
  </si>
  <si>
    <t>305</t>
  </si>
  <si>
    <t>766660021</t>
  </si>
  <si>
    <t>Montáž dveřních křídel dřevěných nebo plastových otevíravých do ocelové zárubně protipožárních jednokřídlových, šířky do 800 mm</t>
  </si>
  <si>
    <t>14+2=16.000 [A]</t>
  </si>
  <si>
    <t>306</t>
  </si>
  <si>
    <t>61162098</t>
  </si>
  <si>
    <t>dveře jednokřídlé dřevotřískové protipožární EI (EW) 30 D3 povrch laminátový plné 800x1970-2100mm</t>
  </si>
  <si>
    <t>1+1+7+4+1=14.000 [A]</t>
  </si>
  <si>
    <t>307</t>
  </si>
  <si>
    <t>61162097</t>
  </si>
  <si>
    <t>dveře jednokřídlé dřevotřískové protipožární EI (EW) 30 D3 povrch laminátový plné 700x1970-2100mm</t>
  </si>
  <si>
    <t>1+1=2.000 [A]</t>
  </si>
  <si>
    <t>308</t>
  </si>
  <si>
    <t>766660022</t>
  </si>
  <si>
    <t>Montáž dveřních křídel dřevěných nebo plastových otevíravých do ocelové zárubně protipožárních jednokřídlových, šířky přes 800 mm</t>
  </si>
  <si>
    <t>8+1+3=12.000 [A]</t>
  </si>
  <si>
    <t>309</t>
  </si>
  <si>
    <t>61165314</t>
  </si>
  <si>
    <t>dveře jednokřídlé dřevotřískové protipožární EI (EW) 30 D3 povrch laminátový plné 900x1970-2100mm</t>
  </si>
  <si>
    <t>2+1+1+1+2+1=8.000 [A]</t>
  </si>
  <si>
    <t>310</t>
  </si>
  <si>
    <t>61162100</t>
  </si>
  <si>
    <t>dveře jednokřídlé dřevotřískové protipožární EI (EW) 30 D3 povrch laminátový plné 1000x1970-2100mm</t>
  </si>
  <si>
    <t>1=1.000 [A]</t>
  </si>
  <si>
    <t>311</t>
  </si>
  <si>
    <t>R61162100</t>
  </si>
  <si>
    <t>dveře jednokřídlé dřevotřískové protipožární EI (EW) 30 D3 povrch laminátový částešně prosklené 1000x1970-2100mm</t>
  </si>
  <si>
    <t>2+1=3.000 [A]</t>
  </si>
  <si>
    <t>312</t>
  </si>
  <si>
    <t>766660311</t>
  </si>
  <si>
    <t>Montáž dveřních křídel dřevěných nebo plastových posuvných dveří do pouzdra zděné příčky s jednou kapsou jednokřídlových, průchozí šířky do 800 mm</t>
  </si>
  <si>
    <t>313</t>
  </si>
  <si>
    <t>61162085.1</t>
  </si>
  <si>
    <t>314</t>
  </si>
  <si>
    <t>766660421</t>
  </si>
  <si>
    <t>Montáž dveřních křídel dřevěných nebo plastových vchodových dveří včetně rámu do zdiva jednokřídlových s nadsvětlíkem</t>
  </si>
  <si>
    <t>315</t>
  </si>
  <si>
    <t>RD48</t>
  </si>
  <si>
    <t>Dveře otočné, pravé - D48</t>
  </si>
  <si>
    <t>316</t>
  </si>
  <si>
    <t>766660461</t>
  </si>
  <si>
    <t>Montáž dveřních křídel dřevěných nebo plastových vchodových dveří včetně rámu do zdiva dvoukřídlových s nadsvětlíkem</t>
  </si>
  <si>
    <t>2+1+1=4.000 [A]</t>
  </si>
  <si>
    <t>317</t>
  </si>
  <si>
    <t>r</t>
  </si>
  <si>
    <t>Dvoukřídlé dveře otočné, pravé - D1</t>
  </si>
  <si>
    <t>318</t>
  </si>
  <si>
    <t>RD2</t>
  </si>
  <si>
    <t>Dvoukřídlé dveře otočné, levé- D2</t>
  </si>
  <si>
    <t>319</t>
  </si>
  <si>
    <t>RD3</t>
  </si>
  <si>
    <t>Dvoukřídlé dveře otočné, pravé - D3</t>
  </si>
  <si>
    <t>320</t>
  </si>
  <si>
    <t>766660511</t>
  </si>
  <si>
    <t>Montáž dveřních křídel dřevěných nebo plastových vchodových dveří včetně rámu do dřevěných konstrukcí jednokřídlových bez nadsvětlíku</t>
  </si>
  <si>
    <t>321</t>
  </si>
  <si>
    <t>RD10</t>
  </si>
  <si>
    <t>Dveře otočné do prosklené stěny, pravé - 10</t>
  </si>
  <si>
    <t>322</t>
  </si>
  <si>
    <t>766660713</t>
  </si>
  <si>
    <t>Montáž dveřních doplňků plechu okopového</t>
  </si>
  <si>
    <t>2+2+4=8.000 [A]</t>
  </si>
  <si>
    <t>323</t>
  </si>
  <si>
    <t>54915214</t>
  </si>
  <si>
    <t>plech okopový nerez 1045x250x0,6mm</t>
  </si>
  <si>
    <t>324</t>
  </si>
  <si>
    <t>766660717</t>
  </si>
  <si>
    <t>Montáž dveřních doplňků samozavírače na zárubeň ocelovou</t>
  </si>
  <si>
    <t>1+2+2+1+1+1+1+1+1+1+1+2=15.000 [A]</t>
  </si>
  <si>
    <t>325</t>
  </si>
  <si>
    <t>R5491725</t>
  </si>
  <si>
    <t>samozavírač dveří lištový horní, C2 - 10000 cyklů</t>
  </si>
  <si>
    <t>326</t>
  </si>
  <si>
    <t>766660720</t>
  </si>
  <si>
    <t>Montáž dveřních doplňků větrací mřížky s vyříznutím otvoru</t>
  </si>
  <si>
    <t>1+10+1+8+2+1+1=24.000 [A]</t>
  </si>
  <si>
    <t>327</t>
  </si>
  <si>
    <t>42972112</t>
  </si>
  <si>
    <t>mřížka větrací do dřeva kovová 100x400mm</t>
  </si>
  <si>
    <t>328</t>
  </si>
  <si>
    <t>766660728</t>
  </si>
  <si>
    <t>Montáž dveřních doplňků dveřního kování interiérového zámku</t>
  </si>
  <si>
    <t>Leve 
1+1+3+1+2+8+2+2+4+2+1+1+1+1+2+1+1+1+2+1+1=39.000 [A] 
prave 
1+1+1+10+1+2+3+1+1+1+1+2+2=27.000 [B] 
Celkem: A+B=66.000 [C]</t>
  </si>
  <si>
    <t>329</t>
  </si>
  <si>
    <t>54924003</t>
  </si>
  <si>
    <t>zámek zadlabací 190/140 /20 P WC6</t>
  </si>
  <si>
    <t>27=27.000 [A]</t>
  </si>
  <si>
    <t>330</t>
  </si>
  <si>
    <t>54924005</t>
  </si>
  <si>
    <t>zámek zadlabací 190/140/20 L WC6</t>
  </si>
  <si>
    <t>39=39.000 [A]</t>
  </si>
  <si>
    <t>331</t>
  </si>
  <si>
    <t>54964110</t>
  </si>
  <si>
    <t>vložka zámková cylindrická oboustranná</t>
  </si>
  <si>
    <t>39+27=66.000 [A]</t>
  </si>
  <si>
    <t>332</t>
  </si>
  <si>
    <t>766660729</t>
  </si>
  <si>
    <t>Montáž dveřních doplňků dveřního kování interiérového štítku s klikou</t>
  </si>
  <si>
    <t>333</t>
  </si>
  <si>
    <t>54914622</t>
  </si>
  <si>
    <t>kování dveřní vrchní klika včetně štítu a montážního materiálu BB 72 matný nikl</t>
  </si>
  <si>
    <t>334</t>
  </si>
  <si>
    <t>766660731</t>
  </si>
  <si>
    <t>Montáž dveřních doplňků dveřního kování bezpečnostního zámku</t>
  </si>
  <si>
    <t>335</t>
  </si>
  <si>
    <t>54924001</t>
  </si>
  <si>
    <t>zámek zadlabací 5140/22N 1/2</t>
  </si>
  <si>
    <t>336</t>
  </si>
  <si>
    <t>54964150</t>
  </si>
  <si>
    <t>vložka zámková cylindrická oboustranná+4 klíče</t>
  </si>
  <si>
    <t>337</t>
  </si>
  <si>
    <t>766660733</t>
  </si>
  <si>
    <t>Montáž dveřních doplňků dveřního kování bezpečnostního štítku s klikou</t>
  </si>
  <si>
    <t>338</t>
  </si>
  <si>
    <t>54914110</t>
  </si>
  <si>
    <t>kování bezpečnostní R1, knoflík-klika R1 Cr</t>
  </si>
  <si>
    <t>339</t>
  </si>
  <si>
    <t>766660734</t>
  </si>
  <si>
    <t>Montáž dveřních doplňků dveřního kování bezpečnostního panikového kování</t>
  </si>
  <si>
    <t>2+1+1+1=5.000 [A]</t>
  </si>
  <si>
    <t>340</t>
  </si>
  <si>
    <t>RMAT0016</t>
  </si>
  <si>
    <t>panikové madlo</t>
  </si>
  <si>
    <t>341</t>
  </si>
  <si>
    <t>766660741</t>
  </si>
  <si>
    <t>Montáž dveřních doplňků držadla kyvných dveří</t>
  </si>
  <si>
    <t>342</t>
  </si>
  <si>
    <t>RMAT0015</t>
  </si>
  <si>
    <t>držadlo kyvných dveří</t>
  </si>
  <si>
    <t>343</t>
  </si>
  <si>
    <t>766694122</t>
  </si>
  <si>
    <t>Montáž ostatních truhlářských konstrukcí parapetních desek dřevěných nebo plastových šířky přes 300 mm, délky přes 1000 do 1600 mm</t>
  </si>
  <si>
    <t>16+2+11+4+10+3+3+5+5+1=60.000 [A]</t>
  </si>
  <si>
    <t>344</t>
  </si>
  <si>
    <t>60794106</t>
  </si>
  <si>
    <t>parapet dřevotřískový vnitřní povrch laminátový š 450mm</t>
  </si>
  <si>
    <t>(18+1+10)*1.17+(15+6+6)*1.1=63.630 [A]</t>
  </si>
  <si>
    <t>345</t>
  </si>
  <si>
    <t>998766102</t>
  </si>
  <si>
    <t>Přesun hmot pro konstrukce truhlářské stanovený z hmotnosti přesunovaného materiálu vodorovná dopravní vzdálenost do 50 m v objektech výšky přes 6 do 12 m</t>
  </si>
  <si>
    <t>346</t>
  </si>
  <si>
    <t>R766671001</t>
  </si>
  <si>
    <t>Montáž střešních oken dřevěných nebo plastových kyvných, výklopných/kyvných s okenním rámem a lemováním, s plisovaným límcem, s napojením na krytinu do krytiny</t>
  </si>
  <si>
    <t>Montáž střešních oken dřevěných nebo plastových kyvných, výklopných/kyvných s okenním rámem a lemováním, s plisovaným límcem, s napojením na krytinu do krytiny ploché, rozměru 60 x 60 cm</t>
  </si>
  <si>
    <t>O7 
4=4.000 [A]</t>
  </si>
  <si>
    <t>347</t>
  </si>
  <si>
    <t>R61124562</t>
  </si>
  <si>
    <t>okno střešní dřevěné bílé PU povrch kyvné, izolační trojsklo 60x60cm, Uw=1,1W/m2K Al oplechování</t>
  </si>
  <si>
    <t>348</t>
  </si>
  <si>
    <t>766671006</t>
  </si>
  <si>
    <t>Montáž střešních oken dřevěných nebo plastových kyvných, výklopných/kyvných s okenním rámem a lemováním, s plisovaným límcem, s napojením na krytinu do krytiny ploché, rozměru 78 x 160 cm</t>
  </si>
  <si>
    <t>O6 
2=2.000 [A]</t>
  </si>
  <si>
    <t>349</t>
  </si>
  <si>
    <t>61124749</t>
  </si>
  <si>
    <t>okno střešní dřevěné bílé PU povrch kyvné, izolační trojsklo 78x160cm, Uw=1,1W/m2K Al oplechování</t>
  </si>
  <si>
    <t>350</t>
  </si>
  <si>
    <t>766699772</t>
  </si>
  <si>
    <t>Montáž ostatních truhlářských konstrukcí překrytí spár podhledů lištou rohovou</t>
  </si>
  <si>
    <t>T13 
5.25=5.250 [A]</t>
  </si>
  <si>
    <t>351</t>
  </si>
  <si>
    <t>RMAT0003</t>
  </si>
  <si>
    <t>Rohová lišta 50 mm x 50 mm x 2,5 m, napojovaný smrk</t>
  </si>
  <si>
    <t>352</t>
  </si>
  <si>
    <t>RO-Č</t>
  </si>
  <si>
    <t>Příplatek za upravu výplně otvoru pro přidělání čídla</t>
  </si>
  <si>
    <t>Část MÚ38=38.000 [A] 
Část SŽ 17=17.000 [B] 
Celkem: A+B=55.000 [C]</t>
  </si>
  <si>
    <t>767</t>
  </si>
  <si>
    <t>Konstrukce zámečnické</t>
  </si>
  <si>
    <t>353</t>
  </si>
  <si>
    <t>767161111</t>
  </si>
  <si>
    <t>Montáž zábradlí rovného z trubek nebo tenkostěnných profilů do zdiva, hmotnosti 1 m zábradlí do 20 kg</t>
  </si>
  <si>
    <t>2_023_SO65_71_01_VÝPIS_ZÁMEČNICKÝCH_PRVKŮ' 
z9 
2*3.25=6.500 [A] 
z14 
11*1.2=13.200 [B] 
Celkem: A+B=19.700 [C]</t>
  </si>
  <si>
    <t>354</t>
  </si>
  <si>
    <t>RMAT0008</t>
  </si>
  <si>
    <t>Z14 - zábradlí do oken s nízkým parapetem</t>
  </si>
  <si>
    <t>355</t>
  </si>
  <si>
    <t>RMAT0009</t>
  </si>
  <si>
    <t>Z9 - Nerezové zábradlí - rampa. Zdvojené madlo 50mm délky 3250 mm</t>
  </si>
  <si>
    <t>356</t>
  </si>
  <si>
    <t>767161813</t>
  </si>
  <si>
    <t>Demontáž zábradlí do suti rovného nerozebíratelný spoj hmotnosti 1 m zábradlí do 20 kg</t>
  </si>
  <si>
    <t>357</t>
  </si>
  <si>
    <t>767163121</t>
  </si>
  <si>
    <t>Montáž kompletního kovového zábradlí přímého z dílců v rovině (na rovné ploše) kotveného do betonu</t>
  </si>
  <si>
    <t>2_023_SO65_71_01_VÝPIS_ZÁMEČNICKÝCH_PRVKŮ25.8=25.800 [A]</t>
  </si>
  <si>
    <t>358</t>
  </si>
  <si>
    <t>R55342280.1</t>
  </si>
  <si>
    <t>Z1 - Litinové zábradlí dle PD</t>
  </si>
  <si>
    <t>359</t>
  </si>
  <si>
    <t>767163221</t>
  </si>
  <si>
    <t>Montáž kompletního kovového zábradlí přímého z dílců na schodišti kotveného do betonu</t>
  </si>
  <si>
    <t>2_023_SO65_71_01_VÝPIS_ZÁMEČNICKÝCH_PRVKŮ 8.7=8.700 [A]</t>
  </si>
  <si>
    <t>360</t>
  </si>
  <si>
    <t>R55342280.2</t>
  </si>
  <si>
    <t>Z2 - Litinové zábradlí dle PD</t>
  </si>
  <si>
    <t>361</t>
  </si>
  <si>
    <t>767391112</t>
  </si>
  <si>
    <t>Montáž krytiny z tvarovaných plechů trapézových nebo vlnitých, uchyceným šroubováním</t>
  </si>
  <si>
    <t>2_023_SO65_71_01_VÝPIS_ZÁMEČNICKÝCH_PRVKŮ 228=228.000 [A]</t>
  </si>
  <si>
    <t>362</t>
  </si>
  <si>
    <t>R15484142</t>
  </si>
  <si>
    <t>plech trapézový 50/200 Pz tl 1,00mm, barva grafitová</t>
  </si>
  <si>
    <t>363</t>
  </si>
  <si>
    <t>767531111</t>
  </si>
  <si>
    <t>Montáž vstupních čistících zón z rohoží kovových nebo plastových</t>
  </si>
  <si>
    <t>2_023_SO65_71_01_VÝPIS_ZÁMEČNICKÝCH_PRVKŮ' 
Z6 
1*1.5*4=6.000 [A] 
Z7 
1*1.25*2=2.500 [B] 
Celkem: A+B=8.500 [C]</t>
  </si>
  <si>
    <t>364</t>
  </si>
  <si>
    <t>69752076</t>
  </si>
  <si>
    <t>rohož vstupní provedení houževnatá pryž, modul 150x100 cm</t>
  </si>
  <si>
    <t>4+2=6.000 [A]</t>
  </si>
  <si>
    <t>365</t>
  </si>
  <si>
    <t>767531121</t>
  </si>
  <si>
    <t>Montáž vstupních čistících zón z rohoží osazení rámu mosazného nebo hliníkového zapuštěného z L profilů</t>
  </si>
  <si>
    <t>= 
Z6 
(1+1.5)*2*4=20.000 [B] 
Z7 
(1+1.25)*2*2=9.000 [C] 
Celkem: A+B+C=</t>
  </si>
  <si>
    <t>366</t>
  </si>
  <si>
    <t>69752160</t>
  </si>
  <si>
    <t>rám pro zapuštění profil L-30/30 25/25 20/30 15/30-Al</t>
  </si>
  <si>
    <t>367</t>
  </si>
  <si>
    <t>767662210</t>
  </si>
  <si>
    <t>Montáž mříží otvíravých</t>
  </si>
  <si>
    <t>2_023_SO65_71_01_VÝPIS_ZÁMEČNICKÝCH_PRVKŮ2*1.17*5=11.700 [A]</t>
  </si>
  <si>
    <t>368</t>
  </si>
  <si>
    <t>54912000</t>
  </si>
  <si>
    <t>mříž pro stavení otvory otvíravá</t>
  </si>
  <si>
    <t>369</t>
  </si>
  <si>
    <t>767995112</t>
  </si>
  <si>
    <t>Montáž ostatních atypických zámečnických konstrukcí hmotnosti přes 5 do 10 kg</t>
  </si>
  <si>
    <t>KG</t>
  </si>
  <si>
    <t>2_023_SO65_71_01_VÝPIS_ZÁMEČNICKÝCH_PRVKŮ 20=20.000 [A]</t>
  </si>
  <si>
    <t>370</t>
  </si>
  <si>
    <t>RMAT0010</t>
  </si>
  <si>
    <t>Z11 - poutač na bistro</t>
  </si>
  <si>
    <t>371</t>
  </si>
  <si>
    <t>998767102</t>
  </si>
  <si>
    <t>Přesun hmot pro zámečnické konstrukce stanovený z hmotnosti přesunovaného materiálu vodorovná dopravní vzdálenost do 50 m v objektech výšky přes 6 do 12 m</t>
  </si>
  <si>
    <t>372</t>
  </si>
  <si>
    <t>R767590120</t>
  </si>
  <si>
    <t>Montáž podlahových konstrukcí podlahových poklopů, podlah připevněných šroubováním</t>
  </si>
  <si>
    <t>2_023_SO65_71_01_VÝPIS_ZÁMEČNICKÝCH_PRVKŮ 1=1.000 [A]</t>
  </si>
  <si>
    <t>373</t>
  </si>
  <si>
    <t>RMAT0007</t>
  </si>
  <si>
    <t>Z8 Podlahový poklop</t>
  </si>
  <si>
    <t>374</t>
  </si>
  <si>
    <t>R13010432</t>
  </si>
  <si>
    <t>úhelník ocelový rovnostranný jakost S235JR (11 375) 80x80x5mm</t>
  </si>
  <si>
    <t>7.34 *2*(1.2*0.7)/1000=0.012 [A]</t>
  </si>
  <si>
    <t>375</t>
  </si>
  <si>
    <t>767627101</t>
  </si>
  <si>
    <t>Montáž oken zdvojených krycích ocelových lišt oboustranně šroubováním</t>
  </si>
  <si>
    <t>5*1.17=5.850 [A]</t>
  </si>
  <si>
    <t>376</t>
  </si>
  <si>
    <t>RMAT0004</t>
  </si>
  <si>
    <t>krycí lišta</t>
  </si>
  <si>
    <t>377</t>
  </si>
  <si>
    <t>767661811</t>
  </si>
  <si>
    <t>Demontáž mříží pevných nebo otevíravých</t>
  </si>
  <si>
    <t>1.15*2+0.9*1=3.200 [A]</t>
  </si>
  <si>
    <t>378</t>
  </si>
  <si>
    <t>767893118</t>
  </si>
  <si>
    <t>Montáž stříšek nad venkovními vstupy z kovových profilů kotvených k nosné konstrukci pomocí závěsů, výplň z plechu rovná, šířky přes 1,50 do 2,00 m</t>
  </si>
  <si>
    <t>379</t>
  </si>
  <si>
    <t>RMAT0005</t>
  </si>
  <si>
    <t>Z3 - stříška vchodová</t>
  </si>
  <si>
    <t>380</t>
  </si>
  <si>
    <t>767995111</t>
  </si>
  <si>
    <t>Montáž ostatních atypických zámečnických konstrukcí hmotnosti do 5 kg</t>
  </si>
  <si>
    <t>1*6=6.000 [A]</t>
  </si>
  <si>
    <t>381</t>
  </si>
  <si>
    <t>RMAT0002</t>
  </si>
  <si>
    <t>Vibroizolační výrobek pružinový dle požadavku VZT</t>
  </si>
  <si>
    <t>382</t>
  </si>
  <si>
    <t>767995113</t>
  </si>
  <si>
    <t>Montáž ostatních atypických zámečnických konstrukcí hmotnosti přes 10 do 20 kg</t>
  </si>
  <si>
    <t>2_023_SO65_71_01_VÝPIS_ZÁMEČNICKÝCH_PRVKŮ-Z5  20=20.000 [A]</t>
  </si>
  <si>
    <t>383</t>
  </si>
  <si>
    <t>RMAT0006</t>
  </si>
  <si>
    <t>Z5 - Držák stožáru mezi krokve</t>
  </si>
  <si>
    <t>384</t>
  </si>
  <si>
    <t>767995115</t>
  </si>
  <si>
    <t>Montáž ostatních atypických zámečnických konstrukcí hmotnosti přes 50 do 100 kg</t>
  </si>
  <si>
    <t>92.5*7=647.500 [A]</t>
  </si>
  <si>
    <t>385</t>
  </si>
  <si>
    <t>767R1</t>
  </si>
  <si>
    <t>Litinové sloupy zastřešení nástupiště. Replika stávajících sloupů. Včetně nátěru.</t>
  </si>
  <si>
    <t>V ceně není zahrnuta výroba nové formy. Předpokládáse využití již zhotovené formy.</t>
  </si>
  <si>
    <t>386</t>
  </si>
  <si>
    <t>767996801</t>
  </si>
  <si>
    <t>Demontáž ostatních zámečnických konstrukcí o hmotnosti jednotlivých dílů rozebráním do 50 kg</t>
  </si>
  <si>
    <t>Držák vlajky 
2*2.5=5.000 [A] 
Kce nad okny do kolejiště 
4*2.5=10.000 [B] 
konzola malá 
3*5=15.000 [C] 
konzola velká 
10=10.000 [D] 
Celkem: A+B+C+D=40.000 [E]</t>
  </si>
  <si>
    <t>387</t>
  </si>
  <si>
    <t>R767810113</t>
  </si>
  <si>
    <t>Montáž větracích mřížek ocelových čtyřhranných, průřezu přes 0,09 m2</t>
  </si>
  <si>
    <t>2_023_SO65_71_01_VÝPIS_ZÁMEČNICKÝCH_PRVKŮ-Z10 8=8.000 [A]</t>
  </si>
  <si>
    <t>388</t>
  </si>
  <si>
    <t>R5534142</t>
  </si>
  <si>
    <t>Z10 větrací mříž FeZn tl. 1,5mm 400x800mm</t>
  </si>
  <si>
    <t>771</t>
  </si>
  <si>
    <t>Podlahy z dlaždic</t>
  </si>
  <si>
    <t>389</t>
  </si>
  <si>
    <t>771111011</t>
  </si>
  <si>
    <t>Příprava podkladu před provedením dlažby vysátí podlah</t>
  </si>
  <si>
    <t>145.46+357.38+198.92+210.53+23.17-585.76-75.76=273.940 [A]</t>
  </si>
  <si>
    <t>390</t>
  </si>
  <si>
    <t>771121011</t>
  </si>
  <si>
    <t>Příprava podkladu před provedením dlažby nátěr penetrační na podlahu</t>
  </si>
  <si>
    <t>391</t>
  </si>
  <si>
    <t>771474112</t>
  </si>
  <si>
    <t>Montáž soklů z dlaždic keramických lepených flexibilním lepidlem rovných, výšky přes 65 do 90 mm</t>
  </si>
  <si>
    <t>392</t>
  </si>
  <si>
    <t>59761416</t>
  </si>
  <si>
    <t>sokl-dlažba keramická slinutá hladká do interiéru i exteriéru 300x80mm</t>
  </si>
  <si>
    <t>393</t>
  </si>
  <si>
    <t>771574112</t>
  </si>
  <si>
    <t>Montáž podlah z dlaždic keramických lepených flexibilním lepidlem maloformátových hladkých přes 9 do 12 ks/m2</t>
  </si>
  <si>
    <t>80.43=80.430 [A]</t>
  </si>
  <si>
    <t>394</t>
  </si>
  <si>
    <t>59761003</t>
  </si>
  <si>
    <t>dlažba keramická hutná hladká do interiéru přes 9 do 12ks/m2</t>
  </si>
  <si>
    <t>395</t>
  </si>
  <si>
    <t>771574266</t>
  </si>
  <si>
    <t>Montáž podlah z dlaždic keramických lepených flexibilním lepidlem maloformátových pro vysoké mechanické zatížení protiskluzných nebo reliéfních (bezbariérových)</t>
  </si>
  <si>
    <t>Montáž podlah z dlaždic keramických lepených flexibilním lepidlem maloformátových pro vysoké mechanické zatížení protiskluzných nebo reliéfních (bezbariérových) přes 22 do 25 ks/m2</t>
  </si>
  <si>
    <t>273.94-80.43=193.510 [A]</t>
  </si>
  <si>
    <t>396</t>
  </si>
  <si>
    <t>59761406</t>
  </si>
  <si>
    <t>dlažba keramická slinutá protiskluzná do interiéru i exteriéru pro vysoké mechanické namáhání přes 22 do 25ks/m2</t>
  </si>
  <si>
    <t>397</t>
  </si>
  <si>
    <t>771591112</t>
  </si>
  <si>
    <t>Izolace podlahy pod dlažbu nátěrem nebo stěrkou ve dvou vrstvách</t>
  </si>
  <si>
    <t>65.72+44.13+17.74+23.17=150.760 [A]</t>
  </si>
  <si>
    <t>398</t>
  </si>
  <si>
    <t>771591221</t>
  </si>
  <si>
    <t>Izolace podlahy pod dlažbu fólií v pásech celoplošně lepená</t>
  </si>
  <si>
    <t>23.17=23.170 [A]</t>
  </si>
  <si>
    <t>399</t>
  </si>
  <si>
    <t>998771102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</si>
  <si>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</si>
  <si>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</si>
  <si>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</si>
  <si>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400</t>
  </si>
  <si>
    <t>776111311</t>
  </si>
  <si>
    <t>Příprava podkladu vysátí podlah</t>
  </si>
  <si>
    <t>585.76+75.76=661.520 [A]</t>
  </si>
  <si>
    <t>401</t>
  </si>
  <si>
    <t>776121112</t>
  </si>
  <si>
    <t>Příprava podkladu penetrace vodou ředitelná podlah</t>
  </si>
  <si>
    <t>402</t>
  </si>
  <si>
    <t>776221111</t>
  </si>
  <si>
    <t>Montáž podlahovin z PVC lepením standardním lepidlem z pásů standardních</t>
  </si>
  <si>
    <t>72.79+211.83+147.28+210.53+19.09-75.76=585.760 [A]</t>
  </si>
  <si>
    <t>403</t>
  </si>
  <si>
    <t>28412285</t>
  </si>
  <si>
    <t>krytina podlahová heterogenní tl 2mm</t>
  </si>
  <si>
    <t>404</t>
  </si>
  <si>
    <t>776221121</t>
  </si>
  <si>
    <t>Montáž podlahovin z PVC lepením standardním lepidlem z pásů elektrostaticky vodivých</t>
  </si>
  <si>
    <t>75.76=75.760 [A]</t>
  </si>
  <si>
    <t>405</t>
  </si>
  <si>
    <t>28411026</t>
  </si>
  <si>
    <t>PVC vinyl homogenní zátěžová elektrostaticky vodivé tl 2,00mm, R 0,05-1M?, třída zátěže 34/43, třída otěru P, hořlavost Bfl S1</t>
  </si>
  <si>
    <t>406</t>
  </si>
  <si>
    <t>776411111</t>
  </si>
  <si>
    <t>Montáž soklíků lepením obvodových, výšky do 80 mm</t>
  </si>
  <si>
    <t>419.5=419.500 [A]</t>
  </si>
  <si>
    <t>407</t>
  </si>
  <si>
    <t>28411009</t>
  </si>
  <si>
    <t>lišta soklová PVC 18x80mm</t>
  </si>
  <si>
    <t>408</t>
  </si>
  <si>
    <t>776411211</t>
  </si>
  <si>
    <t>Montáž soklíků tahaných (fabiony) z PVC obvodových, výšky do 80 mm</t>
  </si>
  <si>
    <t>419.5+56.5=476.000 [A]</t>
  </si>
  <si>
    <t>409</t>
  </si>
  <si>
    <t>28412285.1</t>
  </si>
  <si>
    <t>410</t>
  </si>
  <si>
    <t>28411026.1</t>
  </si>
  <si>
    <t>411</t>
  </si>
  <si>
    <t>998776102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</si>
  <si>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</si>
  <si>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</si>
  <si>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</si>
  <si>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412</t>
  </si>
  <si>
    <t>781111011</t>
  </si>
  <si>
    <t>Příprava podkladu před provedením obkladu oprášení (ometení) stěny</t>
  </si>
  <si>
    <t>8.62*0.5+2.1*(102.77+80.96)=390.143 [A]</t>
  </si>
  <si>
    <t>413</t>
  </si>
  <si>
    <t>781121011</t>
  </si>
  <si>
    <t>Příprava podkladu před provedením obkladu nátěr penetrační na stěnu</t>
  </si>
  <si>
    <t>390.143=390.143 [A]</t>
  </si>
  <si>
    <t>414</t>
  </si>
  <si>
    <t>781131112</t>
  </si>
  <si>
    <t>Izolace stěny pod obklad izolace nátěrem nebo stěrkou ve dvou vrstvách</t>
  </si>
  <si>
    <t>2.1*(12.52+8*2.1+2.5+12.1)+0.3*(8*2+9+7.3*3+7.5*4+7.75+7.36+8.89)=122.502 [A]</t>
  </si>
  <si>
    <t>415</t>
  </si>
  <si>
    <t>781473810</t>
  </si>
  <si>
    <t>Demontáž obkladů z dlaždic keramických lepených</t>
  </si>
  <si>
    <t>416</t>
  </si>
  <si>
    <t>781474112</t>
  </si>
  <si>
    <t>Montáž obkladů vnitřních stěn z dlaždic keramických lepených flexibilním lepidlem maloformátových hladkých přes 9 do 12 ks/m2</t>
  </si>
  <si>
    <t>417</t>
  </si>
  <si>
    <t>59761026</t>
  </si>
  <si>
    <t>obklad keramický hladký do 12ks/m2</t>
  </si>
  <si>
    <t>418</t>
  </si>
  <si>
    <t>781494111</t>
  </si>
  <si>
    <t>Obklad - dokončující práce profily ukončovací lepené flexibilním lepidlem rohové</t>
  </si>
  <si>
    <t>2*0.5+2.1*(4+7+1)=26.200 [A]</t>
  </si>
  <si>
    <t>419</t>
  </si>
  <si>
    <t>998781102</t>
  </si>
  <si>
    <t>Přesun hmot pro obklady keramické stanovený z hmotnosti přesunovaného materiálu vodorovná dopravní vzdálenost do 50 m v objektech výšky přes 6 do 12 m</t>
  </si>
  <si>
    <t>450</t>
  </si>
  <si>
    <t>781494511</t>
  </si>
  <si>
    <t>Obklad - dokončující práce profily ukončovací lepené flexibilním lepidlem ukončovací</t>
  </si>
  <si>
    <t>2.1*(4*2+12*2+16+12*2)+0.5*4=153.200 [A]</t>
  </si>
  <si>
    <t>783</t>
  </si>
  <si>
    <t>Dokončovací práce - nátěry</t>
  </si>
  <si>
    <t>420</t>
  </si>
  <si>
    <t>783223011</t>
  </si>
  <si>
    <t>Preventivní napouštěcí nátěr tesařských prvků proti dřevokazným houbám, hmyzu a plísním nezabudovaných do konstrukce jednonásobný akrylátový</t>
  </si>
  <si>
    <t>975.5*0.6=585.300 [A]</t>
  </si>
  <si>
    <t>421</t>
  </si>
  <si>
    <t>783301313</t>
  </si>
  <si>
    <t>Příprava podkladu zámečnických konstrukcí před provedením nátěru odmaštění odmašťovačem ředidlovým</t>
  </si>
  <si>
    <t>149.139=149.139 [A]</t>
  </si>
  <si>
    <t>422</t>
  </si>
  <si>
    <t>783301401</t>
  </si>
  <si>
    <t>Příprava podkladu zámečnických konstrukcí před provedením nátěru ometení</t>
  </si>
  <si>
    <t>423</t>
  </si>
  <si>
    <t>783306805</t>
  </si>
  <si>
    <t>Odstranění nátěrů ze zámečnických konstrukcí opálením s obroušením</t>
  </si>
  <si>
    <t>15*5.75*0.623+4*40.32*0.4+40.32*0.698+2.75=149.139 [A]</t>
  </si>
  <si>
    <t>424</t>
  </si>
  <si>
    <t>783314203</t>
  </si>
  <si>
    <t>Základní antikorozní nátěr zámečnických konstrukcí jednonásobný syntetický samozákladující</t>
  </si>
  <si>
    <t>425</t>
  </si>
  <si>
    <t>783315101</t>
  </si>
  <si>
    <t>Mezinátěr zámečnických konstrukcí jednonásobný syntetický standardní</t>
  </si>
  <si>
    <t>426</t>
  </si>
  <si>
    <t>783317101</t>
  </si>
  <si>
    <t>Krycí nátěr (email) zámečnických konstrukcí jednonásobný syntetický standardní</t>
  </si>
  <si>
    <t>427</t>
  </si>
  <si>
    <t>783801403</t>
  </si>
  <si>
    <t>Příprava podkladu omítek před provedením nátěru oprášení</t>
  </si>
  <si>
    <t>428</t>
  </si>
  <si>
    <t>783809223</t>
  </si>
  <si>
    <t>Montáž ozdobných prvků na fasádní plochy (materiál ve specifikaci ) s převažujícím délkovým rozměrem hladkých, výšky (šířky) lepené plochy přes 60 do 120 mm</t>
  </si>
  <si>
    <t>F1+F2+F3 
37.8+44.82+61.48=144.100 [A]</t>
  </si>
  <si>
    <t>429</t>
  </si>
  <si>
    <t>28374118</t>
  </si>
  <si>
    <t>dekorační prvek fasádní šambrána š do 120mm</t>
  </si>
  <si>
    <t>37.8+44.82=82.620 [A] 
A * 1.05Koeficient množství=86.751 [B]</t>
  </si>
  <si>
    <t>430</t>
  </si>
  <si>
    <t>28374122</t>
  </si>
  <si>
    <t>dekorační prvek fasádní průběžná římsa v do 200mm</t>
  </si>
  <si>
    <t>61.48=61.480 [A] 
A * 1.05Koeficient množství=64.554 [B]</t>
  </si>
  <si>
    <t>431</t>
  </si>
  <si>
    <t>783823133</t>
  </si>
  <si>
    <t>Penetrační nátěr omítek hladkých omítek hladkých, zrnitých tenkovrstvých nebo štukových stupně členitosti 1 a 2 silikátový</t>
  </si>
  <si>
    <t>432</t>
  </si>
  <si>
    <t>783827425</t>
  </si>
  <si>
    <t>Krycí (ochranný ) nátěr omítek dvojnásobný hladkých omítek hladkých, zrnitých tenkovrstvých nebo štukových stupně členitosti 1 a 2 silikonový</t>
  </si>
  <si>
    <t>433</t>
  </si>
  <si>
    <t>783901451</t>
  </si>
  <si>
    <t>Příprava podkladu betonových podlah před provedením nátěru zametením</t>
  </si>
  <si>
    <t>1.25*1.3=1.625 [A]</t>
  </si>
  <si>
    <t>434</t>
  </si>
  <si>
    <t>783913151</t>
  </si>
  <si>
    <t>Penetrační nátěr betonových podlah hladkých (z pohledového nebo gletovaného betonu, stěrky apod.) syntetický</t>
  </si>
  <si>
    <t>435</t>
  </si>
  <si>
    <t>783917161</t>
  </si>
  <si>
    <t>Krycí (uzavírací) nátěr betonových podlah dvojnásobný syntetický</t>
  </si>
  <si>
    <t>436</t>
  </si>
  <si>
    <t>783928211</t>
  </si>
  <si>
    <t>Lakovací nátěr podlah dřevěných dvojnásobný s mezibroušením, lakem transparentním akrylátovým</t>
  </si>
  <si>
    <t>(0.3*1.1*6+0.53*1.1+0.33*2+0.17*12+0.12*2)*2=11.006 [A]</t>
  </si>
  <si>
    <t>784</t>
  </si>
  <si>
    <t>Dokončovací práce - malby a tapety</t>
  </si>
  <si>
    <t>437</t>
  </si>
  <si>
    <t>784111001</t>
  </si>
  <si>
    <t>Oprášení (ometení) podkladu v místnostech výšky do 3,80 m</t>
  </si>
  <si>
    <t>4860.743=4 860.743 [A]</t>
  </si>
  <si>
    <t>438</t>
  </si>
  <si>
    <t>784171111</t>
  </si>
  <si>
    <t>Zakrytí nemalovaných ploch (materiál ve specifikaci) včetně pozdějšího odkrytí svislých ploch např. stěn, oken, dveří v místnostech výšky do 3,80</t>
  </si>
  <si>
    <t>= 
= 
= 
= 
= 
= 
= 
= 
= 
200*2=400.000 [J]</t>
  </si>
  <si>
    <t>439</t>
  </si>
  <si>
    <t>58124842</t>
  </si>
  <si>
    <t>fólie pro malířské potřeby zakrývací tl 7µ 4x5m</t>
  </si>
  <si>
    <t>440</t>
  </si>
  <si>
    <t>784181101</t>
  </si>
  <si>
    <t>Penetrace podkladu jednonásobná základní akrylátová bezbarvá v místnostech výšky do 3,80 m</t>
  </si>
  <si>
    <t>441</t>
  </si>
  <si>
    <t>784221101</t>
  </si>
  <si>
    <t>Malby z malířských směsí otěruvzdorných za sucha dvojnásobné, bílé za sucha otěruvzdorné dobře v místnostech výšky do 3,80 m</t>
  </si>
  <si>
    <t>393.23+67.51+252.09+200.46+17.52+162.23+58.02-390.143+415.09*3.275+531.45*3.25+2.6*389.69=4 860.743 [A]</t>
  </si>
  <si>
    <t>787</t>
  </si>
  <si>
    <t>Dokončovací práce - zasklívání</t>
  </si>
  <si>
    <t>442</t>
  </si>
  <si>
    <t>787911115</t>
  </si>
  <si>
    <t>Zasklívání – ostatní práce montáž fólie na sklo neprůhledné</t>
  </si>
  <si>
    <t>Fólie falešné klapačky a dělících lišt 
O1 
16*(0.645+1.25)=30.320 [A] 
O2+O2a 
(11+4)*(0.645+1.25)=28.425 [B] 
O3 
10*(0.645+1.25)=18.950 [C] 
O4+O4a 
(3+3)*0.95*1.05=5.985 [D] 
O5+O5a 
(5+1)*0.95*1.55=8.835 [E] 
O8 
1.05*(0.7+1.25)=2.048 [F] 
Mezisoučet: A+B+C+D+E+F=94.563 [G] 
Mléčná Folie  
O1a 
2*(0.645+1.25)=3.790 [H] 
Celkem: A+B+C+D+E+F+H=98.353 [I]</t>
  </si>
  <si>
    <t>443</t>
  </si>
  <si>
    <t>RMAT0020</t>
  </si>
  <si>
    <t>Mléčná fólie na sklo</t>
  </si>
  <si>
    <t>3.79=3.790 [A] 
A * 1.03Koeficient množství=3.904 [B]</t>
  </si>
  <si>
    <t>444</t>
  </si>
  <si>
    <t>RMAT0019</t>
  </si>
  <si>
    <t>Fólie falešné klapačky a dělících lišt</t>
  </si>
  <si>
    <t>94.563=94.563 [A] 
A * 1.03Koeficient množství=97.400 [B]</t>
  </si>
  <si>
    <t>113</t>
  </si>
  <si>
    <t>629995101</t>
  </si>
  <si>
    <t>Očištění vnějších ploch tlakovou vodou omytím</t>
  </si>
  <si>
    <t>114</t>
  </si>
  <si>
    <t>916241112</t>
  </si>
  <si>
    <t>Osazení obrubníku kamenného se zřízením lože, s vyplněním a zatřením spár cementovou maltou ležatého bez boční opěry, do lože z betonu prostého</t>
  </si>
  <si>
    <t>115</t>
  </si>
  <si>
    <t>RMAT0011</t>
  </si>
  <si>
    <t>Původní obrubník kamenný - vyspravený k opětovnému použiti</t>
  </si>
  <si>
    <t>116</t>
  </si>
  <si>
    <t>941111111</t>
  </si>
  <si>
    <t>Montáž lešení řadového trubkového lehkého pracovního s podlahami s provozním zatížením tř. 3 do 200 kg/m2 šířky tř. W06 od 0,6 do 0,9 m, výšky do 10 m</t>
  </si>
  <si>
    <t>10*(16.25*2+40.32*2)=1 131.400 [A]</t>
  </si>
  <si>
    <t>117</t>
  </si>
  <si>
    <t>941111211</t>
  </si>
  <si>
    <t>Montáž lešení řadového trubkového lehkého pracovního s podlahami s provozním zatížením tř. 3 do 200 kg/m2 Příplatek za první a každý další den použití lešení k</t>
  </si>
  <si>
    <t>Montáž lešení řadového trubkového lehkého pracovního s podlahami s provozním zatížením tř. 3 do 200 kg/m2 Příplatek za první a každý další den použití lešení k ceně -1111</t>
  </si>
  <si>
    <t>10*(16.25*2+40.32*2)*30=33 942.000 [A]</t>
  </si>
  <si>
    <t>118</t>
  </si>
  <si>
    <t>941111811</t>
  </si>
  <si>
    <t>Demontáž lešení řadového trubkového lehkého pracovního s podlahami s provozním zatížením tř. 3 do 200 kg/m2 šířky tř. W06 od 0,6 do 0,9 m, výšky do 10 m</t>
  </si>
  <si>
    <t>119</t>
  </si>
  <si>
    <t>944511811</t>
  </si>
  <si>
    <t>Demontáž ochranné sítě zavěšené na konstrukci lešení z textilie z umělých vláken</t>
  </si>
  <si>
    <t>120</t>
  </si>
  <si>
    <t>949101111</t>
  </si>
  <si>
    <t>Lešení pomocné pracovní pro objekty pozemních staveb pro zatížení do 150 kg/m2, o výšce lešeňové podlahy do 1,9 m</t>
  </si>
  <si>
    <t>413.19-4.76-4.96-28.96-90.64-71.59+395.97+610.19-222.62+217.61=1 213.430 [A]</t>
  </si>
  <si>
    <t>121</t>
  </si>
  <si>
    <t>944511111</t>
  </si>
  <si>
    <t>Montáž ochranné sítě zavěšené na konstrukci lešení z textilie z umělých vláken</t>
  </si>
  <si>
    <t>122</t>
  </si>
  <si>
    <t>944511211</t>
  </si>
  <si>
    <t>Montáž ochranné sítě Příplatek za první a každý další den použití sítě k ceně -1111</t>
  </si>
  <si>
    <t>123</t>
  </si>
  <si>
    <t>962032230</t>
  </si>
  <si>
    <t>Bourání zdiva nadzákladového z cihel nebo tvárnic z cihel pálených nebo vápenopískových, na maltu vápennou nebo vápenocementovou, objemu do 1 m3</t>
  </si>
  <si>
    <t>PS 65-02-21 - D.1.2.2_Rozhlasové zařízení 
0.2=0.200 [A] 
PS 65-02-41.1 - D.1.2.4  SŽ-PZTS 
3.2=3.200 [B] 
PS 65-02-61 - D.1.2.6 IS,CČ,RS 
0.15=0.150 [C] 
PS 65-02-71.1 - D.1.2.7 SŽ-VSS 
0.25=0.250 [D] 
SO 65-71-01.5.1 - D.2.2.1 SŽ-DTR 
3.4=3.400 [E] 
Celkem: A+B+C+D+E=7.200 [F]</t>
  </si>
  <si>
    <t>124</t>
  </si>
  <si>
    <t>962032231</t>
  </si>
  <si>
    <t>Bourání zdiva nadzákladového z cihel nebo tvárnic z cihel pálených nebo vápenopískových, na maltu vápennou nebo vápenocementovou, objemu přes 1 m3</t>
  </si>
  <si>
    <t>1NP 
3.91*5.1805=20.256 [A] 
2NP 
3.671*11.975=43.960 [B] 
3NP 
4.39*3=13.170 [C] 
Celkem: A+B+C=77.386 [D]</t>
  </si>
  <si>
    <t>125</t>
  </si>
  <si>
    <t>962032631</t>
  </si>
  <si>
    <t>Bourání zdiva nadzákladového z cihel nebo tvárnic komínového z cihel pálených, šamotových nebo vápenopískových nad střechou na maltu vápennou nebo vápenocemento</t>
  </si>
  <si>
    <t>Bourání zdiva nadzákladového z cihel nebo tvárnic komínového z cihel pálených, šamotových nebo vápenopískových nad střechou na maltu vápennou nebo vápenocementovou</t>
  </si>
  <si>
    <t>1np 
4.15*(0.5*0.75+0.48*0.73+0.7193+0.22*0.46+0.14*0.87+0.16*0.85)=7.485 [A] 
2np 
3.885*(0.5*0.74+0.2*0.87+0.96*0.16+0.72*0.17+0.17*0.85)=3.747 [B] 
3np 
4.7*(0.2*0.99+0.47*0.72+0.5*0.74+0.47*0.85)=6.138 [C] 
Celkem: A+B+C=17.370 [D]</t>
  </si>
  <si>
    <t>126</t>
  </si>
  <si>
    <t>962071711</t>
  </si>
  <si>
    <t>Vybourání kovových sloupů s patkou a hlavicí včetně snesení bez podchycení nosné konstrukce a bez odvozu sloupů litinových nebo nýtovaných</t>
  </si>
  <si>
    <t>7*0.5=3.500 [A]</t>
  </si>
  <si>
    <t>odhad</t>
  </si>
  <si>
    <t>127</t>
  </si>
  <si>
    <t>962081131</t>
  </si>
  <si>
    <t>Bourání zdiva příček nebo vybourání otvorů ze skleněných tvárnic, tl. do 100 mm</t>
  </si>
  <si>
    <t>0.58*1.27+0.725*1.15*0.4*1.2+0.54*1.26*3=3.178 [A]</t>
  </si>
  <si>
    <t>128</t>
  </si>
  <si>
    <t>963014949</t>
  </si>
  <si>
    <t>Bourání železobetonových schodnic prefabrikovaných jakékoliv délky</t>
  </si>
  <si>
    <t>129</t>
  </si>
  <si>
    <t>963023712</t>
  </si>
  <si>
    <t>Vybourání schodišťových stupňů oblých, rovných nebo kosých ze zdi cihelné oboustranně</t>
  </si>
  <si>
    <t>130</t>
  </si>
  <si>
    <t>965081113</t>
  </si>
  <si>
    <t>Bourání podlah z dlaždic bez podkladního lože nebo mazaniny, s jakoukoliv výplní spár půdních, plochy přes 1 m2</t>
  </si>
  <si>
    <t>131</t>
  </si>
  <si>
    <t>965081323</t>
  </si>
  <si>
    <t>Bourání podlah z dlaždic bez podkladního lože nebo mazaniny, s jakoukoliv výplní spár betonových, teracových nebo čedičových tl. do 25 mm, plochy přes 1 m2</t>
  </si>
  <si>
    <t>132</t>
  </si>
  <si>
    <t>965082923</t>
  </si>
  <si>
    <t>Odstranění násypu pod podlahami nebo ochranného násypu na střechách tl. do 100 mm, plochy přes 2 m2</t>
  </si>
  <si>
    <t>0.075*423.48+401.44*0.085+0.1*620.4=127.923 [A]</t>
  </si>
  <si>
    <t>133</t>
  </si>
  <si>
    <t>968062455</t>
  </si>
  <si>
    <t>Vybourání dřevěných rámů oken s křídly, dveřních zárubní, vrat, stěn, ostění nebo obkladů dveřních zárubní, plochy do 2 m2</t>
  </si>
  <si>
    <t>1np 
0.9*2.15*10+0.7*2.15+0.8*5=24.855 [A] 
2np 
0.9*2.15*6+0.83*2.15+0.7*2.15*4=19.415 [B] 
Celkem: A+B=44.270 [C]</t>
  </si>
  <si>
    <t>134</t>
  </si>
  <si>
    <t>968062456</t>
  </si>
  <si>
    <t>Vybourání dřevěných rámů oken s křídly, dveřních zárubní, vrat, stěn, ostění nebo obkladů dveřních zárubní, plochy přes 2 m2</t>
  </si>
  <si>
    <t>1pp 
1.2*2.15*2+1.4*2.15=8.170 [A] 
1np dvere 
1.06*2.15+1.13*2.15+1*2.15+1.47*2.4+1.51*3.02+1.52*2.43+1.61*3.19+1.27*2.97+1.235*3.07+1.7*2.19+1.3*2.88+1.1*2.15=41.172 [B] 
1np okna 
1.152*5+1.17*2.2*14=41.796 [C] 
2np 
1*2+1.1*2.25*4+1.2*2.25+1.05*2.15+0.95*2.15*2=20.943 [D] 
2np okna 
1.1*2.18*11+1.2*2.18*3+1.25*2.18*2=39.676 [E] 
3np 
1*2.15=2.150 [F] 
Celkem: A+B+C+D+E+F=153.907 [G]</t>
  </si>
  <si>
    <t>135</t>
  </si>
  <si>
    <t>971033151</t>
  </si>
  <si>
    <t>Vybourání otvorů ve zdivu základovém nebo nadzákladovém z cihel, tvárnic, příčkovek z cihel pálených na maltu vápennou nebo vápenocementovou průměru profilu do</t>
  </si>
  <si>
    <t>Vybourání otvorů ve zdivu základovém nebo nadzákladovém z cihel, tvárnic, příčkovek z cihel pálených na maltu vápennou nebo vápenocementovou průměru profilu do 60 mm, tl. do 450 mm</t>
  </si>
  <si>
    <t>136</t>
  </si>
  <si>
    <t>971033341</t>
  </si>
  <si>
    <t>Vybourání otvorů ve zdivu základovém nebo nadzákladovém z cihel, tvárnic, příčkovek z cihel pálených na maltu vápennou nebo vápenocementovou plochy do 0,09 m2,</t>
  </si>
  <si>
    <t>Vybourání otvorů ve zdivu základovém nebo nadzákladovém z cihel, tvárnic, příčkovek z cihel pálených na maltu vápennou nebo vápenocementovou plochy do 0,09 m2, tl. do 300 mm</t>
  </si>
  <si>
    <t>PS 65-02-21 - D.1.2.2_Rozhlasové zařízení 
3=3.000 [A] 
PS 65-02-41.1 - D.1.2.4  SŽ-PZTS 
35=35.000 [B] 
PS 65-02-61 - D.1.2.6 IS,CČ,RS 
4=4.000 [C] 
PS 65-02-71.1 - D.1.2.7 SŽ-VSS 
11=11.000 [D] 
SO 65-71-01.5.1 - D.2.2.1 SŽ-DTR 
14=14.000 [E] 
Celkem: A+B+C+D+E=67.000 [F]</t>
  </si>
  <si>
    <t>137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</si>
  <si>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</si>
  <si>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</si>
  <si>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PS 65-02-21 - D.1.2.2_Rozhlasové zařízení 
2=2.000 [A] 
PS 65-02-41.1 - D.1.2.4  SŽ-PZTS 
26=26.000 [B] 
PS 65-02-61 - D.1.2.6 IS,CČ,RS 
3=3.000 [C] 
PS 65-02-71.1 - D.1.2.7 SŽ-VSS 
11=11.000 [D] 
SO 65-71-01.5.1 - D.2.2.1 SŽ-DTR 
11=11.000 [E] 
Celkem: A+B+C+D+E=53.000 [F]</t>
  </si>
  <si>
    <t>138</t>
  </si>
  <si>
    <t>971033361</t>
  </si>
  <si>
    <t>Vybourání otvorů ve zdivu základovém nebo nadzákladovém z cihel, tvárnic, příčkovek z cihel pálených na maltu vápennou nebo vápenocementovou plochy do 0,09 m2, tl. do 600 mm</t>
  </si>
  <si>
    <t>PS 65-02-21 - D.1.2.2_Rozhlasové zařízení 
2=2.000 [A] 
PS 65-02-41.1 - D.1.2.4  SŽ-PZTS 
11=11.000 [B] 
PS 65-02-61 - D.1.2.6 IS,CČ,RS 
2=2.000 [C] 
PS 65-02-71.1 - D.1.2.7 SŽ-VSS 
16=16.000 [D] 
SO 65-71-01.5.1 - D.2.2.1 SŽ-DTR 
12=12.000 [E] 
Celkem: A+B+C+D+E=43.000 [F]</t>
  </si>
  <si>
    <t>139</t>
  </si>
  <si>
    <t>971033561</t>
  </si>
  <si>
    <t>Vybourání otvorů ve zdivu základovém nebo nadzákladovém z cihel, tvárnic, příčkovek z cihel pálených na maltu vápennou nebo vápenocementovou plochy do 1 m2, tl.</t>
  </si>
  <si>
    <t>Vybourání otvorů ve zdivu základovém nebo nadzákladovém z cihel, tvárnic, příčkovek z cihel pálených na maltu vápennou nebo vápenocementovou plochy do 1 m2, tl. do 600 mm</t>
  </si>
  <si>
    <t>0.42*2.35=0.987 [A]</t>
  </si>
  <si>
    <t>140</t>
  </si>
  <si>
    <t>971033641</t>
  </si>
  <si>
    <t>Vybourání otvorů ve zdivu základovém nebo nadzákladovém z cihel, tvárnic, příčkovek z cihel pálených na maltu vápennou nebo vápenocementovou plochy do 4 m2, tl.</t>
  </si>
  <si>
    <t>Vybourání otvorů ve zdivu základovém nebo nadzákladovém z cihel, tvárnic, příčkovek z cihel pálených na maltu vápennou nebo vápenocementovou plochy do 4 m2, tl. do 300 mm</t>
  </si>
  <si>
    <t>0.28*1.25*2+0.25*1.25*2+0.3*(2.35*1*3+0.95*2.35+1.1*2.35)=4.885 [A]</t>
  </si>
  <si>
    <t>141</t>
  </si>
  <si>
    <t>971033651</t>
  </si>
  <si>
    <t>Vybourání otvorů ve zdivu základovém nebo nadzákladovém z cihel, tvárnic, příčkovek z cihel pálených na maltu vápennou nebo vápenocementovou plochy do 4 m2, tl. do 600 mm</t>
  </si>
  <si>
    <t>1.1*2.18*0.5*2+1*0.5*2.35+1.7*0.5*2.35+1.4*0.5*2.35=7.216 [A]</t>
  </si>
  <si>
    <t>142</t>
  </si>
  <si>
    <t>971033681</t>
  </si>
  <si>
    <t>Vybourání otvorů ve zdivu základovém nebo nadzákladovém z cihel, tvárnic, příčkovek z cihel pálených na maltu vápennou nebo vápenocementovou plochy do 4 m2, tl. do 900 mm</t>
  </si>
  <si>
    <t>0.65*2.35*0.82+0.8*1.55*2.35+0.48*0.48*3.76=5.033 [A]</t>
  </si>
  <si>
    <t>143</t>
  </si>
  <si>
    <t>972033661</t>
  </si>
  <si>
    <t>Vybourání otvorů v klenbách z cihel bez odstranění podlahy a násypu, plochy do 4 m2, tl. do 300 mm</t>
  </si>
  <si>
    <t>3.940*0.35=1.379 [A]</t>
  </si>
  <si>
    <t>144</t>
  </si>
  <si>
    <t>973031325</t>
  </si>
  <si>
    <t>Vysekání výklenků nebo kapes ve zdivu z cihel na maltu vápennou nebo vápenocementovou kapes, plochy do 0,10 m2, hl. do 300 mm</t>
  </si>
  <si>
    <t>10+25=35.000 [A]</t>
  </si>
  <si>
    <t>145</t>
  </si>
  <si>
    <t>974031121</t>
  </si>
  <si>
    <t>Vysekání rýh ve zdivu cihelném na maltu vápennou nebo vápenocementovou do hl. 30 mm a šířky do 30 mm</t>
  </si>
  <si>
    <t>750=750.000 [A]</t>
  </si>
  <si>
    <t>146</t>
  </si>
  <si>
    <t>975121121</t>
  </si>
  <si>
    <t>Jednořadé podchycení konstrukcí systémovými prvky samostatnými stojkami výšky podepření do 4 m, zatížení přes 750 do 1 000 kg/m zřízení</t>
  </si>
  <si>
    <t>147</t>
  </si>
  <si>
    <t>975121122</t>
  </si>
  <si>
    <t>Jednořadé podchycení konstrukcí systémovými prvky samostatnými stojkami výšky podepření do 4 m, zatížení přes 750 do 1 000 kg/m příplatek za první a každý další</t>
  </si>
  <si>
    <t>Jednořadé podchycení konstrukcí systémovými prvky samostatnými stojkami výšky podepření do 4 m, zatížení přes 750 do 1 000 kg/m příplatek za první a každý další den použití</t>
  </si>
  <si>
    <t>39.7*14=555.800 [A]</t>
  </si>
  <si>
    <t>148</t>
  </si>
  <si>
    <t>975121123</t>
  </si>
  <si>
    <t>Jednořadé podchycení konstrukcí systémovými prvky samostatnými stojkami výšky podepření do 4 m, zatížení přes 750 do 1 000 kg/m odstranění</t>
  </si>
  <si>
    <t>149</t>
  </si>
  <si>
    <t>978012141</t>
  </si>
  <si>
    <t>Otlučení vápenných nebo vápenocementových omítek vnitřních ploch stropů rákosovaných, v rozsahu přes 10 do 30 %</t>
  </si>
  <si>
    <t>150</t>
  </si>
  <si>
    <t>978012191</t>
  </si>
  <si>
    <t>Otlučení vápenných nebo vápenocementových omítek vnitřních ploch stropů rákosovaných, v rozsahu přes 50 do 100 %</t>
  </si>
  <si>
    <t>217.61=217.610 [A]</t>
  </si>
  <si>
    <t>151</t>
  </si>
  <si>
    <t>978013161</t>
  </si>
  <si>
    <t>Otlučení vápenných nebo vápenocementových omítek vnitřních ploch stěn s vyškrabáním spar, s očištěním zdiva, v rozsahu přes 30 do 50 %</t>
  </si>
  <si>
    <t>1np 
660.24=660.240 [A] 
2np 
661.68=661.680 [B] 
3np 
206.103=206.103 [C] 
otvory 
-198.177=- 198.177 [D] 
Celkem: A+B+C+D=1 329.846 [E]</t>
  </si>
  <si>
    <t>152</t>
  </si>
  <si>
    <t>978013191</t>
  </si>
  <si>
    <t>Otlučení vápenných nebo vápenocementových omítek vnitřních ploch stěn s vyškrabáním spar, s očištěním zdiva, v rozsahu přes 50 do 100 %</t>
  </si>
  <si>
    <t>216*2.4=518.400 [A]</t>
  </si>
  <si>
    <t>153</t>
  </si>
  <si>
    <t>978036151</t>
  </si>
  <si>
    <t>Otlučení cementových omítek vnějších ploch s vyškrabáním spar zdiva a s očištěním povrchu, v rozsahu přes 30 do 40 %</t>
  </si>
  <si>
    <t>887.43+394.5*0.1=926.880 [A]</t>
  </si>
  <si>
    <t>154</t>
  </si>
  <si>
    <t>0.675+19.057+45.91=65.642 [A]</t>
  </si>
  <si>
    <t>EVIDENČNÍ POLOŽKA. Neoceňovat v objektu SO/PS, položka se oceňuje pouze v objektu SO 90-90  
Poplatek za uložení stavebního odpadu na skládce (skládkovné) směsného stavebního a demoličního zatříděného do Katalogu odpadů pod kódem 17 09 04 včetně dopravy</t>
  </si>
  <si>
    <t>155</t>
  </si>
  <si>
    <t>0.001=0.001 [A] 
0.007=0.007 [B] 
0.06=0.060 [C] 
1.085=1.085 [D] 
1.5=1.500 [E] 
1.777=1.777 [F] 
2.482=2.482 [G] 
3.618=3.618 [H] 
3.922=3.922 [I] 
4.257=4.257 [J] 
8.763=8.763 [K] 
9.059=9.059 [L] 
10.881=10.881 [M] 
11.511=11.511 [N] 
12.96=12.960 [O] 
12.989=12.989 [P] 
21.318=21.318 [Q] 
23.846=23.846 [R] 
26.597=26.597 [S] 
27.688=27.688 [T] 
139.295=139.295 [U] 
Celkem: A+B+C+D+E+F+G+H+I+J+K+L+M+N+O+P+Q+R+S+T+U=323.616 [V]</t>
  </si>
  <si>
    <t>156</t>
  </si>
  <si>
    <t>1.428=1.428 [A] 
179.092=179.092 [B] 
Celkem: A+B=180.520 [C]</t>
  </si>
  <si>
    <t>157</t>
  </si>
  <si>
    <t>16.448=16.448 [A]</t>
  </si>
  <si>
    <t>158</t>
  </si>
  <si>
    <t>0.175=0.175 [A] 
0.832*0.2=0.166 [B] 
3.896*0.2=0.779 [C] 
10.312*0.2=2.062 [D] 
Celkem: A+B+C+D=3.182 [E]</t>
  </si>
  <si>
    <t>159</t>
  </si>
  <si>
    <t>0.594=0.594 [A] 
0.832*0.8=0.666 [B] 
1.155=1.155 [C] 
1.202=1.202 [D] 
3.896*0.8=3.117 [E] 
10.312*0.8=8.250 [F] 
11.925=11.925 [G] 
17.08*0.25=4.270 [H] 
Celkem: A+B+C+D+E+F+G+H=31.179 [I]</t>
  </si>
  <si>
    <t>160</t>
  </si>
  <si>
    <t>0.04=0.040 [A] 
0.064=0.064 [B] 
0.091=0.091 [C] 
0.4=0.400 [D] 
3.5=3.500 [E] 
4.772=4.772 [F] 
Celkem: A+B+C+D+E+F=8.867 [G]</t>
  </si>
  <si>
    <t>161</t>
  </si>
  <si>
    <t>0.15=0.150 [A] 
0.6=0.600 [B] 
0.1=0.100 [C] 
0.15=0.150 [D] 
0.7=0.700 [E] 
Celkem: A+B+C+D+E=1.700 [F]</t>
  </si>
  <si>
    <t>Poznámka k položce: EVIDENČNÍ POLOŽKA. Neoceňovat v objektu SO/PS, položka se oceňuje pouze v objektu SO 90-90 Poplatek za uložení stavebního odpadu na skládce (skládkovné) z plastických hmot zatříděného do Katalogu odpadů pod kódem 17 02 03 včetně dopravy</t>
  </si>
  <si>
    <t>162</t>
  </si>
  <si>
    <t>Poznámka k položce: EVIDENČNÍ POLOŽKA. Neoceňovat v objektu SO/PS, položka se oceňuje pouze v objektu SO 90-90 Poplatek za uložení stavebního odpadu na skládce (skládkovné) z izolačních materiálů zatříděného do Katalogu odpadů pod kódem 17 06 04 včetně dopravy</t>
  </si>
  <si>
    <t>163</t>
  </si>
  <si>
    <t>0.4=0.400 [A] 
1.1=1.100 [B] 
0.2=0.200 [C] 
0.1=0.100 [D] 
1.2=1.200 [E] 
Celkem: A+B+C+D+E=3.000 [F]</t>
  </si>
  <si>
    <t>Poznámka k položce: EVIDENČNÍ POLOŽKA. Neoceňovat v objektu SO/PS, položka se oceňuje pouze v objektu SO 90-90 Poplatek za uložení na skládce (skládkovné), vyřazená zařízení neuvedená pod čísly 16 02 09 až 16 02 13 kód odpadu 16 02 14 včetně dopravy</t>
  </si>
  <si>
    <t>164</t>
  </si>
  <si>
    <t>0.085=0.085 [A] 
0.4=0.400 [B] 
0.055=0.055 [C] 
0.035=0.035 [D] 
0.55=0.550 [E] 
Celkem: A+B+C+D+E=1.125 [F]</t>
  </si>
  <si>
    <t>Poznámka k položce: EVIDENČNÍ POLOŽKA. Neoceňovat v objektu SO/PS, položka se oceňuje pouze v objektu SO 90-90 Poplatek za uložení na skládce (skládkovné) kabely neuvedené pod 17 04 10 odpadu 17 04 11 včetně dopravy</t>
  </si>
  <si>
    <t>998</t>
  </si>
  <si>
    <t>Přesun hmot</t>
  </si>
  <si>
    <t>165</t>
  </si>
  <si>
    <t>998011002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</si>
  <si>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</si>
  <si>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přes 6 do 12 m</t>
  </si>
  <si>
    <t>449</t>
  </si>
  <si>
    <t>013244000</t>
  </si>
  <si>
    <t>Dílenská dokumentace, výrobní dokumentace</t>
  </si>
  <si>
    <t xml:space="preserve">  SO 65-71-01.03</t>
  </si>
  <si>
    <t>D.2.2.1 - PBŘ</t>
  </si>
  <si>
    <t>SO 65-71-01.03</t>
  </si>
  <si>
    <t>722</t>
  </si>
  <si>
    <t>Zdravotechnika - vnitřní vodovod</t>
  </si>
  <si>
    <t>R72225411</t>
  </si>
  <si>
    <t>Požární příslušenství a armatury hydrantové skříně vnitřní s výzbrojí hydrant DN 19, s travově stálou hadicí 30 m</t>
  </si>
  <si>
    <t>SOUBOR</t>
  </si>
  <si>
    <t>727</t>
  </si>
  <si>
    <t>Zdravotechnika - požární ochrana</t>
  </si>
  <si>
    <t>727111001</t>
  </si>
  <si>
    <t>Protipožární trubní ucpávky ocelového potrubí bez izolace prostup stěnou tloušťky 100 mm požární odolnost EI 120 DN 25</t>
  </si>
  <si>
    <t>2+10=12.000 [A]</t>
  </si>
  <si>
    <t>727111002</t>
  </si>
  <si>
    <t>Protipožární trubní ucpávky ocelového potrubí bez izolace prostup stěnou tloušťky 100 mm požární odolnost EI 120 DN 32</t>
  </si>
  <si>
    <t>727111041</t>
  </si>
  <si>
    <t>Protipožární trubní ucpávky ocelového potrubí bez izolace prostup stropem tloušťky 150 mm požární odolnost EI 120 DN 25</t>
  </si>
  <si>
    <t>727111042</t>
  </si>
  <si>
    <t>Protipožární trubní ucpávky ocelového potrubí bez izolace prostup stropem tloušťky 150 mm požární odolnost EI 120 DN 32</t>
  </si>
  <si>
    <t>727111043</t>
  </si>
  <si>
    <t>Protipožární trubní ucpávky ocelového potrubí bez izolace prostup stropem tloušťky 150 mm požární odolnost EI 120 DN 50</t>
  </si>
  <si>
    <t>727212111</t>
  </si>
  <si>
    <t>Protipožární trubní ucpávky plastového potrubí prostup stěnou tloušťky 100 mm požární odolnost EI 90-120 D 32</t>
  </si>
  <si>
    <t>727212117</t>
  </si>
  <si>
    <t>Protipožární trubní ucpávky plastového potrubí prostup stěnou tloušťky 100 mm požární odolnost EI 90-120 D 110</t>
  </si>
  <si>
    <t>727212119</t>
  </si>
  <si>
    <t>Protipožární trubní ucpávky plastového potrubí prostup stěnou tloušťky 100 mm požární odolnost EI 90-120 D 160</t>
  </si>
  <si>
    <t>727213203</t>
  </si>
  <si>
    <t>Protipožární trubní ucpávky plastového potrubí prostup stropem tloušťky 150 mm požární odolnost EI 60 D 32</t>
  </si>
  <si>
    <t>727213227</t>
  </si>
  <si>
    <t>Protipožární trubní ucpávky plastového potrubí prostup stropem tloušťky 150 mm požární odolnost EI 120 D 110</t>
  </si>
  <si>
    <t>741</t>
  </si>
  <si>
    <t>Elektroinstalace - silnoproud</t>
  </si>
  <si>
    <t>741920301</t>
  </si>
  <si>
    <t>Protipožární ucpávky svazků kabelů prostup stěnou tloušťky 100 mm povlakem, požární odolnost EI 60 při 10-20% zaplnění prostupu kabely plochy otvoru 0,1 m2</t>
  </si>
  <si>
    <t>D.1.2.2_Rozhlasové zařízení  
3=3.000 [A] 
PS 65-02-41.1 - D.1.2.4  SŽ-PZTS 
31=31.000 [B] 
D.1.2.6 IS,CČ,RS 
5=5.000 [C] 
D.1.2.7 VSS 
22=22.000 [D] 
D.2.2.1 Silnoproudé rozvody 
40=40.000 [E] 
D.2.2.1 DTR 
2=2.000 [F] 
Celkem: A+B+C+D+E+F=103.000 [G]</t>
  </si>
  <si>
    <t>741920302</t>
  </si>
  <si>
    <t>Protipožární ucpávky svazků kabelů prostup stěnou tloušťky 100 mm povlakem, požární odolnost EI 60 při 10-20% zaplnění prostupu kabely plochy otvoru 0,2 m2</t>
  </si>
  <si>
    <t>751</t>
  </si>
  <si>
    <t>Vzduchotechnika</t>
  </si>
  <si>
    <t>751581338</t>
  </si>
  <si>
    <t>Protipožární ochrana vzduchotechnického potrubí prostup čtyřhranného potrubí stropem, průřezu potrubí přes 0,79 do 1,13 m2</t>
  </si>
  <si>
    <t>751581351</t>
  </si>
  <si>
    <t>Protipožární ochrana vzduchotechnického potrubí prostup kruhového potrubí stěnou, průměru potrubí do 100 mm</t>
  </si>
  <si>
    <t>751581352</t>
  </si>
  <si>
    <t>Protipožární ochrana vzduchotechnického potrubí prostup kruhového potrubí stěnou, průměru potrubí přes 100 do 200 mm</t>
  </si>
  <si>
    <t>Potrubí 125 
2=2.000 [A]</t>
  </si>
  <si>
    <t xml:space="preserve">  SO 65-71-01.04</t>
  </si>
  <si>
    <t>D.2.2.1 - Silnoproudé rozvody - SŽ</t>
  </si>
  <si>
    <t>SO 65-71-01.04</t>
  </si>
  <si>
    <t>21-M</t>
  </si>
  <si>
    <t>Elektromontáže</t>
  </si>
  <si>
    <t>210813011</t>
  </si>
  <si>
    <t>Montáž izolovaných kabelů měděných do 1 kV bez ukončení plných nebo laněných kulatých (např. CYKY, CHKE-R) uložených pevně počtu a průřezu žil 3x1,5 až 6 mm2</t>
  </si>
  <si>
    <t>34111030</t>
  </si>
  <si>
    <t>kabel instalační jádro Cu plné izolace PVC plášť PVC 450/750V (CYKY) 3x1,5mm2</t>
  </si>
  <si>
    <t>65*1.15 Přepočtené koeficientem množství=74.750 [A] 
Celkem: A=74.750 [B]</t>
  </si>
  <si>
    <t>210902018</t>
  </si>
  <si>
    <t>Montáž izolovaných kabelů hliníkových do 1 kV bez ukončení plných nebo laněných kulatých (např. AYKY) uložených volně počtu a průřezu žil 4x150 mm2</t>
  </si>
  <si>
    <t>34113072</t>
  </si>
  <si>
    <t>kabel silový jádro Al izolace PVC plášť PVC 0,6/1kV (NAYY) 4x150mm2</t>
  </si>
  <si>
    <t>460161223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</si>
  <si>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</si>
  <si>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50 cm hloubky 30 cm v hornině třídy těžitelnosti II skupiny 4</t>
  </si>
  <si>
    <t>13.15+12.5=25.650 [A]</t>
  </si>
  <si>
    <t>460161123</t>
  </si>
  <si>
    <t>Hloubení zapažených i nezapažených kabelových rýh ručně včetně urovnání dna s přemístěním výkopku do vzdálenosti 3 m od okraje jámy nebo s naložením na dopravní prostředek šířky 35 cm hloubky 30 cm v hornině třídy těžitelnosti II skupiny 4</t>
  </si>
  <si>
    <t>2+5.5=7.500 [A]</t>
  </si>
  <si>
    <t>460431233</t>
  </si>
  <si>
    <t>Zásyp kabelových rýh ručně s přemístění sypaniny ze vzdálenosti do 10 m, s uložením výkopku ve vrstvách včetně zhutnění a úpravy povrchu šířky 50 cm hloubky 30</t>
  </si>
  <si>
    <t>Zásyp kabelových rýh ručně s přemístění sypaniny ze vzdálenosti do 10 m, s uložením výkopku ve vrstvách včetně zhutnění a úpravy povrchu šířky 50 cm hloubky 30 cm z horniny třídy těžitelnosti II skupiny 4</t>
  </si>
  <si>
    <t>460431133</t>
  </si>
  <si>
    <t>Zásyp kabelových rýh ručně s přemístění sypaniny ze vzdálenosti do 10 m, s uložením výkopku ve vrstvách včetně zhutnění a úpravy povrchu šířky 35 cm hloubky 30</t>
  </si>
  <si>
    <t>Zásyp kabelových rýh ručně s přemístění sypaniny ze vzdálenosti do 10 m, s uložením výkopku ve vrstvách včetně zhutnění a úpravy povrchu šířky 35 cm hloubky 30 cm z horniny třídy těžitelnosti II skupiny 4</t>
  </si>
  <si>
    <t>460661112</t>
  </si>
  <si>
    <t>Kabelové lože z písku včetně podsypu, zhutnění a urovnání povrchu pro kabely nn bez zakrytí, šířky přes 35 do 50 cm</t>
  </si>
  <si>
    <t>25.65+3.5=29.150 [A]</t>
  </si>
  <si>
    <t>460661111</t>
  </si>
  <si>
    <t>Kabelové lože z písku včetně podsypu, zhutnění a urovnání povrchu pro kabely nn bez zakrytí, šířky do 35 cm</t>
  </si>
  <si>
    <t>7.5+14.6=22.100 [A]</t>
  </si>
  <si>
    <t>460791113</t>
  </si>
  <si>
    <t>Montáž trubek ochranných uložených volně do rýhy plastových tuhých, vnitřního průměru přes 50 do 90 mm</t>
  </si>
  <si>
    <t>65+20=85.000 [A] 
Pro prodej jízdenek 
80=80.000 [B] 
Celkem: A+B=165.000 [C]</t>
  </si>
  <si>
    <t>34571362</t>
  </si>
  <si>
    <t>trubka elektroinstalační HDPE tuhá dvouplášťová korugovaná D 52/63mm</t>
  </si>
  <si>
    <t>165*1.05 Přepočtené koeficientem množství=173.250 [A] 
Celkem: A=173.250 [B]</t>
  </si>
  <si>
    <t>460791116</t>
  </si>
  <si>
    <t>Montáž trubek ochranných uložených volně do rýhy plastových tuhých, vnitřního průměru přes 133 do 172 mm</t>
  </si>
  <si>
    <t>65+25=90.000 [A] 
Celkem: A=90.000 [B]</t>
  </si>
  <si>
    <t>34571369</t>
  </si>
  <si>
    <t>trubka elektroinstalační HDPE tuhá dvouplášťová korugovaná D 150/175mm</t>
  </si>
  <si>
    <t>90*1.05 Přepočtené koeficientem množství=94.500 [A] 
Celkem: A=94.500 [B]</t>
  </si>
  <si>
    <t>460791211</t>
  </si>
  <si>
    <t>Montáž trubek ochranných uložených volně do rýhy plastových ohebných, vnitřního průměru do 32 mm</t>
  </si>
  <si>
    <t>34571050</t>
  </si>
  <si>
    <t>trubka elektroinstalační ohebná EN 500 86-1141 (chránička) D 16/21,2mm</t>
  </si>
  <si>
    <t>25*1.05 Přepočtené koeficientem množství=26.250 [A] 
Celkem: A=26.250 [B]</t>
  </si>
  <si>
    <t>469981111</t>
  </si>
  <si>
    <t>Přesun hmot pro pomocné stavební práce při elektromontážích dopravní vzdálenost do 1 000 m</t>
  </si>
  <si>
    <t>460671113</t>
  </si>
  <si>
    <t>Výstražná fólie z PVC pro krytí kabelů včetně vyrovnání povrchu rýhy, rozvinutí a uložení fólie šířky do 34 cm</t>
  </si>
  <si>
    <t>29.15+22.1=51.250 [A]</t>
  </si>
  <si>
    <t>460161283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</si>
  <si>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II skupiny 4</t>
  </si>
  <si>
    <t>460161183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</si>
  <si>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</si>
  <si>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4.1+5+5.5=14.600 [A]</t>
  </si>
  <si>
    <t>460431293</t>
  </si>
  <si>
    <t>Zásyp kabelových rýh ručně s přemístění sypaniny ze vzdálenosti do 10 m, s uložením výkopku ve vrstvách včetně zhutnění a úpravy povrchu šířky 50 cm hloubky 90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</si>
  <si>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</si>
  <si>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460431193</t>
  </si>
  <si>
    <t>Zásyp kabelových rýh ručně s přemístění sypaniny ze vzdálenosti do 10 m, s uložením výkopku ve vrstvách včetně zhutnění a úpravy povrchu šířky 35 cm hloubky 90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</si>
  <si>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</si>
  <si>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460791216</t>
  </si>
  <si>
    <t>Montáž trubek ochranných uložených volně do rýhy plastových ohebných, vnitřního průměru přes 133 do 172 mm</t>
  </si>
  <si>
    <t>34571359</t>
  </si>
  <si>
    <t>trubka elektroinstalační ohebná dvouplášťová korugovaná (chránička) D 150/175mm, HDPE+LDPE</t>
  </si>
  <si>
    <t>R001</t>
  </si>
  <si>
    <t>drobný montážní a pomocný materiál včetně montáže</t>
  </si>
  <si>
    <t>R0011</t>
  </si>
  <si>
    <t>výložník jednoduchý pro svítidla na plášť budovy, vč.montáže</t>
  </si>
  <si>
    <t>741310003</t>
  </si>
  <si>
    <t>Montáž spínačů jedno nebo dvoupólových nástěnných se zapojením vodičů, pro prostředí normální spínačů, řazení 2-dvoupólových</t>
  </si>
  <si>
    <t>34535016</t>
  </si>
  <si>
    <t>spínač nástěnný dvojpólový, s čirým průzorem, se signalizační doutnavkou, řazení 2, IP44, šroubové svorky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</si>
  <si>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</si>
  <si>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</si>
  <si>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</t>
  </si>
  <si>
    <t>34571457</t>
  </si>
  <si>
    <t>krabice pod omítku PVC odbočná kruhová D 70mm s víčkem</t>
  </si>
  <si>
    <t>998741102</t>
  </si>
  <si>
    <t>Přesun hmot pro silnoproud stanovený z hmotnosti přesunovaného materiálu vodorovná dopravní vzdálenost do 50 m v objektech výšky přes 6 do 12 m</t>
  </si>
  <si>
    <t>R002</t>
  </si>
  <si>
    <t>Stožár pro parkovací osvětlení</t>
  </si>
  <si>
    <t>R003</t>
  </si>
  <si>
    <t>Stožár VO, Abatec 6m, svorníkový s příslušenstvím</t>
  </si>
  <si>
    <t>R004</t>
  </si>
  <si>
    <t>základ stožáru VO, komplet</t>
  </si>
  <si>
    <t>741310001</t>
  </si>
  <si>
    <t>Montáž spínačů jedno nebo dvoupólových nástěnných se zapojením vodičů, pro prostředí normální spínačů, řazení 1-jednopólových</t>
  </si>
  <si>
    <t>34535015</t>
  </si>
  <si>
    <t>spínač nástěnný jednopólový, řazení 1, IP44, šroubové svorky</t>
  </si>
  <si>
    <t>R005</t>
  </si>
  <si>
    <t>Svorkovnice ekvipotenciální</t>
  </si>
  <si>
    <t>R006</t>
  </si>
  <si>
    <t>741311004</t>
  </si>
  <si>
    <t>Montáž spínačů speciálních se zapojením vodičů čidla pohybu nástěnného</t>
  </si>
  <si>
    <t>40461027</t>
  </si>
  <si>
    <t>detektor pohybu, stropní, dosah 11 m</t>
  </si>
  <si>
    <t>741313003</t>
  </si>
  <si>
    <t>Montáž zásuvek domovních se zapojením vodičů bezšroubové připojení polozapuštěných nebo zapuštěných 10/16 A, provedení 2x (2P + PE) dvojnásobná</t>
  </si>
  <si>
    <t>34555201</t>
  </si>
  <si>
    <t>zásuvka zápustná dvojnásobná chráněná, šroubové svorky</t>
  </si>
  <si>
    <t>741313011</t>
  </si>
  <si>
    <t>Montáž zásuvek domovních se zapojením vodičů bezšroubové připojení chráněných v krabici 10/16 A, pro prostředí normální, provedení 2P + PE</t>
  </si>
  <si>
    <t>34555204</t>
  </si>
  <si>
    <t>zásuvka zápustná jednonásobná, s optickou přepěťovou ochranou, šroubové svorky</t>
  </si>
  <si>
    <t>741313034</t>
  </si>
  <si>
    <t>Montáž zásuvek domovních se zapojením vodičů šroubové připojení vestavných 10 popř. 16 A bez odvrtání profilovaného otvoru, provedení 3P + N + PE</t>
  </si>
  <si>
    <t>35811473</t>
  </si>
  <si>
    <t>zásuvka chráněná zapuštěná s víčkem 16A - 3pól, IP44, šroubové svorky</t>
  </si>
  <si>
    <t>R007</t>
  </si>
  <si>
    <t>LED svítidlo Nouzový modul EM1</t>
  </si>
  <si>
    <t>R008</t>
  </si>
  <si>
    <t>R009</t>
  </si>
  <si>
    <t>LED svítidlo 2030lm 15W IP66 4K 0,6m</t>
  </si>
  <si>
    <t>R010</t>
  </si>
  <si>
    <t>R011</t>
  </si>
  <si>
    <t>LED svítidlo 24W 1710lm IP44 4K bílý rámeček</t>
  </si>
  <si>
    <t>9+5=14.000 [A]</t>
  </si>
  <si>
    <t>R012</t>
  </si>
  <si>
    <t>R015</t>
  </si>
  <si>
    <t>LED svítidlo 2100lm 20W IP65 3K tř.II</t>
  </si>
  <si>
    <t>R016</t>
  </si>
  <si>
    <t>R017</t>
  </si>
  <si>
    <t>LED svítidlo 4410lm 32W IP66 4K 0,6m</t>
  </si>
  <si>
    <t>R018</t>
  </si>
  <si>
    <t>R019</t>
  </si>
  <si>
    <t>LED svítidlo 2870lm 20W IP66 4K 1,2m</t>
  </si>
  <si>
    <t>R020</t>
  </si>
  <si>
    <t>R021</t>
  </si>
  <si>
    <t>LED svítidlo 1150lm 8W IP66 4K 0,6m</t>
  </si>
  <si>
    <t>R022</t>
  </si>
  <si>
    <t>R023</t>
  </si>
  <si>
    <t>LED svítidlo 2870lm 20W IP66 4K 1,2m EM1</t>
  </si>
  <si>
    <t>R024</t>
  </si>
  <si>
    <t>R025</t>
  </si>
  <si>
    <t>LED svítidlo PANEL 3600lm 36W IP40 4K 600x600 (IP)</t>
  </si>
  <si>
    <t>R026</t>
  </si>
  <si>
    <t>R027</t>
  </si>
  <si>
    <t>LED svítidlo PANEL 3600lm 36W IP40 4K 600x600 (BB)</t>
  </si>
  <si>
    <t>R028</t>
  </si>
  <si>
    <t>R033</t>
  </si>
  <si>
    <t>Hliníkový rám pro panel 600x600 - bílý</t>
  </si>
  <si>
    <t>R034</t>
  </si>
  <si>
    <t>R037</t>
  </si>
  <si>
    <t>LED svítidlo W2 105 M AT White</t>
  </si>
  <si>
    <t>R038</t>
  </si>
  <si>
    <t>R039</t>
  </si>
  <si>
    <t>LED svítidlo G E1B 101 M AT Grey</t>
  </si>
  <si>
    <t>R040</t>
  </si>
  <si>
    <t>R041</t>
  </si>
  <si>
    <t>LED svítidlo 5420lm 44W IP66 3K CLO+tř.II</t>
  </si>
  <si>
    <t>R042</t>
  </si>
  <si>
    <t>R043</t>
  </si>
  <si>
    <t>Architektonické osvětlení LED 1,5W</t>
  </si>
  <si>
    <t>R044</t>
  </si>
  <si>
    <t>741122033</t>
  </si>
  <si>
    <t>Montáž kabelů měděných bez ukončení uložených pod omítku plných kulatých (např. CYKY), počtu a průřezu žil 5x10 mm2</t>
  </si>
  <si>
    <t>34113281</t>
  </si>
  <si>
    <t>kabel Instalační flexibilní jádro Cu lanované izolace pryž plášť pryž chloroprenová 450/750V (H07RN-F) 5x10mm2</t>
  </si>
  <si>
    <t>55*1.15 Přepočtené koeficientem množství=63.250 [A] 
Celkem: A=63.250 [B]</t>
  </si>
  <si>
    <t>741122015</t>
  </si>
  <si>
    <t>Montáž kabelů měděných bez ukončení uložených pod omítku plných kulatých (např. CYKY), počtu a průřezu žil 3x1,5 mm2</t>
  </si>
  <si>
    <t>1400=1 400.000 [A] 
Celkem: A=1 400.000 [B]</t>
  </si>
  <si>
    <t>34111030.1</t>
  </si>
  <si>
    <t>1400*1.15 Přepočtené koeficientem množství=1 610.000 [A] 
Celkem: A=1 610.000 [B]</t>
  </si>
  <si>
    <t>741122016</t>
  </si>
  <si>
    <t>Montáž kabelů měděných bez ukončení uložených pod omítku plných kulatých (např. CYKY), počtu a průřezu žil 3x2,5 až 6 mm2</t>
  </si>
  <si>
    <t>1850+50=1 900.000 [A] 
Celkem: A=1 900.000 [B]</t>
  </si>
  <si>
    <t>34111036</t>
  </si>
  <si>
    <t>kabel instalační jádro Cu plné izolace PVC plášť PVC 450/750V (CYKY) 3x2,5mm2</t>
  </si>
  <si>
    <t>1850*1.15 Přepočtené koeficientem množství=2 127.500 [A] 
Celkem: A=2 127.500 [B]</t>
  </si>
  <si>
    <t>34111042</t>
  </si>
  <si>
    <t>kabel instalační jádro Cu plné izolace PVC plášť PVC 450/750V (CYKY) 3x4mm2</t>
  </si>
  <si>
    <t>50*1.15 Přepočtené koeficientem množství=57.500 [A] 
Celkem: A=57.500 [B]</t>
  </si>
  <si>
    <t>741122211</t>
  </si>
  <si>
    <t>Montáž kabelů měděných bez ukončení uložených volně nebo v liště plných kulatých (např. CYKY) počtu a průřezu žil 3x1,5 až 6 mm2</t>
  </si>
  <si>
    <t>34111328</t>
  </si>
  <si>
    <t>kabel silový oheň retardující bezhalogenový s funkční schopností při požáru 180min a P60-R třída reakce na oheň B2cas1d0 jádro Cu 0,6/1kV (1-CXKH-V) 3x2,5mm2</t>
  </si>
  <si>
    <t>90*1.15 Přepočtené koeficientem množství=103.500 [A] 
Celkem: A=103.500 [B]</t>
  </si>
  <si>
    <t>741122232</t>
  </si>
  <si>
    <t>Montáž kabelů měděných bez ukončení uložených volně nebo v liště plných kulatých (např. CYKY) počtu a průřezu žil 5x4 až 6 mm2</t>
  </si>
  <si>
    <t>34111368</t>
  </si>
  <si>
    <t>kabel silový oheň retardující bezhalogenový s funkční schopností při požáru 180min a P60-R třída reakce na oheň B2cas1d0 jádro Cu 0,6/1kV (1-CXKH-V) 5x4mm2</t>
  </si>
  <si>
    <t>30*1.15 Přepočtené koeficientem množství=34.500 [A] 
Celkem: A=34.500 [B]</t>
  </si>
  <si>
    <t>741122031</t>
  </si>
  <si>
    <t>Montáž kabelů měděných bez ukončení uložených pod omítku plných kulatých (např. CYKY), počtu a průřezu žil 5x1,5 až 2,5 mm2</t>
  </si>
  <si>
    <t>34111094</t>
  </si>
  <si>
    <t>kabel instalační jádro Cu plné izolace PVC plášť PVC 450/750V (CYKY) 5x2,5mm2</t>
  </si>
  <si>
    <t>80*1.15 Přepočtené koeficientem množství=92.000 [A] 
Celkem: A=92.000 [B]</t>
  </si>
  <si>
    <t>741122032</t>
  </si>
  <si>
    <t>Montáž kabelů měděných bez ukončení uložených pod omítku plných kulatých (např. CYKY), počtu a průřezu žil 5x4 až 6 mm2</t>
  </si>
  <si>
    <t>200+50=250.000 [A] 
Celkem: A=250.000 [B]</t>
  </si>
  <si>
    <t>34111098</t>
  </si>
  <si>
    <t>kabel instalační jádro Cu plné izolace PVC plášť PVC 450/750V (CYKY) 5x4mm2</t>
  </si>
  <si>
    <t>34111100</t>
  </si>
  <si>
    <t>kabel instalační jádro Cu plné izolace PVC plášť PVC 450/750V (CYKY) 5x6mm2</t>
  </si>
  <si>
    <t>200*1.15 Přepočtené koeficientem množství=230.000 [A] 
Celkem: A=230.000 [B]</t>
  </si>
  <si>
    <t>741122644</t>
  </si>
  <si>
    <t>Montáž kabelů měděných bez ukončení uložených pevně plných kulatých nebo bezhalogenových (např. CYKY) počtu a průřezu žil 5x16 mm2</t>
  </si>
  <si>
    <t>34113035</t>
  </si>
  <si>
    <t>kabel instalační jádro Cu plné izolace PVC plášť PVC 450/750V (CYKY) 5x16mm2</t>
  </si>
  <si>
    <t>110*1.15 Přepočtené koeficientem množství=126.500 [A] 
Celkem: A=126.500 [B]</t>
  </si>
  <si>
    <t>R045</t>
  </si>
  <si>
    <t>Vývody pro technologie</t>
  </si>
  <si>
    <t>R051</t>
  </si>
  <si>
    <t>pronájem /půjčení pohotovostního mobilního DA v případě že zhotovitel nedisponuje svým zař.</t>
  </si>
  <si>
    <t>DEN</t>
  </si>
  <si>
    <t>R052</t>
  </si>
  <si>
    <t>Účast pohotovosti při mimořádnostech</t>
  </si>
  <si>
    <t>R053</t>
  </si>
  <si>
    <t>Účast provozu při nočním přepojování technologií</t>
  </si>
  <si>
    <t>R054</t>
  </si>
  <si>
    <t>Seznámení a zaškolení pracovníků se zařízením</t>
  </si>
  <si>
    <t>hod.</t>
  </si>
  <si>
    <t>741210001</t>
  </si>
  <si>
    <t>Montáž rozvodnic oceloplechových nebo plastových bez zapojení vodičů běžných, hmotnosti do 20 kg</t>
  </si>
  <si>
    <t>R055</t>
  </si>
  <si>
    <t>Rozvaděč RE2.2. Dle přílohy D2.2.1 2.410 Schéma RE2.1-RE2.5</t>
  </si>
  <si>
    <t>R056</t>
  </si>
  <si>
    <t>Rozvaděč RE2.3. Dle přílohy D2.2.1 2.410 Schéma RE2.1-RE2.5</t>
  </si>
  <si>
    <t>R057</t>
  </si>
  <si>
    <t>Rozvaděč RE2.3.1. Dle přílohy D2.2.1 2.410 Schéma RE2.1-RE2.5</t>
  </si>
  <si>
    <t>R058</t>
  </si>
  <si>
    <t>Rozvaděč RE2.3.2. Dle přílohy D2.2.1 2.410 Schéma RE2.1-RE2.5</t>
  </si>
  <si>
    <t>R059</t>
  </si>
  <si>
    <t>Rozvaděč RE2.3.3. Dle přílohy D2.2.1 2.410 Schéma RE2.1-RE2.5</t>
  </si>
  <si>
    <t>R060</t>
  </si>
  <si>
    <t>Rozvaděč RE2.4. Dle přílohy D2.2.1 2.410 Schéma RE2.1-RE2.5</t>
  </si>
  <si>
    <t>R061</t>
  </si>
  <si>
    <t>Rozvaděč RE2.5. Dle přílohy D2.2.1 2.410 Schéma RE2.1-RE2.5</t>
  </si>
  <si>
    <t>R062</t>
  </si>
  <si>
    <t>Rozvaděč RZS1.1. Dle přílohy D2.2.1 2.412 Schéma RZS1.1</t>
  </si>
  <si>
    <t>741210002</t>
  </si>
  <si>
    <t>Montáž rozvodnic oceloplechových nebo plastových bez zapojení vodičů běžných, hmotnosti do 50 kg</t>
  </si>
  <si>
    <t>R063</t>
  </si>
  <si>
    <t>Rozvaděč RE2. Dle přílohy část 2.409 Rozvadec RE2</t>
  </si>
  <si>
    <t>R064</t>
  </si>
  <si>
    <t>Rozvaděč RE2.1. Dle přílohy D2.2.1 2.410 Schéma RE2.1-RE2.5</t>
  </si>
  <si>
    <t>R065</t>
  </si>
  <si>
    <t>Rozvaděč RZS1. Dle přílohy D2.2.1 2.411 Schéma RZS1</t>
  </si>
  <si>
    <t>R066</t>
  </si>
  <si>
    <t>Stojan na nabíjení 4 ks elektrokol dle specifikace v TZ</t>
  </si>
  <si>
    <t>741910321</t>
  </si>
  <si>
    <t>Montáž roštů a lávek pro volné i pevné uložení kabelů bez podkladových desek a osazení úchytných prvků typových bez stojiny a výložníků ostatních, šířky do 400</t>
  </si>
  <si>
    <t>Montáž roštů a lávek pro volné i pevné uložení kabelů bez podkladových desek a osazení úchytných prvků typových bez stojiny a výložníků ostatních, šířky do 400 mm</t>
  </si>
  <si>
    <t>34575216</t>
  </si>
  <si>
    <t>lávka kabelová ocelová děrovaná SZ protipožární P90-R 400x60x1,50mm</t>
  </si>
  <si>
    <t>100*1.05 Přepočtené koeficientem množství=105.000 [A] 
Celkem: A=105.000 [B]</t>
  </si>
  <si>
    <t>34575380</t>
  </si>
  <si>
    <t>výložník žlabu/lávky kabelové ocelové děrované ŽZ protipožární P-90R šířky 400mm</t>
  </si>
  <si>
    <t>Poznámka k položce: Poznámka k položce: EVIDENČNÍ POLOŽKA. Neoceňovat v objektu SO/PS, položka se oceňuje pouze v objektu SO 90-90</t>
  </si>
  <si>
    <t>R067</t>
  </si>
  <si>
    <t>Výchozí revize komplet, zahrnující i provizoria</t>
  </si>
  <si>
    <t>D3</t>
  </si>
  <si>
    <t>Hromosvod</t>
  </si>
  <si>
    <t>741410021</t>
  </si>
  <si>
    <t>Montáž uzemňovacího vedení s upevněním, propojením a připojením pomocí svorek v zemi s izolací spojů pásku průřezu do 120 mm2 v městské zástavbě</t>
  </si>
  <si>
    <t>125=125.000 [A] 
Celkem: A=125.000 [B]</t>
  </si>
  <si>
    <t>35442143</t>
  </si>
  <si>
    <t>pás zemnící 30x3,5mm nerez</t>
  </si>
  <si>
    <t>125*0.95 Přepočtené koeficientem množství=118.750 [A] 
Celkem: A=118.750 [B]</t>
  </si>
  <si>
    <t>741410041</t>
  </si>
  <si>
    <t>Montáž uzemňovacího vedení s upevněním, propojením a připojením pomocí svorek v zemi s izolací spojů drátu nebo lana O do 10 mm v městské zástavbě</t>
  </si>
  <si>
    <t>35441073</t>
  </si>
  <si>
    <t>drát D 10mm FeZn</t>
  </si>
  <si>
    <t>35*0.65 Přepočtené koeficientem množství=22.750 [A] 
Celkem: A=22.750 [B]</t>
  </si>
  <si>
    <t>741420001</t>
  </si>
  <si>
    <t>Montáž hromosvodného vedení svodových drátů nebo lan s podpěrami, O do 10 mm</t>
  </si>
  <si>
    <t>35442141</t>
  </si>
  <si>
    <t>drát D 8 mm AlMgSi polotvrdý</t>
  </si>
  <si>
    <t>175*0.15 Přepočtené koeficientem množství=26.250 [A] 
Celkem: A=26.250 [B]</t>
  </si>
  <si>
    <t>35441703</t>
  </si>
  <si>
    <t>podpěra vedení hromosvodu na hřebenáče, nerez</t>
  </si>
  <si>
    <t>propojení svodů s konstrukcemi a klempířskými prvky</t>
  </si>
  <si>
    <t>741420011</t>
  </si>
  <si>
    <t>Montáž hromosvodného vedení svodových drátů nebo lan bez podpěr, O do 10 mm</t>
  </si>
  <si>
    <t>35442136</t>
  </si>
  <si>
    <t>drát D 8/11 mm AlMgSi + PVC</t>
  </si>
  <si>
    <t>150*1.1 Přepočtené koeficientem množství=165.000 [A] 
Celkem: A=165.000 [B]</t>
  </si>
  <si>
    <t>741420020</t>
  </si>
  <si>
    <t>Montáž hromosvodného vedení svorek s jedním šroubem</t>
  </si>
  <si>
    <t>35431000</t>
  </si>
  <si>
    <t>svorka uzemnění FeZn univerzální</t>
  </si>
  <si>
    <t>741420021</t>
  </si>
  <si>
    <t>Montáž hromosvodného vedení svorek se 2 šrouby</t>
  </si>
  <si>
    <t>35441885</t>
  </si>
  <si>
    <t>svorka spojovací pro lano D 8-10mm</t>
  </si>
  <si>
    <t>741420022</t>
  </si>
  <si>
    <t>Montáž hromosvodného vedení svorek se 3 a více šrouby</t>
  </si>
  <si>
    <t>60+52+12=124.000 [A] 
Celkem: A=124.000 [B]</t>
  </si>
  <si>
    <t>35441860</t>
  </si>
  <si>
    <t>svorka FeZn k jímací tyči - 4 šrouby</t>
  </si>
  <si>
    <t>35441875</t>
  </si>
  <si>
    <t>svorka křížová pro vodič D 6-10mm</t>
  </si>
  <si>
    <t>35431014</t>
  </si>
  <si>
    <t>svorka uzemnění AlMgSi zkušební, 81 mm</t>
  </si>
  <si>
    <t>741430004</t>
  </si>
  <si>
    <t>Montáž jímacích tyčí délky do 3 m, na střešní hřeben</t>
  </si>
  <si>
    <t>35441070</t>
  </si>
  <si>
    <t>tyč jímací s rovným koncem 2000mm FeZn</t>
  </si>
  <si>
    <t>R068</t>
  </si>
  <si>
    <t>montáž a zapojení krabice zapuštěná s víčkem a ekvipotenciální svorkovnicí (HOP) KO 125</t>
  </si>
  <si>
    <t>741420051</t>
  </si>
  <si>
    <t>Montáž hromosvodného vedení ochranných prvků úhelníků nebo trubek s držáky do zdiva</t>
  </si>
  <si>
    <t>35441832</t>
  </si>
  <si>
    <t>trubka ochranná na ochranu svodu - 1700mm, FeZn</t>
  </si>
  <si>
    <t>741420083</t>
  </si>
  <si>
    <t>Montáž hromosvodného vedení doplňků štítků k označení svodů</t>
  </si>
  <si>
    <t>35442110</t>
  </si>
  <si>
    <t>štítek plastový - čísla svodů</t>
  </si>
  <si>
    <t>741210401</t>
  </si>
  <si>
    <t>Montáž rozváděčů nebo krabic nevýbušných bez zapojení vodičů hmotnosti do 5 kg</t>
  </si>
  <si>
    <t>35442231</t>
  </si>
  <si>
    <t>krabice pro zkušební svorku do zateplení univerzální - šedé víko</t>
  </si>
  <si>
    <t>460581121</t>
  </si>
  <si>
    <t>Úprava terénu zatravnění, včetně dodání osiva a zalití vodou na rovině</t>
  </si>
  <si>
    <t>R069</t>
  </si>
  <si>
    <t>nulovací můstek</t>
  </si>
  <si>
    <t>R071</t>
  </si>
  <si>
    <t>Dočasné doklady k provozování UTZ/E</t>
  </si>
  <si>
    <t>210812063</t>
  </si>
  <si>
    <t>Montáž izolovaných kabelů měděných do 1 kV bez ukončení plných nebo laněných kulatých (např. CYKY, CHKE-R) uložených volně nebo v liště počtu a průřezu žil 5x4</t>
  </si>
  <si>
    <t>Montáž izolovaných kabelů měděných do 1 kV bez ukončení plných nebo laněných kulatých (např. CYKY, CHKE-R) uložených volně nebo v liště počtu a průřezu žil 5x4 až 6 mm2</t>
  </si>
  <si>
    <t>34113280</t>
  </si>
  <si>
    <t>kabel Instalační flexibilní jádro Cu lanované izolace pryž plášť pryž chloroprenová 450/750V (H07RN-F) 5x6mm2</t>
  </si>
  <si>
    <t>160*1.15 Přepočtené koeficientem množství=184.000 [A] 
Celkem: A=184.000 [B]</t>
  </si>
  <si>
    <t>741314042</t>
  </si>
  <si>
    <t>Montáž vidlic průmyslových se zapojením vodičů spojovacích, provedení 3P+N+PE 32 A</t>
  </si>
  <si>
    <t>35811525</t>
  </si>
  <si>
    <t>vidlice 32A - 5pól, řazení 3P+N+PE, IP44, šroubové svorky</t>
  </si>
  <si>
    <t>R072</t>
  </si>
  <si>
    <t>protahovací komora-šachta pr.650mm</t>
  </si>
  <si>
    <t>742121001</t>
  </si>
  <si>
    <t>Montáž kabelů sdělovacích pro vnitřní rozvody počtu žil do 15</t>
  </si>
  <si>
    <t>34121015</t>
  </si>
  <si>
    <t>kabel sdělovací jádro Cu plné izolace PVC plášť PVC 100V (SYKY) 4x2x0,5mm2</t>
  </si>
  <si>
    <t>25*1.2 Přepočtené koeficientem množství=30.000 [A] 
Celkem: A=30.000 [B]</t>
  </si>
  <si>
    <t>Poznámka k položce: datový kabel FTP cat5e 4x2x0,5</t>
  </si>
  <si>
    <t>Příprava před započetím zemních činností (vytýčení sítí apod.</t>
  </si>
  <si>
    <t>R074</t>
  </si>
  <si>
    <t>Ochranné pospojení CY</t>
  </si>
  <si>
    <t>HZS</t>
  </si>
  <si>
    <t>Hodinové zúčtovací sazby</t>
  </si>
  <si>
    <t>HZS2231</t>
  </si>
  <si>
    <t>Hodinové zúčtovací sazby profesí PSV provádění stavebních instalací elektrikář</t>
  </si>
  <si>
    <t>HZS2232</t>
  </si>
  <si>
    <t>Hodinové zúčtovací sazby profesí PSV provádění stavebních instalací elektrikář odborný</t>
  </si>
  <si>
    <t>Výroba v dílně (v hodinách) 
360=360.000 [A] 
Montážní práce v hodinách 
240=240.000 [B] 
Dokončovací a oživovací práce na zařízení 
120=120.000 [C] 
Zapojení NZ a připojení buňky DK dle přílohy D2.2.1 2.407 Provizorní stav 
24=24.000 [D] 
Celkem: A+B+C+D=744.000 [E]</t>
  </si>
  <si>
    <t>VRN4</t>
  </si>
  <si>
    <t>Inženýrská činnost</t>
  </si>
  <si>
    <t>R075</t>
  </si>
  <si>
    <t>Protokol provede osoba prověřená MD s příslušnou kvalifikací Ostatní zkoušky</t>
  </si>
  <si>
    <t>Poznámka k položce: Poznámka k položce: Poznámka k položce: Poznámka k položce: Zkoušky technologických zařízení pod napětím</t>
  </si>
  <si>
    <t xml:space="preserve">  SO 65-71-01.06</t>
  </si>
  <si>
    <t>D.2.2.1 - MAR</t>
  </si>
  <si>
    <t>SO 65-71-01.06</t>
  </si>
  <si>
    <t>Rozvaděč, elektrovýzbroj</t>
  </si>
  <si>
    <t>R1</t>
  </si>
  <si>
    <t>Rozvaděč 1 pole 800x1800x400 vč. kompletní elektrovýzbroje, svorek, zdrojů a říd.systému a montáže</t>
  </si>
  <si>
    <t>Poznámka k položce: skříň s montážní deskou, silové vývody, ochrana přepětí (ovl.obvody) a jištění, ranžír + ostatní vybavení + montáž ŘS + režijní práce (doprava, sestrojení, manipulace atd.)</t>
  </si>
  <si>
    <t>D2</t>
  </si>
  <si>
    <t>Řídící systém</t>
  </si>
  <si>
    <t>R2</t>
  </si>
  <si>
    <t>Potřebné napájení říd. systému, oddělovací zdroj</t>
  </si>
  <si>
    <t>R3</t>
  </si>
  <si>
    <t>Switch 8 portů</t>
  </si>
  <si>
    <t>R4</t>
  </si>
  <si>
    <t>Regulátor volně programovatelný, komunikace po síti Ethernet, vstupně výstupní karty dle specifikace níže</t>
  </si>
  <si>
    <t>R5</t>
  </si>
  <si>
    <t>Vstup univerzální analogový (0-10V, R, I) 8xAI</t>
  </si>
  <si>
    <t>R6</t>
  </si>
  <si>
    <t>Vstup pro bezpotenciálový kontakt, 8xDI</t>
  </si>
  <si>
    <t>R7</t>
  </si>
  <si>
    <t>Releový výstup přepínací, 8xDO</t>
  </si>
  <si>
    <t>R8</t>
  </si>
  <si>
    <t>Výstup 0-10V, (8AO)</t>
  </si>
  <si>
    <t>R9</t>
  </si>
  <si>
    <t>Modul integrace 20xIRC</t>
  </si>
  <si>
    <t>R10</t>
  </si>
  <si>
    <t>Modul integrace měřičů Mbus 60xSlave</t>
  </si>
  <si>
    <t>R14</t>
  </si>
  <si>
    <t>LCD display na dveře rozvaděče</t>
  </si>
  <si>
    <t>R15</t>
  </si>
  <si>
    <t>Datová dioda a přenos MQTT</t>
  </si>
  <si>
    <t>R16</t>
  </si>
  <si>
    <t>Triakový spínač pro řízení elektroohřevu 400V/10kW</t>
  </si>
  <si>
    <t>R17</t>
  </si>
  <si>
    <t>Triakový spínač pro řízení elektroohřevu 230V/1,2kW</t>
  </si>
  <si>
    <t>Periferie - dodávka, montáž a zapojení</t>
  </si>
  <si>
    <t>R18</t>
  </si>
  <si>
    <t>Odporové čidlo teploty do jímky (vč. jímky a návarku) nebo příložné. Včetně montáže a zapojení</t>
  </si>
  <si>
    <t>R19</t>
  </si>
  <si>
    <t>Odporové čidlo teploty prostorové. Včetně montáže a zapojení.</t>
  </si>
  <si>
    <t>R20</t>
  </si>
  <si>
    <t>Příložný termostat.</t>
  </si>
  <si>
    <t>R21</t>
  </si>
  <si>
    <t>Čidlo venkovní teploty</t>
  </si>
  <si>
    <t>R22</t>
  </si>
  <si>
    <t>Čidlo tlaku do potrubí 0-10V, 10bar vč. montážní sady.</t>
  </si>
  <si>
    <t>R23</t>
  </si>
  <si>
    <t>Čidlo zaplavení vč. sond a vyhodnocovacího relé.</t>
  </si>
  <si>
    <t>R24</t>
  </si>
  <si>
    <t>Akustická houkačka</t>
  </si>
  <si>
    <t>R25</t>
  </si>
  <si>
    <t>Výstražná tabule "nevstupovat"</t>
  </si>
  <si>
    <t>R26</t>
  </si>
  <si>
    <t>Stoptlačítko</t>
  </si>
  <si>
    <t>R27</t>
  </si>
  <si>
    <t>kablové čidlo zaplavení vč. vyhodnocovací jednotky</t>
  </si>
  <si>
    <t>R28</t>
  </si>
  <si>
    <t>čidlo úniku plynu</t>
  </si>
  <si>
    <t>R29</t>
  </si>
  <si>
    <t>čidlo koncentrace CO</t>
  </si>
  <si>
    <t>R30</t>
  </si>
  <si>
    <t>ústředna pro detektory plynu</t>
  </si>
  <si>
    <t>R31</t>
  </si>
  <si>
    <t>Solenoidový ventil DN25 s cívkou</t>
  </si>
  <si>
    <t>R32</t>
  </si>
  <si>
    <t>Kanálové čidlo teploty do VZT</t>
  </si>
  <si>
    <t>R33</t>
  </si>
  <si>
    <t>Termostat do VZT</t>
  </si>
  <si>
    <t>R34</t>
  </si>
  <si>
    <t>Servopohon pro VZT 16Nm s hav.funkcí, 24V on/off</t>
  </si>
  <si>
    <t>R35</t>
  </si>
  <si>
    <t>Servopohon pro VZT 16Nm, 24V, 0-10V</t>
  </si>
  <si>
    <t>R36</t>
  </si>
  <si>
    <t>Diferenční manostat pro VZT 20-300Pa</t>
  </si>
  <si>
    <t>R37</t>
  </si>
  <si>
    <t>Diferenční manostat pro VZT 50-500Pa</t>
  </si>
  <si>
    <t>R38</t>
  </si>
  <si>
    <t>Čidlo tlakové diference vzduchu 0-1kPa, 0-10V</t>
  </si>
  <si>
    <t>R39</t>
  </si>
  <si>
    <t>Kanálové čidlo kvality vzduchu CO2/VOC, 2x0-10V</t>
  </si>
  <si>
    <t>D4</t>
  </si>
  <si>
    <t>Periferie - pouze montáž a zapojení</t>
  </si>
  <si>
    <t>R40</t>
  </si>
  <si>
    <t>Silový vývod pro čerpadlo a ostatní</t>
  </si>
  <si>
    <t>R41</t>
  </si>
  <si>
    <t>Napojení řízení kotlů</t>
  </si>
  <si>
    <t>R42</t>
  </si>
  <si>
    <t>Zapojení regulačních ventilů</t>
  </si>
  <si>
    <t>R43</t>
  </si>
  <si>
    <t>Zapojení uzávěru plynu</t>
  </si>
  <si>
    <t>R44</t>
  </si>
  <si>
    <t>Napojení měřiče na sběrnici Mbus</t>
  </si>
  <si>
    <t>R45</t>
  </si>
  <si>
    <t>Napojení Split jednotky Modbus</t>
  </si>
  <si>
    <t>R46</t>
  </si>
  <si>
    <t>Napojení periferie VZT</t>
  </si>
  <si>
    <t>D5</t>
  </si>
  <si>
    <t>IRC regulace - dodávka, montáž a zapojení</t>
  </si>
  <si>
    <t>R47</t>
  </si>
  <si>
    <t>IRC regulátor s komunikací. Display pro skutečnou teplotu prostoru a zobrazení režimu. Ovladač pro nastavení požadované teploty. PWM regulace pohonu pro ovládán</t>
  </si>
  <si>
    <t>IRC regulátor s komunikací. Display pro skutečnou teplotu prostoru a zobrazení režimu. Ovladač pro nastavení požadované teploty. PWM regulace pohonu pro ovládání teploty radiátoru popř. zesilovač pro paralelní chod. Vstup pro okenní kontakt.</t>
  </si>
  <si>
    <t>R48</t>
  </si>
  <si>
    <t>Elektrotermický pohon pro radiátor</t>
  </si>
  <si>
    <t>R50</t>
  </si>
  <si>
    <t>LCD displej pro místní ovládání</t>
  </si>
  <si>
    <t>R51</t>
  </si>
  <si>
    <t>Čidlo CO2 prostorové na komunikační sběrnici</t>
  </si>
  <si>
    <t>D6</t>
  </si>
  <si>
    <t>Kabeláž vč.kabelových tras, montáže a uložení, pom.materiálu</t>
  </si>
  <si>
    <t>34121233</t>
  </si>
  <si>
    <t>kabel sdělovací stíněný laminovanou Al fólií s příložným Cu drátem jádro Cu plné izolace PVC plášť PVC 300V (J-Y(St)Y…Lg) 2x2x0,8mm2</t>
  </si>
  <si>
    <t>780*1.2 Přepočtené koeficientem množství=936.000 [A] 
Celkem: A=936.000 [B]</t>
  </si>
  <si>
    <t>741124703</t>
  </si>
  <si>
    <t>Montáž kabelů měděných ovládacích bez ukončení uložených volně stíněných ovládacích s plným jádrem (např. JYTY) počtu a průměru žil 2 až 19x1 mm2</t>
  </si>
  <si>
    <t>1300+730+140=2 170.000 [A] 
Celkem: A=2 170.000 [B]</t>
  </si>
  <si>
    <t>34113148</t>
  </si>
  <si>
    <t>kabel ovládací průmyslový stíněný laminovanou Al fólií s příložným Cu drátem jádro Cu plné izolace PVC plášť PVC 250V (JYTY) 2x1,00mm2</t>
  </si>
  <si>
    <t>1300*1.15 Přepočtené koeficientem množství=1 495.000 [A] 
Celkem: A=1 495.000 [B]</t>
  </si>
  <si>
    <t>34113150</t>
  </si>
  <si>
    <t>kabel ovládací průmyslový stíněný laminovanou Al fólií s příložným Cu drátem jádro Cu plné izolace PVC plášť PVC 250V (JYTY) 4x1,00mm2</t>
  </si>
  <si>
    <t>730*1.15 Přepočtené koeficientem množství=839.500 [A] 
Celkem: A=839.500 [B]</t>
  </si>
  <si>
    <t>34113151</t>
  </si>
  <si>
    <t>kabel ovládací průmyslový stíněný laminovanou Al fólií s příložným Cu drátem jádro Cu plné izolace PVC plášť PVC 250V (JYTY) 7x1,00mm2</t>
  </si>
  <si>
    <t>140*1.15 Přepočtené koeficientem množství=161.000 [A] 
Celkem: A=161.000 [B]</t>
  </si>
  <si>
    <t>380*1.15 Přepočtené koeficientem množství=437.000 [A] 
Celkem: A=437.000 [B]</t>
  </si>
  <si>
    <t>120*1.15 Přepočtené koeficientem množství=138.000 [A] 
Celkem: A=138.000 [B]</t>
  </si>
  <si>
    <t>60*1.15 Přepočtené koeficientem množství=69.000 [A] 
Celkem: A=69.000 [B]</t>
  </si>
  <si>
    <t>D7</t>
  </si>
  <si>
    <t>R52</t>
  </si>
  <si>
    <t>Dílenská dokumentace zapojení rozvaděče</t>
  </si>
  <si>
    <t>R53</t>
  </si>
  <si>
    <t>Uživatelský SW pro PLC podstanice - I/O</t>
  </si>
  <si>
    <t>R54</t>
  </si>
  <si>
    <t>Uživatelský SW pro IRC regulaci</t>
  </si>
  <si>
    <t>R56</t>
  </si>
  <si>
    <t>Uživatelský SW pro integraci Mbus</t>
  </si>
  <si>
    <t>R59</t>
  </si>
  <si>
    <t>Revize a zkoušky</t>
  </si>
  <si>
    <t>R60</t>
  </si>
  <si>
    <t>Zaškolení obsluhy, manuály</t>
  </si>
  <si>
    <t>R61</t>
  </si>
  <si>
    <t>Nastavení a oživení</t>
  </si>
  <si>
    <t>R62</t>
  </si>
  <si>
    <t>Komplexní zkoušky (test 1:1)</t>
  </si>
  <si>
    <t>R63</t>
  </si>
  <si>
    <t>Předávací dokumentace stavby (protokoly, certifikáty, revize)</t>
  </si>
  <si>
    <t>R65</t>
  </si>
  <si>
    <t>Projektové řízení a vedení stavby</t>
  </si>
  <si>
    <t>R66</t>
  </si>
  <si>
    <t>Zabezpečení pracoviště</t>
  </si>
  <si>
    <t>R67</t>
  </si>
  <si>
    <t>Profesní koordinace</t>
  </si>
  <si>
    <t>R68</t>
  </si>
  <si>
    <t>Zkušební provoz</t>
  </si>
  <si>
    <t>h</t>
  </si>
  <si>
    <t xml:space="preserve">  SO 65-71-01.071</t>
  </si>
  <si>
    <t>D.2.2.1 ZTI Voda</t>
  </si>
  <si>
    <t>SO 65-71-01.071</t>
  </si>
  <si>
    <t>ZAŘIZOVACÍ PŘEDMĚTY - již neuváděny v části kanalizace, VIZ Technická zpráva</t>
  </si>
  <si>
    <t>Sestava pro umývátko se stojánkovou baterií (místnosti 1P25.1P29, 1P37)</t>
  </si>
  <si>
    <t>keramické umyvadlo s otvorem pro stojánkovou pákovou baterii  
připevnění umyvadla / mont. příslušenství - šrouby  
sifon umyvadlový pr.40/G5/4'  
umyvadlová výpust click/clack G5/4'  
2 ks rohových ventilů DN 15, G 1/2'x3/8'  
umyvadlová stojánková baterie, bez ovládání výpusti  
Poznámka: - výška vodovodních výustek nad čistou podlahou    v=0,60 m</t>
  </si>
  <si>
    <t>Sestava pro umyvadlo se stojánkovou baterií</t>
  </si>
  <si>
    <t>Popis částí sestavy       
keramické umyvadlo s otvorem pro stojánkovou pákovou baterii      
připevnění umyvadla / mont. příslušenství - šrouby       
sifon umyvadlový pr.40/G5/4'       
umyvadlová výpust click/clack G5/4'       
2 ks rohových ventilů DN 15, G 1/2'x3/8'       
umyvadlová stojánková baterie, bez ovládání výpusti       
Poznámka: - výška vodovodních výustek nad čistou podlahou    v=0,60 m</t>
  </si>
  <si>
    <t>Sestava pro vanu s nástěnnou baterií a sprchovým setem</t>
  </si>
  <si>
    <t>Popis částí sestavy      
vana obdélníková akrylátová 170x70 mm, nástěnná páková baterie      
připevnění vany, montážní vanové nožičky s podporou      
vanová odpadní sourava s přepadem  DN50 v úrobni podlahy      
vanová baterie se sprchovým setem nástěnná, rozteč baterie 150 mm     
krycí čelní panel      
Poznámka: - výška vodovodních výustek nad čistou podlahou    v=0.8-0.85 m</t>
  </si>
  <si>
    <t>Sestava pro závěsné WC</t>
  </si>
  <si>
    <t>Popis částí sestavy       
závěsný keramický záchod s hlubokýcm splachováním       
montážní prvek se splachovací nádržkou, bez ovládací desky      
včetně univerzálního připojení R 1/2' s integrovaným rohovým ventilem   
ovládací tlačítko (pro ovládání zepředu)       
klosetové sedátko s poklopem       
Poznámka: - výška vodovodních výustek nad čistou podlahou    v=0,60 m</t>
  </si>
  <si>
    <t>Sestava pro sprchový kout čtvercový</t>
  </si>
  <si>
    <t>Popis částí sestavy       
sprcha s odtokovým podlahovým žlábkem, včetně odtokové vpusti se sifonem a krycím roštem       
nástěnná jednopáková baterie G 1/2'x150 mm pro sprchy, provedení chrom       
sprchová souprava s ruční sprchou, hadicí dl. 160 cm a sprchovou tyčí 90 cm (chrom)       
sprchová zástěna (provedení bezpečnostní sklo)     
Poznámka: - výška vodovodních výustek nad čistou podlahou  v=1.15 m od vaničky</t>
  </si>
  <si>
    <t>Sestava pro sprchový kout čtvrtkruhový</t>
  </si>
  <si>
    <t>Popis částí sestavy       
sprcha s odtokovým podlahovým žlábkem, včetně odtokové vpusti se sifonem a krycím roštem       
nástěnná jednopáková baterie G 1/2'x150 mm pro sprchy, provedení chrom       
sprchová souprava s ruční sprchou, hadicí dl. 160 cm a sprchovou tyčí 90 cm (chrom)       
sprchová zástěna (provedení bezpečnostní sklo)       
Poznámka: výška vodovodních výustek nad čistou podlahou  v=1.15 m od vaničky</t>
  </si>
  <si>
    <t>Sestava pro pisoár</t>
  </si>
  <si>
    <t>pisoár s ručním splachováním   
včetně univerzálního připojení R 1/2' s integrovaným rohovým ventilem  
s mechanickým časovačem  
sifon</t>
  </si>
  <si>
    <t>R11</t>
  </si>
  <si>
    <t>Sestava pro výlevku, nástěnná baterie s otočným raménkem, páková</t>
  </si>
  <si>
    <t>Popis částí sestavy  
volně stojící výlevka zadní odpad  
nástěnná páková baterie G 1/2'x150   
mříž na výlevku</t>
  </si>
  <si>
    <t>R12</t>
  </si>
  <si>
    <t>Sestava pro WC pro tělesně postižené</t>
  </si>
  <si>
    <t>Popis částí sestavy  
závěsný keramický záchod pro tělesně postižené (zadní odpad) s hlubokýcm splachováním  
montážní prvek se splachovací nádržkou, bez ovládací desky  
včetně univerzálního připojení R 1/2' s integrovaným rohovým ventilem  
ovládací tlačítko (pro ovládání zepředu)  
klosetové sedátko bez poklopu</t>
  </si>
  <si>
    <t>R13</t>
  </si>
  <si>
    <t>Sestava pro umyvadlo pro tělesně postižené</t>
  </si>
  <si>
    <t>keramické umyvadlo pro tělesně postižené  
připevnění umývátka / mont. příslušenství - šrouby  
sifon umyvadlový pr.40/G5/4'  
2 ks rohových ventilů DN 15, G 1/2'x3/8'  
umyvadlová stojánková baterie  pro tělesně postižené , bez ovládání výpusti</t>
  </si>
  <si>
    <t>Sestava pro pračku do 12 kg (zápachová uzávěra podomítková pro pračku s připojením vody)</t>
  </si>
  <si>
    <t>Popis částí sestavy  
jednodílný dřez s odkapovou plochou pro instalaci do kuchyňské linky  
připevnění dřezu / mont. příslušenství - šrouby  
dřezový jednodílný trubkový sifon DN50 s odpadním ventilem, provedení PVC s mřížkou výpusti   
z lešněného nerez. plechu  
2 ks rohových ventilů DN15, G 1/2' x 3/8'  
dřezová jednopáková stojánková baterie např. s výsuvnou sprškou  
Poznámka: - výška vodovodních výustek nad čistou podlahou    v=0,60 m</t>
  </si>
  <si>
    <t>nástěnná baterie výlevková</t>
  </si>
  <si>
    <t>Nezámrzný ventil venkovní 200 mm před přední hranou zdiva. Nucené přivzdušnění k automatickému vyprázdnění armatury při každém uzavření</t>
  </si>
  <si>
    <t>POTRUBÍ PPR, PN20</t>
  </si>
  <si>
    <t>722174001</t>
  </si>
  <si>
    <t>Potrubí z plastových trubek z polypropylenu PPR svařovaných polyfúzně PN 16 (SDR 7,4) D 16 x 2,2</t>
  </si>
  <si>
    <t>722174002</t>
  </si>
  <si>
    <t>Potrubí z plastových trubek z polypropylenu PPR svařovaných polyfúzně PN 16 (SDR 7,4) D 20 x 2,8</t>
  </si>
  <si>
    <t>722174003</t>
  </si>
  <si>
    <t>Potrubí z plastových trubek z polypropylenu PPR svařovaných polyfúzně PN 16 (SDR 7,4) D 25 x 3,5</t>
  </si>
  <si>
    <t>722174004</t>
  </si>
  <si>
    <t>Potrubí z plastových trubek z polypropylenu PPR svařovaných polyfúzně PN 16 (SDR 7,4) D 32 x 4,4</t>
  </si>
  <si>
    <t>722174005</t>
  </si>
  <si>
    <t>Potrubí z plastových trubek z polypropylenu PPR svařovaných polyfúzně PN 16 (SDR 7,4) D 40 x 5,5</t>
  </si>
  <si>
    <t>722174006</t>
  </si>
  <si>
    <t>Potrubí z plastových trubek z polypropylenu PPR svařovaných polyfúzně PN 16 (SDR 7,4) D 50 x 6,9</t>
  </si>
  <si>
    <t>722174007</t>
  </si>
  <si>
    <t>Potrubí z plastových trubek z polypropylenu PPR svařovaných polyfúzně PN 16 (SDR 7,4) D 63 x 8,6</t>
  </si>
  <si>
    <t>722130104</t>
  </si>
  <si>
    <t>Potrubí z ocelových trubek pozinkovaných hladkých pro zavodněný systém spojovaných lisováním PN 16 do 110°C O 28/1,5</t>
  </si>
  <si>
    <t>722130105</t>
  </si>
  <si>
    <t>Potrubí z ocelových trubek pozinkovaných hladkých pro zavodněný systém spojovaných lisováním PN 16 do 110°C O 35/1,5</t>
  </si>
  <si>
    <t>722130107</t>
  </si>
  <si>
    <t>Potrubí z ocelových trubek pozinkovaných hladkých pro zavodněný systém spojovaných lisováním PN 16 do 110°C O 54/1,5</t>
  </si>
  <si>
    <t>722181231</t>
  </si>
  <si>
    <t>Ochrana potrubí termoizolačními trubicemi z pěnového polyetylenu PE přilepenými v příčných a podélných spojích, tloušťky izolace přes 9 do 13 mm, vnitřního prům</t>
  </si>
  <si>
    <t>Ochrana potrubí termoizolačními trubicemi z pěnového polyetylenu PE přilepenými v příčných a podélných spojích, tloušťky izolace přes 9 do 13 mm, vnitřního průměru izolace DN do 22 mm</t>
  </si>
  <si>
    <t>360+131=491.000 [A] 
Celkem: A=491.000 [B]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</si>
  <si>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</si>
  <si>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</si>
  <si>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118+169+112=399.000 [A] 
Celkem: A=399.000 [B]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</si>
  <si>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</si>
  <si>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</si>
  <si>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8+10=18.000 [A] 
Celkem: A=18.000 [B]</t>
  </si>
  <si>
    <t>Systém uložení a uchycení potrubí v soupisu horních položek, objímky, stavební příprava, začištění, průchod stavebním konstrukcemi</t>
  </si>
  <si>
    <t>ARMATURY</t>
  </si>
  <si>
    <t>722232043</t>
  </si>
  <si>
    <t>Armatury se dvěma závity kulové kohouty PN 42 do 185 °C přímé vnitřní závit G 1/2"</t>
  </si>
  <si>
    <t>722232045</t>
  </si>
  <si>
    <t>Armatury se dvěma závity kulové kohouty PN 42 do 185 °C přímé vnitřní závit G 1"</t>
  </si>
  <si>
    <t>722232046</t>
  </si>
  <si>
    <t>Armatury se dvěma závity kulové kohouty PN 42 do 185 °C přímé vnitřní závit G 5/4"</t>
  </si>
  <si>
    <t>Filtr - zařízení schopné zachytit nečistoty</t>
  </si>
  <si>
    <t>722232061</t>
  </si>
  <si>
    <t>Armatury se dvěma závity kulové kohouty PN 42 do 185 °C přímé vnitřní závit s vypouštěním G 1/2"</t>
  </si>
  <si>
    <t>Zpětná klapka - zamezuje zpětnému proudění vody</t>
  </si>
  <si>
    <t>Ostatní výkony</t>
  </si>
  <si>
    <t>Demontáž stávajícího systému (zařizovací předměty, přístupné rozvody apod. ) - odvezeno do sběrného dvora a výzisk řádně vyúčtován v rámci stavby dle směrice SŽ</t>
  </si>
  <si>
    <t>Demontáž stávajícího systému (zařizovací předměty, přístupné rozvody apod. ) - odvezeno do sběrného dvora a výzisk řádně vyúčtován v rámci stavby dle směrice SŽDC</t>
  </si>
  <si>
    <t>Doplňující položky</t>
  </si>
  <si>
    <t>cirkulační čerpadlo pro TV Q=1.2m3/h, výtlačná výška min. 3m</t>
  </si>
  <si>
    <t>Montážní, kotvící, spojovací a těsnící materiál</t>
  </si>
  <si>
    <t>Hlavní uzávěr KK , filtr, uzávěr, kontrolní výpusť, zpětný ventil, vypouštěcí ventil</t>
  </si>
  <si>
    <t>Tlaková zkouška vody dle ČSN, případné další potřebné zkoušky a revize</t>
  </si>
  <si>
    <t>Proplach, desinfekce apod.</t>
  </si>
  <si>
    <t>Prostupy v konstrukcích a drážky ve stěnách a ostatních souvisejích konstr. dle skutečné potřeby při montáži, začištění, utěsnění - obklady nezapočteny - viz st</t>
  </si>
  <si>
    <t>Prostupy v konstrukcích a drážky ve stěnách a ostatních souvisejích konstr. dle skutečné potřeby při montáži, začištění, utěsnění - obklady nezapočteny - viz stavba</t>
  </si>
  <si>
    <t xml:space="preserve">  SO 65-71-01.072</t>
  </si>
  <si>
    <t>D.2.2.1 ZTI Dešťová kanalizace</t>
  </si>
  <si>
    <t>SO 65-71-01.072</t>
  </si>
  <si>
    <t>131313711</t>
  </si>
  <si>
    <t>Hloubení zapažených jam ručně s urovnáním dna do předepsaného profilu a spádu v hornině třídy těžitelnosti II skupiny 4 soudržných</t>
  </si>
  <si>
    <t>Jáma pro nádrž 
2.5*2.5*3.2=20.000 [A] 
Lapač 
2.5*2.5*2.5=15.625 [B] 
Celkem: A+B=35.625 [C]</t>
  </si>
  <si>
    <t>132351104</t>
  </si>
  <si>
    <t>Hloubení nezapažených rýh šířky do 800 mm strojně s urovnáním dna do předepsaného profilu a spádu v hornině třídy těžitelnosti II skupiny 4 přes 100 m3</t>
  </si>
  <si>
    <t>47.5*0.8=38.000 [A]</t>
  </si>
  <si>
    <t>151101201</t>
  </si>
  <si>
    <t>Zřízení pažení stěn výkopu bez rozepření nebo vzepření příložné, hloubky do 4 m</t>
  </si>
  <si>
    <t>2.5*2*(3.2+2.5)+2.5*2.5*4=53.500 [A]</t>
  </si>
  <si>
    <t>151101211</t>
  </si>
  <si>
    <t>Odstranění pažení stěn výkopu bez rozepření nebo vzepření s uložením pažin na vzdálenost do 3 m od okraje výkopu příložné, hloubky do 4 m</t>
  </si>
  <si>
    <t>162211321</t>
  </si>
  <si>
    <t>Vodorovné přemístění výkopku nebo sypaniny stavebním kolečkem s vyprázdněním kolečka na hromady nebo do dopravního prostředku na vzdálenost do 10 m z horniny tř</t>
  </si>
  <si>
    <t>Vodorovné přemístění výkopku nebo sypaniny stavebním kolečkem s vyprázdněním kolečka na hromady nebo do dopravního prostředku na vzdálenost do 10 m z horniny třídy těžitelnosti II, skupiny 4 a 5</t>
  </si>
  <si>
    <t>171251201</t>
  </si>
  <si>
    <t>Uložení sypaniny na skládky nebo meziskládky bez hutnění s upravením uložené sypaniny do předepsaného tvaru</t>
  </si>
  <si>
    <t>Rýha u kolejiště 
47.5*0.8*0.4=15.200 [A]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</si>
  <si>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</si>
  <si>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</si>
  <si>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</si>
  <si>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Odlučovač 
2.5*2.5*2.5-4.4=11.225 [A] 
Nádrž 
2.5*2.5*3.2-6.5=13.500 [B] 
Rýhy 
47.*0.8*0.6=47.000 [C] 
Celkem: A+B+C=71.725 [D]</t>
  </si>
  <si>
    <t>58344121</t>
  </si>
  <si>
    <t>štěrkodrť frakce 0/8</t>
  </si>
  <si>
    <t>151101301</t>
  </si>
  <si>
    <t>Zřízení rozepření zapažených stěn výkopů s potřebným přepažováním při pažení příložném, hloubky do 4 m</t>
  </si>
  <si>
    <t>2.5*3.2*2.5+2.5*2.5*2.5=35.625 [A]</t>
  </si>
  <si>
    <t>151101311</t>
  </si>
  <si>
    <t>Odstranění rozepření stěn výkopů s uložením materiálu na vzdálenost do 3 m od okraje výkopu pažení příložného, hloubky do 4 m</t>
  </si>
  <si>
    <t>(35.625+38-15.2)*2=116.850 [A]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</si>
  <si>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</si>
  <si>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</si>
  <si>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Svodné ležaté potrubí KG</t>
  </si>
  <si>
    <t>721173402</t>
  </si>
  <si>
    <t>Potrubí z trub PVC SN4 svodné (ležaté) DN 125</t>
  </si>
  <si>
    <t>13+22=35.000 [A] 
Celkem: A=35.000 [B]</t>
  </si>
  <si>
    <t>721173403</t>
  </si>
  <si>
    <t>Potrubí z trub PVC SN4 svodné (ležaté) DN 160</t>
  </si>
  <si>
    <t>721173404</t>
  </si>
  <si>
    <t>Potrubí z trub PVC SN4 svodné (ležaté) DN 200</t>
  </si>
  <si>
    <t>899722114</t>
  </si>
  <si>
    <t>Krytí potrubí z plastů výstražnou fólií z PVC šířky 40 cm</t>
  </si>
  <si>
    <t>35+89+77=201.000 [A]</t>
  </si>
  <si>
    <t>uliční vpusť s roštěm - pro odvodnění vnějších ploch</t>
  </si>
  <si>
    <t>betonový žlab - pro lineární odvodnění vnějších ploch</t>
  </si>
  <si>
    <t>bm</t>
  </si>
  <si>
    <t>721242106</t>
  </si>
  <si>
    <t>Lapače střešních splavenin polypropylenové (PP) se svislým odtokem DN 125</t>
  </si>
  <si>
    <t>podzemní nádrž na dešťovou vodu 6500 l se sadou na zalévání - podzemní nádrž na záchyt dšťové vody- obsahuje fitr, čerpadlo, vodní zásuvku viz TZ</t>
  </si>
  <si>
    <t>nádrž na lapače kalu (odlučovač ropných látek)- slouží k oddělení lehkých kapalin z vody - využití - např. u parkovacích ploch vuz TZ</t>
  </si>
  <si>
    <t>Demontáž stávajícího zařízení</t>
  </si>
  <si>
    <t>Zkouška kanalizace dle ČSN 73 6760, případně další potřebné revize - viz vnitřní kanalizace</t>
  </si>
  <si>
    <t xml:space="preserve">  SO 65-71-01.073</t>
  </si>
  <si>
    <t>D.2.2.1 ZTI Splašková kanalizace</t>
  </si>
  <si>
    <t>SO 65-71-01.073</t>
  </si>
  <si>
    <t>Zařizovací předměty</t>
  </si>
  <si>
    <t>podlahová vpusť s velkým průtokem a zápachovou uzávěrkou</t>
  </si>
  <si>
    <t>Potrubí vnitřní svodné  potrubí HT  - potrubí u pokojů v provedení "tiché"</t>
  </si>
  <si>
    <t>Odvod kondenzátu od vnitřních jednotek - DN32 HT A 75 KG včetně zátky s průchodem</t>
  </si>
  <si>
    <t>751613141</t>
  </si>
  <si>
    <t>Montáž ostatních zařízení pro odvod kondenzátu hadice</t>
  </si>
  <si>
    <t>R48481004</t>
  </si>
  <si>
    <t>hadice pro odvod kondenzátu DN32</t>
  </si>
  <si>
    <t>20*1.05 Přepočtené koeficientem množství=21.000 [A] 
Celkem: A=21.000 [B]</t>
  </si>
  <si>
    <t>721174042</t>
  </si>
  <si>
    <t>Potrubí z trub polypropylenových připojovací DN 40</t>
  </si>
  <si>
    <t>721174043</t>
  </si>
  <si>
    <t>Potrubí z trub polypropylenových připojovací DN 50</t>
  </si>
  <si>
    <t>721174044</t>
  </si>
  <si>
    <t>Potrubí z trub polypropylenových připojovací DN 75</t>
  </si>
  <si>
    <t>DN65 
5=5.000 [A] 
DN75 
26=26.000 [B] 
Celkem: A+B=31.000 [C]</t>
  </si>
  <si>
    <t>721174025</t>
  </si>
  <si>
    <t>Potrubí z trub polypropylenových odpadní (svislé) DN 110</t>
  </si>
  <si>
    <t>721174026</t>
  </si>
  <si>
    <t>Potrubí z trub polypropylenových odpadní (svislé) DN 125</t>
  </si>
  <si>
    <t>721174027</t>
  </si>
  <si>
    <t>Potrubí z trub polypropylenových odpadní (svislé) DN 160</t>
  </si>
  <si>
    <t>722181246</t>
  </si>
  <si>
    <t>Ochrana potrubí termoizolačními trubicemi z pěnového polyetylenu PE přilepenými v příčných a podélných spojích, tloušťky izolace přes 13 do 20 mm, vnitřního prů</t>
  </si>
  <si>
    <t>Ochrana potrubí termoizolačními trubicemi z pěnového polyetylenu PE přilepenými v příčných a podélných spojích, tloušťky izolace přes 13 do 20 mm, vnitřního průměru izolace DN přes 110 mm</t>
  </si>
  <si>
    <t>Odlučovač tuků- max. 100 jídel / den - lapák tuků a oleje pro restaurace, kuchyně apod - jsou používány pro odstranění tuků z odpadních vod a zadržení tuku v to</t>
  </si>
  <si>
    <t>Odlučovač tuků- max. 100 jídel / den - lapák tuků a oleje pro restaurace, kuchyně apod - jsou používány pro odstranění tuků z odpadních vod a zadržení tuku v tomto zařízení, vhhodný do umístěný do místnosti, dodržet kontrukci dle ČSN EN 1825-1</t>
  </si>
  <si>
    <t>721226513</t>
  </si>
  <si>
    <t>Zápachové uzávěrky podomítkové (Pe) s krycí deskou pro pračku a myčku DN 40/50 s přípojem vody a elektřiny</t>
  </si>
  <si>
    <t>odvětrnání hlavice nad střechu s těsnícím límcem-ventilační odvětrávací hlavice kanalizace, plastová, řešená tak, aby zabránila vstupu hrubých nečistot, drobnýc</t>
  </si>
  <si>
    <t>odvětrnání hlavice nad střechu s těsnícím límcem-ventilační odvětrávací hlavice kanalizace, plastová, řešená tak, aby zabránila vstupu hrubých nečistot, drobných hlodavců apod. , límec plní ochranou a estetikcou funkci</t>
  </si>
  <si>
    <t>čistící tvarovka - slouží k čištění a revizi, podmínky rozměrů a zkoušek dle ČSN EN 1451-1</t>
  </si>
  <si>
    <t>trychtýřový sifon ke kotli - záchytný sifon úkapů pojistného ventilu a kondenzátu</t>
  </si>
  <si>
    <t>Stavební práce (příprava pro vedení potrubí ve stěně, začistění, napojení na revizní šachtu apod.)</t>
  </si>
  <si>
    <t>Zkouška kanalizace dle ČSN 73 6760, případně další potřebné revize</t>
  </si>
  <si>
    <t xml:space="preserve">  SO 65-71-01.08</t>
  </si>
  <si>
    <t>D.2.2.1 Plyn</t>
  </si>
  <si>
    <t>SO 65-71-01.08</t>
  </si>
  <si>
    <t>ARMATURY A POTRUBÍ</t>
  </si>
  <si>
    <t>723231162</t>
  </si>
  <si>
    <t>Armatury se dvěma závity kohouty kulové PN 42 do 185°C plnoprůtokové vnitřní závit těžká řada G 1/2"</t>
  </si>
  <si>
    <t>723231164</t>
  </si>
  <si>
    <t>Armatury se dvěma závity kohouty kulové PN 42 do 185°C plnoprůtokové vnitřní závit těžká řada G 1"</t>
  </si>
  <si>
    <t>723231165</t>
  </si>
  <si>
    <t>Armatury se dvěma závity kohouty kulové PN 42 do 185°C plnoprůtokové vnitřní závit těžká řada G 1 1/4"</t>
  </si>
  <si>
    <t>723231166</t>
  </si>
  <si>
    <t>Armatury se dvěma závity kohouty kulové PN 42 do 185°C plnoprůtokové vnitřní závit těžká řada G 1 1/2"</t>
  </si>
  <si>
    <t>723239105</t>
  </si>
  <si>
    <t>Armatury se dvěma závity montáž armatur se dvěma závity ostatních typů G 1 1/2"</t>
  </si>
  <si>
    <t>Havarijní uzávěr plynu včetně čidla DN40</t>
  </si>
  <si>
    <t>Plynoměr M-Bus G4 (6 m3/h) včetně rozpěrek - pro dálkový odečet</t>
  </si>
  <si>
    <t>722130231</t>
  </si>
  <si>
    <t>Potrubí z ocelových trubek pozinkovaných závitových svařovaných běžných DN 15</t>
  </si>
  <si>
    <t>722130233</t>
  </si>
  <si>
    <t>Potrubí z ocelových trubek pozinkovaných závitových svařovaných běžných DN 25</t>
  </si>
  <si>
    <t>722130234</t>
  </si>
  <si>
    <t>Potrubí z ocelových trubek pozinkovaných závitových svařovaných běžných DN 32</t>
  </si>
  <si>
    <t>722130235</t>
  </si>
  <si>
    <t>Potrubí z ocelových trubek pozinkovaných závitových svařovaných běžných DN 40</t>
  </si>
  <si>
    <t>789331110</t>
  </si>
  <si>
    <t>Zhotovení nátěru potrubí do DN 50 jednosložkového základního, tloušťky do 40 µm</t>
  </si>
  <si>
    <t>4*0.1+34*0.1+26*0.1+39*0.1=10.300 [A] 
Celkem: A=10.300 [B]</t>
  </si>
  <si>
    <t>24629024</t>
  </si>
  <si>
    <t>hmota nátěrová syntetická základní na ocelové konstrukce</t>
  </si>
  <si>
    <t>10.3*0.393 Přepočtené koeficientem množství=4.048 [A] 
Celkem: A=4.048 [B]</t>
  </si>
  <si>
    <t>789331120</t>
  </si>
  <si>
    <t>Zhotovení nátěru potrubí do DN 50 jednosložkového krycího (vrchního), tloušťky do 40 µm</t>
  </si>
  <si>
    <t>24629162</t>
  </si>
  <si>
    <t>hmota nátěrová alkydová krycí (email) na ocelové konstrukce</t>
  </si>
  <si>
    <t>10.3*0.185 Přepočtené koeficientem množství=1.906 [A] 
Celkem: A=1.906 [B]</t>
  </si>
  <si>
    <t>723150365</t>
  </si>
  <si>
    <t>Potrubí z ocelových trubek hladkých černých spojovaných chráničky O 38/2,6</t>
  </si>
  <si>
    <t>723150367</t>
  </si>
  <si>
    <t>Potrubí z ocelových trubek hladkých černých spojovaných chráničky O 57/3,2</t>
  </si>
  <si>
    <t>723150368</t>
  </si>
  <si>
    <t>Potrubí z ocelových trubek hladkých černých spojovaných chráničky O 76/3,2</t>
  </si>
  <si>
    <t>Demontáž stávajícího plynovodu (vnitřní část)</t>
  </si>
  <si>
    <t>Prostupy v konstrukcích a drážky ve stěnách a ostatních souvisejích konstr. dle skutečné potřeby při montáži, začištění, utěsnění</t>
  </si>
  <si>
    <t>Všechny předepsané zkoušy včetně revizí, zprovoznění plynovodu, dokumentace skutečného stavu</t>
  </si>
  <si>
    <t xml:space="preserve">  SO 65-71-01.09</t>
  </si>
  <si>
    <t>D.2.2.1 Vytápění</t>
  </si>
  <si>
    <t>SO 65-71-01.09</t>
  </si>
  <si>
    <t>Zdroj tepla</t>
  </si>
  <si>
    <t>kondenzační kotel kotel 1.8-19 kW integrovaný zásobník TV 55 l(vč. exp. nádoby, pojistného ventilu - součást kotle a přídavného příslušentví (nuto objednat) - v</t>
  </si>
  <si>
    <t>kondenzační kotel kotel 1.8-19 kW integrovaný zásobník TV 55 l(vč. exp. nádoby, pojistného ventilu - součást kotle a přídavného příslušentví (nuto objednat) - viz část ÚT</t>
  </si>
  <si>
    <t>kondenzační kotel kotel 5.1-40.8 kW - viz část ÚT</t>
  </si>
  <si>
    <t>koaxiální odtah spalin přes střechu včetně přílušenství a hlavice nad střechou 80/125 - investor (délka cca 9m)</t>
  </si>
  <si>
    <t>koaxiální odtah spalin přes střechu včetně přílušenství a hlavice nad střechou 80/125 - byt (délka cca 5 m)</t>
  </si>
  <si>
    <t>koaxiální odtah spalin přes střechu včetně přílušenství a hlavice nad střechou 80/125 - kotelna (délka cca 2m)</t>
  </si>
  <si>
    <t>hydraoulický vyrovnávač talků HVDT</t>
  </si>
  <si>
    <t>nepřímoohřevný zásobní TV - pro Gastro objem 250 l včetně izolace a příslušenství</t>
  </si>
  <si>
    <t>nepřímoohřevný zásobní TV - pro Gastro objem 500 l včetně izolace a příslušenství</t>
  </si>
  <si>
    <t>Armatury závitové, regulační a měřicí, včetně příslušenství</t>
  </si>
  <si>
    <t>734292715</t>
  </si>
  <si>
    <t>Ostatní armatury kulové kohouty PN 42 do 185°C přímé vnitřní závit G 1</t>
  </si>
  <si>
    <t>734292716</t>
  </si>
  <si>
    <t>Ostatní armatury kulové kohouty PN 42 do 185°C přímé vnitřní závit G 1 1/4</t>
  </si>
  <si>
    <t>734209115</t>
  </si>
  <si>
    <t>Montáž závitových armatur se 2 závity G 1 (DN 25)</t>
  </si>
  <si>
    <t>5511414R2</t>
  </si>
  <si>
    <t>kohout kulový s filtrem G 1”( DN25)</t>
  </si>
  <si>
    <t>734242414</t>
  </si>
  <si>
    <t>Ventily zpětné závitové PN 16 do 110°C přímé G 1</t>
  </si>
  <si>
    <t>734242415</t>
  </si>
  <si>
    <t>Ventily zpětné závitové PN 16 do 110°C přímé G 5/4</t>
  </si>
  <si>
    <t>734292723</t>
  </si>
  <si>
    <t>Ostatní armatury kulové kohouty PN 42 do 185°C přímé vnitřní závit s vypouštěním G 1/2</t>
  </si>
  <si>
    <t>734211126</t>
  </si>
  <si>
    <t>Ventily odvzdušňovací závitové automatické se zpětnou klapkou PN 14 do 120°C G 3/8</t>
  </si>
  <si>
    <t>734411101</t>
  </si>
  <si>
    <t>Teploměry technické s pevným stonkem a jímkou zadní připojení (axiální) průměr 63 mm délka stonku 50 mm</t>
  </si>
  <si>
    <t>734421111</t>
  </si>
  <si>
    <t>Tlakoměry s pevným stonkem a zpětnou klapkou zadní připojení (axiální) tlaku 0–16 bar průměru 50 mm</t>
  </si>
  <si>
    <t>Přepouštěcí ventil bypass (pro kotle v bytě a u investora) 1", max. teplota 120°C, max. tlak 10 bar</t>
  </si>
  <si>
    <t>expanzní nádoba tlaková 25 l</t>
  </si>
  <si>
    <t>732331614</t>
  </si>
  <si>
    <t>Nádoby expanzní tlakové pro topné a chladicí soustavy s membránou bez pojistného ventilu se závitovým připojením PN 0,6 o objemu 25 l</t>
  </si>
  <si>
    <t>expanzní nádoba 160 l</t>
  </si>
  <si>
    <t>732331621</t>
  </si>
  <si>
    <t>Nádoby expanzní tlakové pro topné a chladicí soustavy s membránou bez pojistného ventilu se závitovým připojením PN 0,6 o objemu 200 l</t>
  </si>
  <si>
    <t>oběhové čerpadlo s plynulouregulací otáček okruh Gastro Q=0.6m3/h, h=1.5 m</t>
  </si>
  <si>
    <t>oběhové čerpadlo s plynulouregulací otáček okruh Ubytování Q=1.3m3/h, h=1.5 m</t>
  </si>
  <si>
    <t>oběhové čerpadlo s plynulouregulací otáček okruh Společné prostory Q=0.4m3/h, h=1.5 m</t>
  </si>
  <si>
    <t>oběhové čerpadlo s plynulouregulací otáček okruh TV Gastro / Ubytování Q=0.72m3/h, h=1 m</t>
  </si>
  <si>
    <t>trojcenství směšovací ventil včetně servopohonu DN25, Kvs=1.6</t>
  </si>
  <si>
    <t>trojcenství směšovací ventil včetně servopohonu DN25, Kvs=4</t>
  </si>
  <si>
    <t>Kompaktní rozdělovač/sběrač ( 5 okruhů) včetně izolace a vypouštění</t>
  </si>
  <si>
    <t>Měřič tepla s dálkovým odečtem - viz MaR</t>
  </si>
  <si>
    <t>Potrubí a izolace</t>
  </si>
  <si>
    <t>733122222</t>
  </si>
  <si>
    <t>Potrubí z trubek ocelových hladkých spojovaných lisováním z uhlíkové oceli tenkostěnné vně pozinkované PN 16, T= +110°C O 15/1,2</t>
  </si>
  <si>
    <t>733122223</t>
  </si>
  <si>
    <t>Potrubí z trubek ocelových hladkých spojovaných lisováním z uhlíkové oceli tenkostěnné vně pozinkované PN 16, T= +110°C O 18/1,2</t>
  </si>
  <si>
    <t>733122224</t>
  </si>
  <si>
    <t>Potrubí z trubek ocelových hladkých spojovaných lisováním z uhlíkové oceli tenkostěnné vně pozinkované PN 16, T= +110°C O 22/1,5</t>
  </si>
  <si>
    <t>733122225</t>
  </si>
  <si>
    <t>Potrubí z trubek ocelových hladkých spojovaných lisováním z uhlíkové oceli tenkostěnné vně pozinkované PN 16, T= +110°C O 28/1,5</t>
  </si>
  <si>
    <t>733122226</t>
  </si>
  <si>
    <t>Potrubí z trubek ocelových hladkých spojovaných lisováním z uhlíkové oceli tenkostěnné vně pozinkované PN 16, T= +110°C O 35/1,5</t>
  </si>
  <si>
    <t>733122227</t>
  </si>
  <si>
    <t>Potrubí z trubek ocelových hladkých spojovaných lisováním z uhlíkové oceli tenkostěnné vně pozinkované PN 16, T= +110°C O 42/1,5</t>
  </si>
  <si>
    <t>733811251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</si>
  <si>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</si>
  <si>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do 22 mm</t>
  </si>
  <si>
    <t>965.7+240.9+61.6=1 268.200 [A] 
Celkem: A=1 268.200 [B]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</si>
  <si>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</si>
  <si>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</si>
  <si>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56.4+25+20=101.400 [A] 
Celkem: A=101.400 [B]</t>
  </si>
  <si>
    <t>Systém uložení a uchycení potrubí v soupisu horních položek. Objímky dělené s gumovou výstelkou. Průchodky stavebními kontrukcemi atd.. Ostatní montážní materiá</t>
  </si>
  <si>
    <t>Systém uložení a uchycení potrubí v soupisu horních položek. Objímky dělené s gumovou výstelkou. Průchodky stavebními kontrukcemi atd.. Ostatní montážní materiál.</t>
  </si>
  <si>
    <t>Otopná tělesa včetně uchycení</t>
  </si>
  <si>
    <t>735152471</t>
  </si>
  <si>
    <t>Otopná tělesa panelová VK dvoudesková PN 1,0 MPa, T do 110°C s jednou přídavnou přestupní plochou výšky tělesa 600 mm stavební délky / výkonu 400 mm / 515 W</t>
  </si>
  <si>
    <t>735152532</t>
  </si>
  <si>
    <t>Otopná tělesa panelová VK dvoudesková PN 1,0 MPa, T do 110°C se dvěma přídavnými přestupními plochami výšky tělesa 400 mm stavební délky / výkonu 500 mm / 608 W</t>
  </si>
  <si>
    <t>735152534</t>
  </si>
  <si>
    <t>Otopná tělesa panelová VK dvoudesková PN 1,0 MPa, T do 110°C se dvěma přídavnými přestupními plochami výšky tělesa 400 mm stavební délky / výkonu 700 mm / 851 W</t>
  </si>
  <si>
    <t>735152535</t>
  </si>
  <si>
    <t>Otopná tělesa panelová VK dvoudesková PN 1,0 MPa, T do 110°C se dvěma přídavnými přestupními plochami výšky tělesa 400 mm stavební délky / výkonu 800 mm / 973 W</t>
  </si>
  <si>
    <t>735152571</t>
  </si>
  <si>
    <t>Otopná tělesa panelová VK dvoudesková PN 1,0 MPa, T do 110°C se dvěma přídavnými přestupními plochami výšky tělesa 600 mm stavební délky / výkonu 400 mm / 672 W</t>
  </si>
  <si>
    <t>735152572</t>
  </si>
  <si>
    <t>Otopná tělesa panelová VK dvoudesková PN 1,0 MPa, T do 110°C se dvěma přídavnými přestupními plochami výšky tělesa 600 mm stavební délky / výkonu 500 mm / 840 W</t>
  </si>
  <si>
    <t>735152573</t>
  </si>
  <si>
    <t>Otopná tělesa panelová VK dvoudesková PN 1,0 MPa, T do 110°C se dvěma přídavnými přestupními plochami výšky tělesa 600 mm stavební délky / výkonu 600 mm / 1007</t>
  </si>
  <si>
    <t>Otopná tělesa panelová VK dvoudesková PN 1,0 MPa, T do 110°C se dvěma přídavnými přestupními plochami výšky tělesa 600 mm stavební délky / výkonu 600 mm / 1007 W</t>
  </si>
  <si>
    <t>735152574</t>
  </si>
  <si>
    <t>Otopná tělesa panelová VK dvoudesková PN 1,0 MPa, T do 110°C se dvěma přídavnými přestupními plochami výšky tělesa 600 mm stavební délky / výkonu 700 mm / 1175</t>
  </si>
  <si>
    <t>Otopná tělesa panelová VK dvoudesková PN 1,0 MPa, T do 110°C se dvěma přídavnými přestupními plochami výšky tělesa 600 mm stavební délky / výkonu 700 mm / 1175 W</t>
  </si>
  <si>
    <t>735152575</t>
  </si>
  <si>
    <t>Otopná tělesa panelová VK dvoudesková PN 1,0 MPa, T do 110°C se dvěma přídavnými přestupními plochami výšky tělesa 600 mm stavební délky / výkonu 800 mm / 1343</t>
  </si>
  <si>
    <t>Otopná tělesa panelová VK dvoudesková PN 1,0 MPa, T do 110°C se dvěma přídavnými přestupními plochami výšky tělesa 600 mm stavební délky / výkonu 800 mm / 1343 W</t>
  </si>
  <si>
    <t>735152576</t>
  </si>
  <si>
    <t>Otopná tělesa panelová VK dvoudesková PN 1,0 MPa, T do 110°C se dvěma přídavnými přestupními plochami výšky tělesa 600 mm stavební délky / výkonu 900 mm / 1511</t>
  </si>
  <si>
    <t>Otopná tělesa panelová VK dvoudesková PN 1,0 MPa, T do 110°C se dvěma přídavnými přestupními plochami výšky tělesa 600 mm stavební délky / výkonu 900 mm / 1511 W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</si>
  <si>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</si>
  <si>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</si>
  <si>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</si>
  <si>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</si>
  <si>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</si>
  <si>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</si>
  <si>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735152635</t>
  </si>
  <si>
    <t>Otopná tělesa panelová VK třídesková PN 1,0 MPa, T do 110°C se třemi přídavnými přestupními plochami výšky tělesa 400 mm stavební délky / výkonu 800 mm / 1390 W</t>
  </si>
  <si>
    <t>735152673</t>
  </si>
  <si>
    <t>Otopná tělesa panelová VK třídesková PN 1,0 MPa, T do 110°C se třemi přídavnými přestupními plochami výšky tělesa 600 mm stavební délky / výkonu 600 mm / 1444 W</t>
  </si>
  <si>
    <t>735152676</t>
  </si>
  <si>
    <t>Otopná tělesa panelová VK třídesková PN 1,0 MPa, T do 110°C se třemi přídavnými přestupními plochami výšky tělesa 600 mm stavební délky / výkonu 900 mm / 2165 W</t>
  </si>
  <si>
    <t>735152678</t>
  </si>
  <si>
    <t>Otopná tělesa panelová VK třídesková PN 1,0 MPa, T do 110°C se třemi přídavnými přestupními plochami výšky tělesa 600 mm stavební délky / výkonu 1100 mm / 2647</t>
  </si>
  <si>
    <t>Otopná tělesa panelová VK třídesková PN 1,0 MPa, T do 110°C se třemi přídavnými přestupními plochami výšky tělesa 600 mm stavební délky / výkonu 1100 mm / 2647 W</t>
  </si>
  <si>
    <t>735152693</t>
  </si>
  <si>
    <t>Otopná tělesa panelová VK třídesková PN 1,0 MPa, T do 110°C se třemi přídavnými přestupními plochami výšky tělesa 900 mm stavební délky / výkonu 600 mm / 1997 W</t>
  </si>
  <si>
    <t>735164511</t>
  </si>
  <si>
    <t>Otopná tělesa trubková montáž těles na stěnu výšky tělesa do 1500 mm</t>
  </si>
  <si>
    <t>KLM 1204x450 MM (neuvažováno s topnou tyčí)</t>
  </si>
  <si>
    <t>735164512</t>
  </si>
  <si>
    <t>Otopná tělesa trubková montáž těles na stěnu výšky tělesa přes 1500 mm</t>
  </si>
  <si>
    <t>14+1=15.000 [A] 
Celkem: A=15.000 [B]</t>
  </si>
  <si>
    <t>KLM 1820x450 MM (neuvažováno s topnou tyčí)</t>
  </si>
  <si>
    <t>KLM 1820x600 MM (neuvažováno s topnou tyčí)</t>
  </si>
  <si>
    <t>Radiátorové šroubení a hlavice</t>
  </si>
  <si>
    <t>734261402</t>
  </si>
  <si>
    <t>Šroubení připojovací armatury radiátorů VK PN 10 do 110°C, regulační uzavíratelné rohové G 1/2 x 18</t>
  </si>
  <si>
    <t>Termostatická hlavice pro veřejné prostory se zajištěním proti sejmutí, připojení M30x1.5</t>
  </si>
  <si>
    <t>Termostatická hlavice s připojením M30x1.5</t>
  </si>
  <si>
    <t>Armatura typ "HM" vč. termostatické hlavice</t>
  </si>
  <si>
    <t>Demontáž stávajícího topného systému (kotel, tělesa, rozvody apod.) - odvezeno do sběrného dvora a výzisk řádně vyúčtován v rámci stavby dle směrice SŽDC</t>
  </si>
  <si>
    <t>Topná a tlaková zkouška dle ČSN 06 0610</t>
  </si>
  <si>
    <t>Zkouška těsnosti</t>
  </si>
  <si>
    <t>Propláchnutí systému</t>
  </si>
  <si>
    <t>Stavební práce - prostupy v konstrukcích a drážky ve stěnách a ostatních souvisejích konstr. dle skutečné potřeby při montáži, začištění, utěsnění</t>
  </si>
  <si>
    <t>Popisky</t>
  </si>
  <si>
    <t>Zprovoznění kotlů a celé topné soustavy, vyregulování systému, zaučení, revize apod.</t>
  </si>
  <si>
    <t>Drobný montážní, spojovací a těsnící materiál, přesun hmot</t>
  </si>
  <si>
    <t xml:space="preserve">  SO 65-71-01.10</t>
  </si>
  <si>
    <t>D.2.2.1 VZT</t>
  </si>
  <si>
    <t>SO 65-71-01.10</t>
  </si>
  <si>
    <t>HZS2212</t>
  </si>
  <si>
    <t>Hodinové zúčtovací sazby profesí PSV provádění stavebních instalací instalatér odborný</t>
  </si>
  <si>
    <t>Příprava ke komplexnímu vyzkoušení, oživení a vyregulování zařízení 
25=25.000 [A] 
Vypracování protokolu o proměření a vyregulování 
8=8.000 [B] 
Měření hlučnosti zařízení 
8=8.000 [C] 
Vypracování protokolu o měření hlučnosti zařízení 
8=8.000 [D] 
Komplexní vyzkoušení zařízení 
24=24.000 [E] 
Zaškolení obsluhy 
8=8.000 [F] 
Vypracování provozních předpisů 
16=16.000 [G] 
Celkem: A+B+C+D+E+F+G=97.000 [H]</t>
  </si>
  <si>
    <t>Z1</t>
  </si>
  <si>
    <t>Zařízení 1</t>
  </si>
  <si>
    <t>751711112</t>
  </si>
  <si>
    <t>Montáž klimatizační jednotky vnitřní nástěnné o výkonu (pro objem místnosti) přes 3,5 do 5 kW (přes 35 do 50 m3)</t>
  </si>
  <si>
    <t>42952002</t>
  </si>
  <si>
    <t>jednotka klimatizační nástěnná o výkonu do 5,0kW</t>
  </si>
  <si>
    <t>751721111</t>
  </si>
  <si>
    <t>Montáž klimatizační jednotky venkovní jednofázové napájení do 2 vnitřních jednotek</t>
  </si>
  <si>
    <t>42952015</t>
  </si>
  <si>
    <t>jednotka klimatizační venkovní jednofázové napájení do 2 vnitřních jednotek o výkonu do 5,5kW</t>
  </si>
  <si>
    <t>751791123</t>
  </si>
  <si>
    <t>Montáž napojovacího potrubí měděného předizolované dvojice, D mm (") 10-16 (3/8"-5/8")</t>
  </si>
  <si>
    <t>42981915</t>
  </si>
  <si>
    <t>trubka dvojitě předizolovaná Cu 3/8" -5/8" (10-16 mm), stěna tl 0,8/1,0mm, izolace 9 mm</t>
  </si>
  <si>
    <t>40*1.03 Přepočtené koeficientem množství=41.200 [A] 
Celkem: A=41.200 [B]</t>
  </si>
  <si>
    <t>751791173</t>
  </si>
  <si>
    <t>Montáž napojovacího potrubí měděného zakončení včetně nasazení matice a montáže na ventil pro potrubí, D x tl. stěny 10 x 1</t>
  </si>
  <si>
    <t>19761086</t>
  </si>
  <si>
    <t>matice závitová šestihranná pro měděné potrubí VZT, mosaz,  D 3/8"</t>
  </si>
  <si>
    <t>751791175.1</t>
  </si>
  <si>
    <t>Montáž napojovacího potrubí měděného zakončení včetně nasazení matice a montáže na ventil pro potrubí, D x tl. stěny 16 x 1</t>
  </si>
  <si>
    <t>19761088</t>
  </si>
  <si>
    <t>matice závitová šestihranná pro měděné potrubí VZT, mosaz,  D 5/8"</t>
  </si>
  <si>
    <t>Z10</t>
  </si>
  <si>
    <t>Zařízení 10</t>
  </si>
  <si>
    <t>751711111</t>
  </si>
  <si>
    <t>Montáž klimatizační jednotky vnitřní nástěnné o výkonu (pro objem místnosti) do 3,5 kW (do 35 m3)</t>
  </si>
  <si>
    <t>42952001</t>
  </si>
  <si>
    <t>jednotka klimatizační nástěnná o výkonu do 3,5kW</t>
  </si>
  <si>
    <t>751721111.2</t>
  </si>
  <si>
    <t>42952015.2</t>
  </si>
  <si>
    <t>751791112</t>
  </si>
  <si>
    <t>Montáž napojovacího potrubí měděného předizolovaného, D mm (" x tl. stěny) 10 (3/8" x 0,8)</t>
  </si>
  <si>
    <t>42981908</t>
  </si>
  <si>
    <t>trubka předizolovaná Cu 3/8" (10 mm), stěna tl 0,8 mm, izolace 9mm</t>
  </si>
  <si>
    <t>58*1.03 Přepočtené koeficientem množství=59.740 [A] 
Celkem: A=59.740 [B]</t>
  </si>
  <si>
    <t>751791113</t>
  </si>
  <si>
    <t>Montáž napojovacího potrubí měděného předizolovaného, D mm (" x tl. stěny) 12 (1/2" x 0,8)</t>
  </si>
  <si>
    <t>42981909</t>
  </si>
  <si>
    <t>trubka předizolovaná Cu 1/2" (12 mm), stěna tl 0,8 mm, izolace 9mm</t>
  </si>
  <si>
    <t>751791173.2</t>
  </si>
  <si>
    <t>19761086.2</t>
  </si>
  <si>
    <t>751791174</t>
  </si>
  <si>
    <t>Montáž napojovacího potrubí měděného zakončení včetně nasazení matice a montáže na ventil pro potrubí, D x tl. stěny 12 x 1</t>
  </si>
  <si>
    <t>19761087</t>
  </si>
  <si>
    <t>matice závitová šestihranná pro měděné potrubí VZT, mosaz,  D 1/2"</t>
  </si>
  <si>
    <t>Z2</t>
  </si>
  <si>
    <t>Zařízení 2</t>
  </si>
  <si>
    <t>751711112.1</t>
  </si>
  <si>
    <t>42952002.1</t>
  </si>
  <si>
    <t>751721111.1</t>
  </si>
  <si>
    <t>42952015.1</t>
  </si>
  <si>
    <t>751791123.1</t>
  </si>
  <si>
    <t>42981915.1</t>
  </si>
  <si>
    <t>751791173.1</t>
  </si>
  <si>
    <t>19761086.1</t>
  </si>
  <si>
    <t>19761088.1</t>
  </si>
  <si>
    <t>Z3</t>
  </si>
  <si>
    <t>Zařízení 3</t>
  </si>
  <si>
    <t>751611142</t>
  </si>
  <si>
    <t>Montáž vzduchotechnické jednotky s rekuperací tepla centrální nástřešní s výměnou vzduchu přes 5000 do 7000 m3/h</t>
  </si>
  <si>
    <t>R42944059</t>
  </si>
  <si>
    <t>vzduchotechnická jednotka ve vnitřním provedení, komory nad sebou, jednotka splňuje požadavky nařízení komise EU č. 1253/2014 na ekodesign větracích jednotek -</t>
  </si>
  <si>
    <t>vzduchotechnická jednotka ve vnitřním provedení, komory nad sebou, jednotka splňuje požadavky nařízení komise EU č. 1253/2014 na ekodesign větracích jednotek - přívodní ventilátor V = 6032 m3/h, Dp = 500 Pa (400 V, 2,0 kW), frekvenční měnič - odvodní ventilátor V = 5822 m3/h, Dp = 500 Pa (400 V, 1,6 W), frekvenční měnič - kazetový filtr F7 (přívod) - kazetový filtr M5 (odvod) - deskový rekuperátor s obtokem (účinnost v zimě 90,0 %) parametry vstupního venkovního vzduchu (zima/léto):tp =  -15 °C/+35 °C, Rh = 90/50 % parametry vzduchu odváděného z větr. prostoru (zima/léto): to = +28 °C/+28 °C, Rh = 30/60 % - ekektrický ohřívač (Q = 9,9 kW) - přímý výparník (Q = 21,07 kW, R32, 1 okruh), požadované parametry výstupního vzduchu: t = +16 °C - pružná připojovací manžeta (2+2 ks) - základový rám</t>
  </si>
  <si>
    <t>751721114</t>
  </si>
  <si>
    <t>Montáž klimatizační jednotky venkovní s jednofázovým napájením do 5 vnitřních jednotek</t>
  </si>
  <si>
    <t>R42952018</t>
  </si>
  <si>
    <t>venkovní kondenzační jednotka SPLIT, tepelné čerpadlo s inverterovým řízením, Qchl = 23 kW, chladivo R32 (400 V, 8,7 kW), včetně kompletní regulace</t>
  </si>
  <si>
    <t>751711155</t>
  </si>
  <si>
    <t>Montáž klimatizační jednotky vnitřní podstropní o výkonu (pro objem místnosti) přes 20 do 31 kW (přes 200 do 310 m3)</t>
  </si>
  <si>
    <t>R42952003</t>
  </si>
  <si>
    <t>Kompletní sestava pro připojení na výměník VZT jednotky, Qchl = 23 kW, Qtop = 27 kW, chladivo R32</t>
  </si>
  <si>
    <t>713411121</t>
  </si>
  <si>
    <t>Montáž izolace tepelné potrubí a ohybů pásy nebo rohožemi s povrchovou úpravou hliníkovou fólií připevněnými ocelovým drátem potrubí jednovrstvá</t>
  </si>
  <si>
    <t>63151671</t>
  </si>
  <si>
    <t>rohož izolační z minerální vlny lamelová s Al fólií 50-60kg/m3 tl 40mm</t>
  </si>
  <si>
    <t>330*1.05 Přepočtené koeficientem množství=346.500 [A] 
Celkem: A=346.500 [B]</t>
  </si>
  <si>
    <t>751322011</t>
  </si>
  <si>
    <t>Montáž talířových ventilů, anemostatů, dýz talířového ventilu, průměru do 100 mm</t>
  </si>
  <si>
    <t>42972201</t>
  </si>
  <si>
    <t>ventil talířový pro přívod a odvod vzduchu plastový D 100mm</t>
  </si>
  <si>
    <t>751322012</t>
  </si>
  <si>
    <t>Montáž talířových ventilů, anemostatů, dýz talířového ventilu, průměru přes 100 do 200 mm</t>
  </si>
  <si>
    <t>42972202</t>
  </si>
  <si>
    <t>ventil talířový pro přívod a odvod vzduchu plastový D 125mm</t>
  </si>
  <si>
    <t>751322134</t>
  </si>
  <si>
    <t>Montáž talířových ventilů, anemostatů, dýz anemostatu čtvercového vířivého se skříní, průřezu přes 0,350 do 0,500 m2</t>
  </si>
  <si>
    <t>7+3=10.000 [A] 
Celkem: A=10.000 [B]</t>
  </si>
  <si>
    <t>42972220</t>
  </si>
  <si>
    <t>anemostat vířivý pro přívod/odvod vzduchu čtvercový ocelový bílý 600x600mm 48 lamel</t>
  </si>
  <si>
    <t>751344124</t>
  </si>
  <si>
    <t>Montáž tlumičů hluku pro čtyřhranné potrubí, průřezu přes 0,450 do 0,600 m2</t>
  </si>
  <si>
    <t>42976036</t>
  </si>
  <si>
    <t>tlumič hluku čtyřhranný Pz 1000x500x1000mm</t>
  </si>
  <si>
    <t>R42976036</t>
  </si>
  <si>
    <t>tlumič hluku čtyřhranný Pz 1000x500x1500mm</t>
  </si>
  <si>
    <t>751398054</t>
  </si>
  <si>
    <t>Montáž ostatních zařízení protidešťové žaluzie nebo žaluziové klapky na čtyřhranné potrubí, průřezu přes 0,450 do 0,600 m2</t>
  </si>
  <si>
    <t>R42972924</t>
  </si>
  <si>
    <t>žaluzie protidešťová s pevnými lamelami, pozink, pro potrubí  630x800mm</t>
  </si>
  <si>
    <t>751398056</t>
  </si>
  <si>
    <t>Montáž ostatních zařízení protidešťové žaluzie nebo žaluziové klapky na čtyřhranné potrubí, průřezu přes 0,750 m2</t>
  </si>
  <si>
    <t>R42972963</t>
  </si>
  <si>
    <t>žaluzie protidešťová s pevnými lamelami, pozink, pro potrubí 630x1200mm</t>
  </si>
  <si>
    <t>751510041</t>
  </si>
  <si>
    <t>Vzduchotechnické potrubí z pozinkovaného plechu kruhové, trouba spirálně vinutá bez příruby, průměru do 100 mm</t>
  </si>
  <si>
    <t>751510042</t>
  </si>
  <si>
    <t>Vzduchotechnické potrubí z pozinkovaného plechu kruhové, trouba spirálně vinutá bez příruby, průměru přes 100 do 200 mm</t>
  </si>
  <si>
    <t>751510043</t>
  </si>
  <si>
    <t>Vzduchotechnické potrubí z pozinkovaného plechu kruhové, trouba spirálně vinutá bez příruby, průměru přes 200 do 300 mm</t>
  </si>
  <si>
    <t>751510044</t>
  </si>
  <si>
    <t>Vzduchotechnické potrubí z pozinkovaného plechu kruhové, trouba spirálně vinutá bez příruby, průměru přes 300 do 400 mm</t>
  </si>
  <si>
    <t>751510045</t>
  </si>
  <si>
    <t>Vzduchotechnické potrubí z pozinkovaného plechu kruhové, trouba spirálně vinutá bez příruby, průměru přes 400 do 500 mm</t>
  </si>
  <si>
    <t>Potrubí 450 
5=5.000 [A] 
Potrubí 500 
6=6.000 [B] 
Celkem: A+B=11.000 [C]</t>
  </si>
  <si>
    <t>751511023</t>
  </si>
  <si>
    <t>Montáž potrubí plechového skupiny I čtyřhranného s přírubou tloušťky plechu 0,8 mm, průřezu přes 0,28 do 0,50 m2</t>
  </si>
  <si>
    <t>42982110</t>
  </si>
  <si>
    <t>trouba čtyřhranná Pz průřez do 0,50m2</t>
  </si>
  <si>
    <t>31.2*1.2 Přepočtené koeficientem množství=37.440 [A] 
Celkem: A=37.440 [B]</t>
  </si>
  <si>
    <t>751511024</t>
  </si>
  <si>
    <t>Montáž potrubí plechového skupiny I čtyřhranného s přírubou tloušťky plechu 0,8 mm, průřezu přes 0,50 do 0,79 m2</t>
  </si>
  <si>
    <t>42982116</t>
  </si>
  <si>
    <t>trouba čtyřhranná Pz průřez do 0,79m2</t>
  </si>
  <si>
    <t>42*1.2 Přepočtené koeficientem množství=50.400 [A] 
Celkem: A=50.400 [B]</t>
  </si>
  <si>
    <t>751514877</t>
  </si>
  <si>
    <t>Montáž regulační nebo měřící clony do plechového potrubí kruhové bez příruby, průměru přes 200 do 300 mm</t>
  </si>
  <si>
    <t>42971107</t>
  </si>
  <si>
    <t>clona regulační měřící pro kruhové potrubí Pz D 250mm</t>
  </si>
  <si>
    <t>751791114</t>
  </si>
  <si>
    <t>Montáž napojovacího potrubí měděného předizolovaného, D mm (" x tl. stěny) 16 (5/8" x 1,0)</t>
  </si>
  <si>
    <t>42981910</t>
  </si>
  <si>
    <t>trubka předizolovaná Cu 5/8" (16 mm), stěna tl 1,0 mm, izolace 9mm</t>
  </si>
  <si>
    <t>75*1.03 Přepočtené koeficientem množství=77.250 [A] 
Celkem: A=77.250 [B]</t>
  </si>
  <si>
    <t>751791146</t>
  </si>
  <si>
    <t>Montáž napojovacího potrubí měděného neizolované tyče, D x tl. stěny 28 x 1</t>
  </si>
  <si>
    <t>19632695</t>
  </si>
  <si>
    <t>trubka Cu 99,99 stav tvrdý D 28 tl stěny 1,0mm</t>
  </si>
  <si>
    <t>751792009</t>
  </si>
  <si>
    <t>Montáž ostatních zařízení izolace rozvodů klimatizace</t>
  </si>
  <si>
    <t>28655581</t>
  </si>
  <si>
    <t>trubice tepelně izolační pro chlazení/klimatizaci/vzduchotechniku 38/13mm</t>
  </si>
  <si>
    <t>Z4</t>
  </si>
  <si>
    <t>Zařízení 4</t>
  </si>
  <si>
    <t>751133012</t>
  </si>
  <si>
    <t>Montáž ventilátoru diagonálního nízkotlakého potrubního nevýbušného, průměru přes 100 do 200 mm</t>
  </si>
  <si>
    <t>R42913000</t>
  </si>
  <si>
    <t>Potrubní diagonální ventilátor d = 125, V = 265 m3/h Dp = 130 Pa (230 V, 0,06 kW)</t>
  </si>
  <si>
    <t>751322011.1</t>
  </si>
  <si>
    <t>42972201.1</t>
  </si>
  <si>
    <t>751344112</t>
  </si>
  <si>
    <t>Montáž tlumičů hluku pro kruhové potrubí, průměru přes 100 do 200 mm</t>
  </si>
  <si>
    <t>42976202</t>
  </si>
  <si>
    <t>tlumič hluku kruhový Pz, D 125mm, l=500mm</t>
  </si>
  <si>
    <t>751510041.1</t>
  </si>
  <si>
    <t>751510042.1</t>
  </si>
  <si>
    <t>751514776</t>
  </si>
  <si>
    <t>Montáž protidešťové stříšky nebo výfukové hlavice do plechového potrubí kruhové bez příruby, průměru přes 100 do 200 mm</t>
  </si>
  <si>
    <t>42974003</t>
  </si>
  <si>
    <t>stříška protidešťová s lemem Pz D 125mm</t>
  </si>
  <si>
    <t>751514679</t>
  </si>
  <si>
    <t>Montáž škrtící klapky nebo zpětné klapky do plechového potrubí kruhové bez příruby, průměru přes 100 do 200 mm</t>
  </si>
  <si>
    <t>42971020</t>
  </si>
  <si>
    <t>klapka kruhová zpětná Pz D 125mm</t>
  </si>
  <si>
    <t>Z5</t>
  </si>
  <si>
    <t>Zařízení 5</t>
  </si>
  <si>
    <t>751133012.1</t>
  </si>
  <si>
    <t>R42913000.1</t>
  </si>
  <si>
    <t>751322011.2</t>
  </si>
  <si>
    <t>42972201.2</t>
  </si>
  <si>
    <t>751322012.1</t>
  </si>
  <si>
    <t>42972202.1</t>
  </si>
  <si>
    <t>751344112.1</t>
  </si>
  <si>
    <t>42976202.1</t>
  </si>
  <si>
    <t>751510041.2</t>
  </si>
  <si>
    <t>751510042.2</t>
  </si>
  <si>
    <t>751514776.1</t>
  </si>
  <si>
    <t>42974003.1</t>
  </si>
  <si>
    <t>751514679.1</t>
  </si>
  <si>
    <t>42971020.1</t>
  </si>
  <si>
    <t>751514678</t>
  </si>
  <si>
    <t>Montáž škrtící klapky nebo zpětné klapky do plechového potrubí kruhové bez příruby, průměru do 100 mm</t>
  </si>
  <si>
    <t>42981300</t>
  </si>
  <si>
    <t>klapka kruhová regulační Pz D 100mm</t>
  </si>
  <si>
    <t>Z6</t>
  </si>
  <si>
    <t>Zařízení 6</t>
  </si>
  <si>
    <t>751122012</t>
  </si>
  <si>
    <t>Montáž ventilátoru radiálního nízkotlakého nástěnného základního, průměru přes 100 do 200 mm</t>
  </si>
  <si>
    <t>stěnový radiální ventilátor, V = do 135 Dp = 180 Pa (230 V, 0,09 kW) včetně zpětné klapky</t>
  </si>
  <si>
    <t>751514775</t>
  </si>
  <si>
    <t>Montáž protidešťové stříšky nebo výfukové hlavice do plechového potrubí kruhové bez příruby, průměru do 100 mm</t>
  </si>
  <si>
    <t>42974002</t>
  </si>
  <si>
    <t>stříška protidešťová s lemem Pz D 100mm</t>
  </si>
  <si>
    <t>751514776.2</t>
  </si>
  <si>
    <t>42974003.2</t>
  </si>
  <si>
    <t>751510041.3</t>
  </si>
  <si>
    <t>751510042.3</t>
  </si>
  <si>
    <t>751537012</t>
  </si>
  <si>
    <t>Montáž potrubí ohebného kruhového neizolovaného z Al laminátové hadice, průměru přes 100 do 200 mm</t>
  </si>
  <si>
    <t>42981622</t>
  </si>
  <si>
    <t>hadice neizolovaná z Al-polyesteru vyztužená drátem D 102mm, l=10m</t>
  </si>
  <si>
    <t>62*0.11 Přepočtené koeficientem množství=6.820 [A] 
Celkem: A=6.820 [B]</t>
  </si>
  <si>
    <t>Z7</t>
  </si>
  <si>
    <t>Zařízení 7</t>
  </si>
  <si>
    <t>751133012.2</t>
  </si>
  <si>
    <t>R42913000.2</t>
  </si>
  <si>
    <t>751344112.2</t>
  </si>
  <si>
    <t>42976202.2</t>
  </si>
  <si>
    <t>751514679.2</t>
  </si>
  <si>
    <t>42971020.2</t>
  </si>
  <si>
    <t>751510042.4</t>
  </si>
  <si>
    <t>751398041</t>
  </si>
  <si>
    <t>Montáž ostatních zařízení protidešťové žaluzie nebo žaluziové klapky na kruhové potrubí, průměru do 300 mm</t>
  </si>
  <si>
    <t>R42972901</t>
  </si>
  <si>
    <t>žaluzie protidešťová plastová s pevnými lamelami, pro potrubí D 125mm</t>
  </si>
  <si>
    <t>751398012</t>
  </si>
  <si>
    <t>Montáž ostatních zařízení větrací mřížky na kruhové potrubí, průměru přes 100 do 200 mm</t>
  </si>
  <si>
    <t>42972580</t>
  </si>
  <si>
    <t>mřížka stěnová sdružená horizontální šedá na kruhové potrubí D 125mm</t>
  </si>
  <si>
    <t>Z8</t>
  </si>
  <si>
    <t>Zařízení 8</t>
  </si>
  <si>
    <t>stěnový radiální ventilátor, V =150 Dp = 180 Pa (230 V, 0,09 kW) včetně zpětné klapky</t>
  </si>
  <si>
    <t>751514775.1</t>
  </si>
  <si>
    <t>42974002.1</t>
  </si>
  <si>
    <t>751510041.4</t>
  </si>
  <si>
    <t>Z9</t>
  </si>
  <si>
    <t>Zařízení 9</t>
  </si>
  <si>
    <t>751133012.3</t>
  </si>
  <si>
    <t>R42913000.3</t>
  </si>
  <si>
    <t>751344112.3</t>
  </si>
  <si>
    <t>42976202.3</t>
  </si>
  <si>
    <t>751514679.3</t>
  </si>
  <si>
    <t>42971020.3</t>
  </si>
  <si>
    <t>751398041.1</t>
  </si>
  <si>
    <t>R42972901.1</t>
  </si>
  <si>
    <t>751510042.5</t>
  </si>
  <si>
    <t xml:space="preserve">  SO 65-71-01.51</t>
  </si>
  <si>
    <t>D.2.2.1 - Slaboproudé rozvody - SŽ</t>
  </si>
  <si>
    <t>SO 65-71-01.51</t>
  </si>
  <si>
    <t>703212R</t>
  </si>
  <si>
    <t>KABELOVÝ ŽLAB NOSNÝ/DRÁTĚNÝ ŽÁROVĚ ZINKOVANÝ VČETNĚ UPEVNĚNÍ A PŘÍSLUŠENSTVÍ SVĚTLÉ ŠÍŘKY PŘES 100 DO 250 MM</t>
  </si>
  <si>
    <t>Poznámka k položce: 1. Položka obsahuje:  – kompletní montáž, rozměření, upevnění, sváření, řezání, spojování a pod.   – veškerý spojovací a montážní materiál  – pomocné mechanismy a nátěr 2. Položka neobsahuje:  X 3. Způsob měření: Měří se metr délkový.</t>
  </si>
  <si>
    <t>Poznámka k položce: SŽ 50m + MÚ 180m 1. Položka obsahuje:  – přípravu podkladu pro osazení 2. Položka neobsahuje:  X 3. Způsob měření: Měří se metr délkový.</t>
  </si>
  <si>
    <t>703413</t>
  </si>
  <si>
    <t>ELEKTROINSTALAČNÍ TRUBKA PLASTOVÁ VČETNĚ UPEVNĚNÍ A PŘÍSLUŠENSTVÍ DN PRŮMĚRU PŘES 40 MM</t>
  </si>
  <si>
    <t>Poznámka k položce: SŽ 30m + MÚ 50m 1. Položka obsahuje:  – přípravu podkladu pro osazení 2. Položka neobsahuje:  X 3. Způsob měření: Měří se metr délkový.</t>
  </si>
  <si>
    <t>703512</t>
  </si>
  <si>
    <t>ELEKTROINSTALAČNÍ LIŠTA ŠÍŘKY PŘES 30 DO 60 MM</t>
  </si>
  <si>
    <t>Poznámka k položce: SŽ 20m + MÚ 40m 1. Položka obsahuje:  – přípravu podkladu pro osazení 2. Položka neobsahuje:  X 3. Způsob měření: Měří se metr délkový.</t>
  </si>
  <si>
    <t>Poznámka k položce: SŽ 12ks + MÚ 22ks 1. Položka obsahuje:  – přípravu podkladu pro osazení  – veškerý materiál a práce pro upevnění nebo uchycení krabice 2. Položka neobsahuje:  X 3. Způsob měření: Udává se počet kusů kompletní konstrukce nebo práce.</t>
  </si>
  <si>
    <t>Poznámka k položce: SŽ 8ks + MÚ 15ks 1. Položka obsahuje:  – přípravu podkladu pro osazení  – veškerý materiál a práce pro upevnění nebo uchycení krabice 2. Položka neobsahuje:  X 3. Způsob měření: Udává se počet kusů kompletní konstrukce nebo práce.</t>
  </si>
  <si>
    <t>742J11</t>
  </si>
  <si>
    <t>OPTICKÝ KABEL MULTIMOD DUPLEX - SKLO</t>
  </si>
  <si>
    <t>Poznámka k položce: SŽ 25m + MÚ 35m. FO MM 50/125, OM4, LSOH. Připojení monitorů VSS. 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</si>
  <si>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75JA21R</t>
  </si>
  <si>
    <t>ZÁSUVKA DATOVÁ RJ45 POD OMÍTKU</t>
  </si>
  <si>
    <t>Poznámka k položce: Dodávka kompletní datové dvojzásuvky 2xRJ45 se záclonkou datová + datový konektor Cat. 7a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</si>
  <si>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Poznámka k položce: Dodávka kompletní datové zásuvky 1xRJ45 se záclonkou datová + datový konektor Cat. 7a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</si>
  <si>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75JA2X</t>
  </si>
  <si>
    <t>ZÁSUVKA DATOVÁ RJ45 - MONTÁŽ</t>
  </si>
  <si>
    <t>75IJ12R</t>
  </si>
  <si>
    <t>MĚŘENÍ JEDNOSMĚRNÉ NA SDĚLOVACÍM KABELU</t>
  </si>
  <si>
    <t>Poznámka k položce: Včetně propojů rack 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Měřící práce se udávají počtem kusů, jeden kus odpovídá měřenému páru v kabelu</t>
  </si>
  <si>
    <t>75JB43</t>
  </si>
  <si>
    <t>DATOVÝ ROZVADĚČ 19" 800X800 DO 47 U</t>
  </si>
  <si>
    <t>Poznámka k položce: Datový rozvaděč 800x800 42U pro standardní montáž 19’’, typ 22U+22U</t>
  </si>
  <si>
    <t>75JB4X</t>
  </si>
  <si>
    <t>DATOVÝ ROZVADĚČ 19" 800X800 - MONTÁŽ</t>
  </si>
  <si>
    <t>R7422107020</t>
  </si>
  <si>
    <t>Ventilační jednotka do rozvaděče 1U se čtyřmi ventilátory</t>
  </si>
  <si>
    <t>Poznámka k položce: Poznámka k položce: Dodávka a montáž zařízení datového rozvaděče</t>
  </si>
  <si>
    <t>R7422107110</t>
  </si>
  <si>
    <t>Osvětlovací jednotka magnetická 19" - LED 0.5U</t>
  </si>
  <si>
    <t>R7422107180</t>
  </si>
  <si>
    <t>Napájecí lišta 8xCZ zásuvka, bleskojistka, 3x1,5mm 2m kabel CZ-DE - 2U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</si>
  <si>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</si>
  <si>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</si>
  <si>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</si>
  <si>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</si>
  <si>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Poznámka k položce: 1. Položka obsahuje:  – dodávku a montáž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</si>
  <si>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75JA51</t>
  </si>
  <si>
    <t>ROZVADĚČ STRUKT. KABELÁŽE, ORGANIZAR-DODÁVKA</t>
  </si>
  <si>
    <t>Poznámka k položce: Vyvazovací panel 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</si>
  <si>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R7422107160</t>
  </si>
  <si>
    <t>Výsuvná polička 1U</t>
  </si>
  <si>
    <t>Poznámka k položce: Poznámka k položce: Dodávka zařízení datového rozvaděče</t>
  </si>
  <si>
    <t>75JA5XR</t>
  </si>
  <si>
    <t>ROZVADĚČ STRUKT. KABELÁŽE, MONTÁŽ ORGANIZARU, PATCHPANELU, POLIČKY</t>
  </si>
  <si>
    <t>Poznámka k položce: Poznámka k položce: montáž zařízení datového rozvaděče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</si>
  <si>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75IEE1R</t>
  </si>
  <si>
    <t>OPTICKÝ BOX NA DIN/NÁSTĚNNÝ, PROVEDENÍ DO 4 VLÁKEN</t>
  </si>
  <si>
    <t>Poznámka k položce: Kompletní dodávka materiálu pro zakončení čtyř vláken: box s kazetou + FO pigtaily + smršťovací ochrana svárů + optické spojky + FO patch cordy Poznámka k položce: Dodávka zařízení datového rozvaděče</t>
  </si>
  <si>
    <t>75IH62R</t>
  </si>
  <si>
    <t>UKONČENÍ KABELU OPTICKÉHO - 1 VLÁKN0</t>
  </si>
  <si>
    <t>Poznámka k položce: Oboustranné zakončení 4-vláknového optického kabelu 1. Položka obsahuje:  – kompletní ukončení specifikované kabelizace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</si>
  <si>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75IK21R</t>
  </si>
  <si>
    <t>MĚŘENÍ KOMPLEXNÍ OPTICKÉHO KABELU</t>
  </si>
  <si>
    <t>VLÁKNO</t>
  </si>
  <si>
    <t>Poznámka k položce: Měření přívodního optického propoje pro monitor systému VSS 1. Položka obsahuje:  – práce spojené s měřením optické kabelizace splňující  „Základní technické specifikace optických kabelů a jejich příslušenství v telekomunikační síti SŽDC“, vydaném SŽDC s.o., Odbor automatizace a elektrotechniky, č.j.22942/2015-SŽDC – O14 '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Měřící práce se udávají počtem optických vláken.</t>
  </si>
  <si>
    <t>75M826R</t>
  </si>
  <si>
    <t>SWITCH ETHERNET L2 24 PORTŮ</t>
  </si>
  <si>
    <t>Poznámka k položce: Dodávka včetně instalace 1. Položka obsahuje:  – dodávku specifikovaného bloku/zařízení včetně potřebného drobného montážního materiálu  – dodávku souvisejícího příslušenství pro specifikovaný blok/zařízení  – dopravu a skladování 2. Položka neobsahuje:  X 3. Zp</t>
  </si>
  <si>
    <t>75M858R</t>
  </si>
  <si>
    <t>MEDIAKONVERTOR - WIFI point z wire na wireless</t>
  </si>
  <si>
    <t>Poznámka k položce: Vnitřní Wi-Fi point - Přístupový bod/hotspot s přenosovou rychlostí až 1317 Mbps, podporuje Wi-Fi standardy 802.11a/b/g/n/ac, frekvence 2,4 GHz a 5 GHz, PoE napájení, vestavěná anténa 3dBi, montáž na zeď i strop, podpora PoE</t>
  </si>
  <si>
    <t>75M85X</t>
  </si>
  <si>
    <t>MEDIAKONVERTOR - MONTÁŽ</t>
  </si>
  <si>
    <t>Poznámka k položce: Instalace WIFI pointu 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</t>
  </si>
  <si>
    <t>75O921</t>
  </si>
  <si>
    <t>DDTS ŽDC, INTEGRAČNÍ SERVER</t>
  </si>
  <si>
    <t>Poznámka k položce: 1. Položka obsahuje:  - Integrační server 19“ provedení 2U s konfigurací dle TZ, min. dle technických podmínek SŽDC k systému DDTS ŽDC,  3 x rozhraní Ethernet 1000 Mbit / 1 Gb, 2 x napájecí zdroj, napájení 230 V AC. - dodávku včetně kompletní montáže - Instalaci, oživení InS - veškeré potřebné mechanizmy, včetně obsluhy, náklady na mzdy a přibližné (průměrné) náklady na pořízení potřebných materiálů - dopravu a skladování 2. Položka neobsahuje:  X 3. Způsob měření: Udává se počet kusů kompletní konstrukce nebo práce.</t>
  </si>
  <si>
    <t>75O961</t>
  </si>
  <si>
    <t>DDTS ŽDC, SPOLUPRÁCE ZHOTOVITELE URČENÉHO ZAŘÍZENÍ PŘI INTEGRACI DO DDTS</t>
  </si>
  <si>
    <t>Poznámka k položce: 1. Položka obsahuje:  - spolupráci zhotovitele určeného sdělovacího, silnoproudého nebo jiného zařízení  (dle TZ) realizovaného samostatným PS/SO se zaintegrováním tohoto zařízení do DDTS - předání potřebných podkladů (výkresů, databází, specifikací...) k zaintegrování zařízení do DDTS - spolupráce při integraci a v průběhu vytváření výrobní dokumentace - veškeré potřebné mechanizmy, včetně obsluhy, náklady na mzdy 2. Položka neobsahuje:  X 3. Způsob měření: Udává se jeden kus za PS/SO ve kterém je zařízení určené k integraci do systému DDTS.</t>
  </si>
  <si>
    <t xml:space="preserve">  SO 65-77-01</t>
  </si>
  <si>
    <t>D.2.2.4 Orientační systém</t>
  </si>
  <si>
    <t>SO 65-77-01</t>
  </si>
  <si>
    <t>22-M</t>
  </si>
  <si>
    <t>Montáže technologických zařízení pro dopravní stavby</t>
  </si>
  <si>
    <t>220860063</t>
  </si>
  <si>
    <t>Montáž dálkově ovládané zvukové signalizace PZS pro nevidomé včetně montáže akustické signalizace pro 2 výstražníky, montáže přijímače s připojením, přezkoušení</t>
  </si>
  <si>
    <t>Montáž dálkově ovládané zvukové signalizace PZS pro nevidomé včetně montáže akustické signalizace pro 2 výstražníky, montáže přijímače s připojením, přezkoušení zařízení na 1 ks</t>
  </si>
  <si>
    <t>22R01</t>
  </si>
  <si>
    <t>220870R04</t>
  </si>
  <si>
    <t>Montáž označovacího štítku včetně rozměření a vyznačení místa montáže, vyvrtání a začištění otvoru, montáže štítku na dveře</t>
  </si>
  <si>
    <t>22R02</t>
  </si>
  <si>
    <t>Hmatný štítek - Tabulka s braillovým a prizmatickým písmem</t>
  </si>
  <si>
    <t>1.155=1.155 [A]</t>
  </si>
  <si>
    <t>Poznámka k položce: Nálepky orientačního systému N1-9</t>
  </si>
  <si>
    <t>634790R0522</t>
  </si>
  <si>
    <t>Nálepka na sklo - orientační systém</t>
  </si>
  <si>
    <t>N1 
0.1*0.1=0.010 [A] 
N2 
0.1*0.1=0.010 [B] 
N3 
0.1*0.1=0.010 [C] 
N4 
2*0.24*0.24=0.115 [D] 
N5 
0.24*0.24=0.058 [E] 
N6 
0.24*0.24=0.058 [F] 
N7 
3*0.24*0.44=0.317 [G] 
N8 
0.24*0.24=0.058 [H] 
N9 
0.24*0.24=0.058 [I] 
N10 
4*0.21*0.1485=0.125 [J] 
N11 
0.7*0.24=0.168 [K] 
N12 
0.7*0.24=0.168 [L] 
Celkem: A+B+C+D+E+F+G+H+I+J+K+L=1.155 [M]</t>
  </si>
  <si>
    <t>926931312</t>
  </si>
  <si>
    <t>Osazení staniční tabule na zdi</t>
  </si>
  <si>
    <t>9269313R-T2</t>
  </si>
  <si>
    <t>T2 - Tabule s názvem stanice , rozměry 600 x 3595 mm. Provedení - dle PD</t>
  </si>
  <si>
    <t>Tabule osazena systémem pro zamezením sedání ptactva</t>
  </si>
  <si>
    <t>9269313R-T3</t>
  </si>
  <si>
    <t>T3 - Tabule se směrem jízd vlaků , rozměry 460 x 1830 mm.  Provedení - dle PD</t>
  </si>
  <si>
    <t>9269313R-T4</t>
  </si>
  <si>
    <t>T4 - Tabule se zákazem kouření , rozměry 240 x 240 mm. Provedení - dle PD</t>
  </si>
  <si>
    <t>92693131R</t>
  </si>
  <si>
    <t>Osazení staniční tabule na konzoli</t>
  </si>
  <si>
    <t>9269313R-T1</t>
  </si>
  <si>
    <t>T1 - Prosvětlená tabule s názvem žst., rozměry 600 x 3055 mm. Provedení - dle PD</t>
  </si>
  <si>
    <t>9269313R-01</t>
  </si>
  <si>
    <t>Konzole pro uchycení tabule. Obsahuje dodání a osazení konzoly v příslušném provedení včetně vyvrtání otvorů do nosné konstrukce, vyrovnání podkladů a dalších s</t>
  </si>
  <si>
    <t>Konzole pro uchycení tabule. Obsahuje dodání a osazení konzoly v příslušném provedení včetně vyvrtání otvorů do nosné konstrukce, vyrovnání podkladů a dalších souvisejících prací, protikorozní úpravu, není-li tato provedena již z výroby nebo daná vlastnostmi použitého materiálu</t>
  </si>
  <si>
    <t xml:space="preserve">  SO 65-79-01</t>
  </si>
  <si>
    <t>D.2.2.6  Stojany na kola</t>
  </si>
  <si>
    <t>SO 65-79-01</t>
  </si>
  <si>
    <t>R936174311</t>
  </si>
  <si>
    <t>Montáž stojanu na kola, Kolostavy - stojany na jízdní kola (TYP C) dle centralního nákupu</t>
  </si>
  <si>
    <t xml:space="preserve">  SO 65-79-02</t>
  </si>
  <si>
    <t>D.2.2.6 Stání pro popelnice</t>
  </si>
  <si>
    <t>SO 65-79-02</t>
  </si>
  <si>
    <t>121151103</t>
  </si>
  <si>
    <t>Sejmutí ornice strojně při souvislé ploše do 100 m2, tl. vrstvy do 200 mm</t>
  </si>
  <si>
    <t>(1.725*5.525+1.3*2.08-0.312*0.312*3.14-0.15*0.15*3.14)=11.858 [A]</t>
  </si>
  <si>
    <t>131313701</t>
  </si>
  <si>
    <t>Hloubení nezapažených jam ručně s urovnáním dna do předepsaného profilu a spádu v hornině třídy těžitelnosti II skupiny 4 soudržných</t>
  </si>
  <si>
    <t>0.4*0.4*0.55=0.088 [A]</t>
  </si>
  <si>
    <t>271532212</t>
  </si>
  <si>
    <t>Podsyp pod základové konstrukce se zhutněním a urovnáním povrchu z kameniva hrubého, frakce 16 - 32 mm</t>
  </si>
  <si>
    <t>0.1*(1.725*5.525+1.3*2.08-0.312*0.312*3.14-0.15*0.15*3.14)+0.4*0.4*0.55-0.15*0.15*0.55*3.14=1.235 [A]</t>
  </si>
  <si>
    <t>273321311</t>
  </si>
  <si>
    <t>Základy z betonu železového (bez výztuže) desky z betonu bez zvláštních nároků na prostředí tř. C 16/20</t>
  </si>
  <si>
    <t>0.1*(1.725*5.525+1.3*2.08-0.312*0.312*3.14-0.15*0.15*3.14)+0.1*0.4*0.4=1.202 [A]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</si>
  <si>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</si>
  <si>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</si>
  <si>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</si>
  <si>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>(1.725*5.525+1.3*2.08-0.312*0.312*3.14-0.15*0.15*3.14)*0.003033=0.036 [A]</t>
  </si>
  <si>
    <t>460841113</t>
  </si>
  <si>
    <t>Osazení kabelové komory z plastů pro běžné zatížení komorového dílu z polyetylénu HDPE půdorysné plochy do 1,0 m2, světlé hloubky přes 0,7 do 1,0 m</t>
  </si>
  <si>
    <t>460841141</t>
  </si>
  <si>
    <t>Osazení kabelové komory z plastů pro běžné zatížení víka z polyetylénu HDPE půdorysné plochy do 1,0 m2</t>
  </si>
  <si>
    <t>28661746</t>
  </si>
  <si>
    <t>poklop šachtový PVC s teleskopem  DN 315 pro třídu zatížení A15</t>
  </si>
  <si>
    <t>L 40/40/4 
(1.65*2*8+2*(1.28+1.75*3+0.265+0.91+1.63+0.91))*2.5=117.225 [A] 
Jekl 40/40/3 
(4*1.45+4*0.65)*3.4=28.560 [B] 
Jekl 50/50/3  
(1.78*3+1.06*2)*4.16=31.034 [C] 
Jekl 60/60/3  
9*1.8*5.29=85.698 [D] 
Plech 2mm 
1.65*(1.28+1.75*3+0.265+0.91+1.63+0.9)*16=270.204 [E] 
Plochá ocel 40/4 
0.15*3*2*8*1.26=9.072 [F] 
Pant 
3*2*0.4=2.400 [G] 
Sada zamykání 
1.5=1.500 [H] 
Středová zástrč 
1.5=1.500 [I] 
Patní plech 
0.25*0.25*9*40=22.500 [J] 
Kruhová ocel d12 
(0.94*11+0.65*2*9)*0.93=20.497 [K] 
Celkem: A+B+C+D+E+F+G+H+I+J+K=590.190 [L]</t>
  </si>
  <si>
    <t>14550236</t>
  </si>
  <si>
    <t>profil ocelový svařovaný jakost S235 průřez čtvercový 40x40x3mm</t>
  </si>
  <si>
    <t>(4*1.45+4*0.65)*3.4/1000=0.029 [A]</t>
  </si>
  <si>
    <t>14550246</t>
  </si>
  <si>
    <t>profil ocelový svařovaný jakost S235 průřez čtvercový 50x50x3mm</t>
  </si>
  <si>
    <t>(1.78*3+1.06*2)*4.16/1000 =0.031 [A]</t>
  </si>
  <si>
    <t>14550254</t>
  </si>
  <si>
    <t>profil ocelový svařovaný jakost S235 průřez čtvercový 60x60x3mm</t>
  </si>
  <si>
    <t>9*1.8*5.29/1000=0.086 [A]</t>
  </si>
  <si>
    <t>13611218</t>
  </si>
  <si>
    <t>plech ocelový hladký jakost S235JR tl 5mm tabule</t>
  </si>
  <si>
    <t>0.25*0.25*9*0.04=0.023 [A]</t>
  </si>
  <si>
    <t>13010414</t>
  </si>
  <si>
    <t>úhelník ocelový rovnostranný jakost S235JR (11 375) 40x40x4mm</t>
  </si>
  <si>
    <t>(1.65*2*8+2*(1.28+1.75*3+0.265+0.91+1.63+0.91))*2.5/1000=0.117 [A]</t>
  </si>
  <si>
    <t>13010200</t>
  </si>
  <si>
    <t>tyč ocelová plochá jakost S235JR (11 375) 40x4mm</t>
  </si>
  <si>
    <t>0.15*3*2*8*1.26/1000=0.009 [A]</t>
  </si>
  <si>
    <t>13010012</t>
  </si>
  <si>
    <t>tyč ocelová kruhová jakost S235JR (11 375) D 12mm</t>
  </si>
  <si>
    <t>(0.94*11+0.65*2*9)*0.93/1000=0.020 [A]</t>
  </si>
  <si>
    <t>R13611210</t>
  </si>
  <si>
    <t>plech ocelový hladký jakost S235JR tl 2 mm tabule</t>
  </si>
  <si>
    <t>1.65*(1.28+1.75*3+0.265+0.91+1.63+0.9)*16/1000=0.270 [A]</t>
  </si>
  <si>
    <t>R5923151</t>
  </si>
  <si>
    <t>pant vratový</t>
  </si>
  <si>
    <t>3*2=6.000 [A]</t>
  </si>
  <si>
    <t>R1561921</t>
  </si>
  <si>
    <t>krytka plastová 60/60mm</t>
  </si>
  <si>
    <t>5923R01</t>
  </si>
  <si>
    <t>Set nerezového zadlabacího zámku, cylindrické vložky, hliníkové kliky, hliníkových štítků a dorazové lišty pro křídlové branky s konstrukcí z profilu 40x40 mm</t>
  </si>
  <si>
    <t>5923R02</t>
  </si>
  <si>
    <t>Středová zástrč s držákem se upevňuje pomocí samovrtných šroubů se zápustnou hlavou na dorazové křídlo brány, tak aby nedocházelo k samovolnému pohybu křídla br</t>
  </si>
  <si>
    <t>Středová zástrč s držákem se upevňuje pomocí samovrtných šroubů se zápustnou hlavou na dorazové křídlo brány, tak aby nedocházelo k samovolnému pohybu křídla brány</t>
  </si>
  <si>
    <t>R03</t>
  </si>
  <si>
    <t>Řezání plechu tl 2</t>
  </si>
  <si>
    <t>7*1.5=10.500 [A]</t>
  </si>
  <si>
    <t>998767101</t>
  </si>
  <si>
    <t>Přesun hmot pro zámečnické konstrukce stanovený z hmotnosti přesunovaného materiálu vodorovná dopravní vzdálenost do 50 m v objektech výšky do 6 m</t>
  </si>
  <si>
    <t>L 40/40/4 
(1.65*2*8+2*(1.28+1.75*3+0.265+0.91+1.63+0.91))*0.04*4=7.502 [A] 
Jekl 40/40/3 
(4*1.45+4*0.65)*0.04*4=1.344 [B] 
Jekl 50/50/3  
(1.78*3+1.06*2)*0.05*4=1.492 [C] 
Jekl 60/60/3  
9*1.8*0.06*4=3.888 [D] 
plech 
1.65*(1.28+1.75*3+0.265+0.91+1.63+0.9)*2=33.776 [E] 
Plochá ocel 40/4 
0.15*3*2*8*2=14.400 [F] 
Patní plech 
0.25*0.25*9*2=1.125 [G] 
Ocel kruhová 
(0.94*11+0.65*2*9)*0.006*2*3.14=0.830 [H] 
Celkem: A+B+C+D+E+F+G+H=64.357 [I]</t>
  </si>
  <si>
    <t>783314201</t>
  </si>
  <si>
    <t>Základní antikorozní nátěr zámečnických konstrukcí jednonásobný syntetický standardní</t>
  </si>
  <si>
    <t>64.357=64.357 [A]</t>
  </si>
  <si>
    <t>953961216</t>
  </si>
  <si>
    <t>Kotvy chemické s vyvrtáním otvoru do betonu, železobetonu nebo tvrdého kamene chemická patrona, velikost M 24, hloubka 210 mm</t>
  </si>
  <si>
    <t>4*9=36.000 [A]</t>
  </si>
  <si>
    <t>953965121</t>
  </si>
  <si>
    <t>Kotvy chemické s vyvrtáním otvoru kotevní šrouby pro chemické kotvy, velikost M 12, délka 160 mm</t>
  </si>
  <si>
    <t xml:space="preserve">  SO 65-79-04</t>
  </si>
  <si>
    <t>D.2.2.6 Mobiliář</t>
  </si>
  <si>
    <t>SO 65-79-04</t>
  </si>
  <si>
    <t>4.11*2=8.220 [A]</t>
  </si>
  <si>
    <t>Klaprám, formát A0</t>
  </si>
  <si>
    <t>Montáž lavička dle centrálního nákupu - typ A.1</t>
  </si>
  <si>
    <t>Montáž Odpadkový koš na tříděný odpad - interiér -typ B.1</t>
  </si>
  <si>
    <t>Montáž Odpadkový koš na tříděný odpad - exterier -typ B.3</t>
  </si>
  <si>
    <t>Montáž Venkovní vitrína - typ D.1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</si>
</sst>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sharedStrings" Target="sharedStrings.xml" /><Relationship Id="rId3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0+C10+C12+C14+C16+C22+C24+C27</f>
      </c>
    </row>
    <row r="7" spans="2:3" ht="12.75" customHeight="1">
      <c r="B7" s="8" t="s">
        <v>7</v>
      </c>
      <c s="10">
        <f>0+E10+E12+E14+E16+E22+E24+E27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97</v>
      </c>
      <c s="12" t="s">
        <v>98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99</v>
      </c>
      <c s="12" t="s">
        <v>98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120</v>
      </c>
      <c s="12" t="s">
        <v>121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122</v>
      </c>
      <c s="12" t="s">
        <v>123</v>
      </c>
      <c s="14">
        <f>'PS 65-01-11'!K8+'PS 65-01-11'!M8</f>
      </c>
      <c s="14">
        <f>C15*0.21</f>
      </c>
      <c s="14">
        <f>C15+D15</f>
      </c>
      <c s="13">
        <f>'PS 65-01-11'!T7</f>
      </c>
    </row>
    <row r="16" spans="1:6" ht="12.75">
      <c r="A16" s="11" t="s">
        <v>171</v>
      </c>
      <c s="12" t="s">
        <v>172</v>
      </c>
      <c s="14">
        <f>0+C17+C18+C19+C20+C21</f>
      </c>
      <c s="14">
        <f>C16*0.21</f>
      </c>
      <c s="14">
        <f>0+E17+E18+E19+E20+E21</f>
      </c>
      <c s="13">
        <f>0+F17+F18+F19+F20+F21</f>
      </c>
    </row>
    <row r="17" spans="1:6" ht="12.75">
      <c r="A17" s="11" t="s">
        <v>173</v>
      </c>
      <c s="12" t="s">
        <v>174</v>
      </c>
      <c s="14">
        <f>'PS 65-02-11'!K8+'PS 65-02-11'!M8</f>
      </c>
      <c s="14">
        <f>C17*0.21</f>
      </c>
      <c s="14">
        <f>C17+D17</f>
      </c>
      <c s="13">
        <f>'PS 65-02-11'!T7</f>
      </c>
    </row>
    <row r="18" spans="1:6" ht="12.75">
      <c r="A18" s="11" t="s">
        <v>251</v>
      </c>
      <c s="12" t="s">
        <v>252</v>
      </c>
      <c s="14">
        <f>'PS 65-02-21'!K8+'PS 65-02-21'!M8</f>
      </c>
      <c s="14">
        <f>C18*0.21</f>
      </c>
      <c s="14">
        <f>C18+D18</f>
      </c>
      <c s="13">
        <f>'PS 65-02-21'!T7</f>
      </c>
    </row>
    <row r="19" spans="1:6" ht="12.75">
      <c r="A19" s="11" t="s">
        <v>378</v>
      </c>
      <c s="12" t="s">
        <v>379</v>
      </c>
      <c s="14">
        <f>'PS 65-02-41.1'!K8+'PS 65-02-41.1'!M8</f>
      </c>
      <c s="14">
        <f>C19*0.21</f>
      </c>
      <c s="14">
        <f>C19+D19</f>
      </c>
      <c s="13">
        <f>'PS 65-02-41.1'!T7</f>
      </c>
    </row>
    <row r="20" spans="1:6" ht="12.75">
      <c r="A20" s="11" t="s">
        <v>545</v>
      </c>
      <c s="12" t="s">
        <v>546</v>
      </c>
      <c s="14">
        <f>'PS 65-02-61'!K8+'PS 65-02-61'!M8</f>
      </c>
      <c s="14">
        <f>C20*0.21</f>
      </c>
      <c s="14">
        <f>C20+D20</f>
      </c>
      <c s="13">
        <f>'PS 65-02-61'!T7</f>
      </c>
    </row>
    <row r="21" spans="1:6" ht="12.75">
      <c r="A21" s="11" t="s">
        <v>634</v>
      </c>
      <c s="12" t="s">
        <v>635</v>
      </c>
      <c s="14">
        <f>'PS 65-02-71.1'!K8+'PS 65-02-71.1'!M8</f>
      </c>
      <c s="14">
        <f>C21*0.21</f>
      </c>
      <c s="14">
        <f>C21+D21</f>
      </c>
      <c s="13">
        <f>'PS 65-02-71.1'!T7</f>
      </c>
    </row>
    <row r="22" spans="1:6" ht="12.75">
      <c r="A22" s="11" t="s">
        <v>690</v>
      </c>
      <c s="12" t="s">
        <v>691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692</v>
      </c>
      <c s="12" t="s">
        <v>693</v>
      </c>
      <c s="14">
        <f>'PS 65-04-51'!K8+'PS 65-04-51'!M8</f>
      </c>
      <c s="14">
        <f>C23*0.21</f>
      </c>
      <c s="14">
        <f>C23+D23</f>
      </c>
      <c s="13">
        <f>'PS 65-04-51'!T7</f>
      </c>
    </row>
    <row r="24" spans="1:6" ht="12.75">
      <c r="A24" s="11" t="s">
        <v>699</v>
      </c>
      <c s="12" t="s">
        <v>700</v>
      </c>
      <c s="14">
        <f>0+C25+C26</f>
      </c>
      <c s="14">
        <f>C24*0.21</f>
      </c>
      <c s="14">
        <f>0+E25+E26</f>
      </c>
      <c s="13">
        <f>0+F25+F26</f>
      </c>
    </row>
    <row r="25" spans="1:6" ht="12.75">
      <c r="A25" s="11" t="s">
        <v>701</v>
      </c>
      <c s="12" t="s">
        <v>702</v>
      </c>
      <c s="14">
        <f>'SO 65-51-01'!K8+'SO 65-51-01'!M8</f>
      </c>
      <c s="14">
        <f>C25*0.21</f>
      </c>
      <c s="14">
        <f>C25+D25</f>
      </c>
      <c s="13">
        <f>'SO 65-51-01'!T7</f>
      </c>
    </row>
    <row r="26" spans="1:6" ht="12.75">
      <c r="A26" s="11" t="s">
        <v>826</v>
      </c>
      <c s="12" t="s">
        <v>827</v>
      </c>
      <c s="14">
        <f>'SO 65-51-02'!K8+'SO 65-51-02'!M8</f>
      </c>
      <c s="14">
        <f>C26*0.21</f>
      </c>
      <c s="14">
        <f>C26+D26</f>
      </c>
      <c s="13">
        <f>'SO 65-51-02'!T7</f>
      </c>
    </row>
    <row r="27" spans="1:6" ht="12.75">
      <c r="A27" s="11" t="s">
        <v>871</v>
      </c>
      <c s="12" t="s">
        <v>872</v>
      </c>
      <c s="14">
        <f>0+C28+C29+C30+C31+C32+C33+C34+C35+C36+C37+C38+C39+C40+C41+C42</f>
      </c>
      <c s="14">
        <f>C27*0.21</f>
      </c>
      <c s="14">
        <f>0+E28+E29+E30+E31+E32+E33+E34+E35+E36+E37+E38+E39+E40+E41+E42</f>
      </c>
      <c s="13">
        <f>0+F28+F29+F30+F31+F32+F33+F34+F35+F36+F37+F38+F39+F40+F41+F42</f>
      </c>
    </row>
    <row r="28" spans="1:6" ht="12.75">
      <c r="A28" s="11" t="s">
        <v>873</v>
      </c>
      <c s="12" t="s">
        <v>874</v>
      </c>
      <c s="14">
        <f>'SO 65-71-01.01'!K8+'SO 65-71-01.01'!M8</f>
      </c>
      <c s="14">
        <f>C28*0.21</f>
      </c>
      <c s="14">
        <f>C28+D28</f>
      </c>
      <c s="13">
        <f>'SO 65-71-01.01'!T7</f>
      </c>
    </row>
    <row r="29" spans="1:6" ht="12.75">
      <c r="A29" s="11" t="s">
        <v>2456</v>
      </c>
      <c s="12" t="s">
        <v>2457</v>
      </c>
      <c s="14">
        <f>'SO 65-71-01.03'!K8+'SO 65-71-01.03'!M8</f>
      </c>
      <c s="14">
        <f>C29*0.21</f>
      </c>
      <c s="14">
        <f>C29+D29</f>
      </c>
      <c s="13">
        <f>'SO 65-71-01.03'!T7</f>
      </c>
    </row>
    <row r="30" spans="1:6" ht="12.75">
      <c r="A30" s="11" t="s">
        <v>2503</v>
      </c>
      <c s="12" t="s">
        <v>2504</v>
      </c>
      <c s="14">
        <f>'SO 65-71-01.04'!K8+'SO 65-71-01.04'!M8</f>
      </c>
      <c s="14">
        <f>C30*0.21</f>
      </c>
      <c s="14">
        <f>C30+D30</f>
      </c>
      <c s="13">
        <f>'SO 65-71-01.04'!T7</f>
      </c>
    </row>
    <row r="31" spans="1:6" ht="12.75">
      <c r="A31" s="11" t="s">
        <v>2861</v>
      </c>
      <c s="12" t="s">
        <v>2862</v>
      </c>
      <c s="14">
        <f>'SO 65-71-01.06'!K8+'SO 65-71-01.06'!M8</f>
      </c>
      <c s="14">
        <f>C31*0.21</f>
      </c>
      <c s="14">
        <f>C31+D31</f>
      </c>
      <c s="13">
        <f>'SO 65-71-01.06'!T7</f>
      </c>
    </row>
    <row r="32" spans="1:6" ht="12.75">
      <c r="A32" s="11" t="s">
        <v>3016</v>
      </c>
      <c s="12" t="s">
        <v>3017</v>
      </c>
      <c s="14">
        <f>'SO 65-71-01.071'!K8+'SO 65-71-01.071'!M8</f>
      </c>
      <c s="14">
        <f>C32*0.21</f>
      </c>
      <c s="14">
        <f>C32+D32</f>
      </c>
      <c s="13">
        <f>'SO 65-71-01.071'!T7</f>
      </c>
    </row>
    <row r="33" spans="1:6" ht="12.75">
      <c r="A33" s="11" t="s">
        <v>3101</v>
      </c>
      <c s="12" t="s">
        <v>3102</v>
      </c>
      <c s="14">
        <f>'SO 65-71-01.072'!K8+'SO 65-71-01.072'!M8</f>
      </c>
      <c s="14">
        <f>C33*0.21</f>
      </c>
      <c s="14">
        <f>C33+D33</f>
      </c>
      <c s="13">
        <f>'SO 65-71-01.072'!T7</f>
      </c>
    </row>
    <row r="34" spans="1:6" ht="12.75">
      <c r="A34" s="11" t="s">
        <v>3155</v>
      </c>
      <c s="12" t="s">
        <v>3156</v>
      </c>
      <c s="14">
        <f>'SO 65-71-01.073'!K8+'SO 65-71-01.073'!M8</f>
      </c>
      <c s="14">
        <f>C34*0.21</f>
      </c>
      <c s="14">
        <f>C34+D34</f>
      </c>
      <c s="13">
        <f>'SO 65-71-01.073'!T7</f>
      </c>
    </row>
    <row r="35" spans="1:6" ht="12.75">
      <c r="A35" s="11" t="s">
        <v>3193</v>
      </c>
      <c s="12" t="s">
        <v>3194</v>
      </c>
      <c s="14">
        <f>'SO 65-71-01.08'!K8+'SO 65-71-01.08'!M8</f>
      </c>
      <c s="14">
        <f>C35*0.21</f>
      </c>
      <c s="14">
        <f>C35+D35</f>
      </c>
      <c s="13">
        <f>'SO 65-71-01.08'!T7</f>
      </c>
    </row>
    <row r="36" spans="1:6" ht="12.75">
      <c r="A36" s="11" t="s">
        <v>3237</v>
      </c>
      <c s="12" t="s">
        <v>3238</v>
      </c>
      <c s="14">
        <f>'SO 65-71-01.09'!K8+'SO 65-71-01.09'!M8</f>
      </c>
      <c s="14">
        <f>C36*0.21</f>
      </c>
      <c s="14">
        <f>C36+D36</f>
      </c>
      <c s="13">
        <f>'SO 65-71-01.09'!T7</f>
      </c>
    </row>
    <row r="37" spans="1:6" ht="12.75">
      <c r="A37" s="11" t="s">
        <v>3372</v>
      </c>
      <c s="12" t="s">
        <v>3373</v>
      </c>
      <c s="14">
        <f>'SO 65-71-01.10'!K8+'SO 65-71-01.10'!M8</f>
      </c>
      <c s="14">
        <f>C37*0.21</f>
      </c>
      <c s="14">
        <f>C37+D37</f>
      </c>
      <c s="13">
        <f>'SO 65-71-01.10'!T7</f>
      </c>
    </row>
    <row r="38" spans="1:6" ht="12.75">
      <c r="A38" s="11" t="s">
        <v>3614</v>
      </c>
      <c s="12" t="s">
        <v>3615</v>
      </c>
      <c s="14">
        <f>'SO 65-71-01.51'!K8+'SO 65-71-01.51'!M8</f>
      </c>
      <c s="14">
        <f>C38*0.21</f>
      </c>
      <c s="14">
        <f>C38+D38</f>
      </c>
      <c s="13">
        <f>'SO 65-71-01.51'!T7</f>
      </c>
    </row>
    <row r="39" spans="1:6" ht="12.75">
      <c r="A39" s="11" t="s">
        <v>3692</v>
      </c>
      <c s="12" t="s">
        <v>3693</v>
      </c>
      <c s="14">
        <f>'SO 65-77-01'!K8+'SO 65-77-01'!M8</f>
      </c>
      <c s="14">
        <f>C39*0.21</f>
      </c>
      <c s="14">
        <f>C39+D39</f>
      </c>
      <c s="13">
        <f>'SO 65-77-01'!T7</f>
      </c>
    </row>
    <row r="40" spans="1:6" ht="12.75">
      <c r="A40" s="11" t="s">
        <v>3726</v>
      </c>
      <c s="12" t="s">
        <v>3727</v>
      </c>
      <c s="14">
        <f>'SO 65-79-01'!K8+'SO 65-79-01'!M8</f>
      </c>
      <c s="14">
        <f>C40*0.21</f>
      </c>
      <c s="14">
        <f>C40+D40</f>
      </c>
      <c s="13">
        <f>'SO 65-79-01'!T7</f>
      </c>
    </row>
    <row r="41" spans="1:6" ht="12.75">
      <c r="A41" s="11" t="s">
        <v>3731</v>
      </c>
      <c s="12" t="s">
        <v>3732</v>
      </c>
      <c s="14">
        <f>'SO 65-79-02'!K8+'SO 65-79-02'!M8</f>
      </c>
      <c s="14">
        <f>C41*0.21</f>
      </c>
      <c s="14">
        <f>C41+D41</f>
      </c>
      <c s="13">
        <f>'SO 65-79-02'!T7</f>
      </c>
    </row>
    <row r="42" spans="1:6" ht="12.75">
      <c r="A42" s="11" t="s">
        <v>3805</v>
      </c>
      <c s="12" t="s">
        <v>3806</v>
      </c>
      <c s="14">
        <f>'SO 65-79-04'!K8+'SO 65-79-04'!M8</f>
      </c>
      <c s="14">
        <f>C42*0.21</f>
      </c>
      <c s="14">
        <f>C42+D42</f>
      </c>
      <c s="13">
        <f>'SO 65-79-04'!T7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690</v>
      </c>
      <c s="41">
        <f>Rekapitulace!C22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690</v>
      </c>
      <c r="E4" s="26" t="s">
        <v>691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694</v>
      </c>
      <c r="E8" s="30" t="s">
        <v>693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695</v>
      </c>
      <c r="E9" s="33" t="s">
        <v>696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27</v>
      </c>
      <c s="34" t="s">
        <v>697</v>
      </c>
      <c s="35" t="s">
        <v>5</v>
      </c>
      <c s="6" t="s">
        <v>698</v>
      </c>
      <c s="36" t="s">
        <v>129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698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699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699</v>
      </c>
      <c r="E4" s="26" t="s">
        <v>700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703</v>
      </c>
      <c r="E8" s="30" t="s">
        <v>702</v>
      </c>
      <c r="J8" s="29">
        <f>0+J9+J18+J71+J76+J105+J110+J115</f>
      </c>
      <c s="29">
        <f>0+K9+K18+K71+K76+K105+K110+K115</f>
      </c>
      <c s="29">
        <f>0+L9+L18+L71+L76+L105+L110+L115</f>
      </c>
      <c s="29">
        <f>0+M9+M18+M71+M76+M105+M110+M115</f>
      </c>
    </row>
    <row r="9" spans="1:13" ht="12.75">
      <c r="A9" t="s">
        <v>46</v>
      </c>
      <c r="C9" s="31" t="s">
        <v>254</v>
      </c>
      <c r="E9" s="33" t="s">
        <v>255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704</v>
      </c>
      <c s="35" t="s">
        <v>5</v>
      </c>
      <c s="6" t="s">
        <v>705</v>
      </c>
      <c s="36" t="s">
        <v>706</v>
      </c>
      <c s="37">
        <v>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707</v>
      </c>
      <c>
        <f>(M10*21)/100</f>
      </c>
      <c t="s">
        <v>27</v>
      </c>
    </row>
    <row r="11" spans="1:5" ht="12.75">
      <c r="A11" s="35" t="s">
        <v>55</v>
      </c>
      <c r="E11" s="39" t="s">
        <v>705</v>
      </c>
    </row>
    <row r="12" spans="1:5" ht="25.5">
      <c r="A12" s="35" t="s">
        <v>56</v>
      </c>
      <c r="E12" s="40" t="s">
        <v>708</v>
      </c>
    </row>
    <row r="13" spans="1:5" ht="25.5">
      <c r="A13" t="s">
        <v>58</v>
      </c>
      <c r="E13" s="39" t="s">
        <v>709</v>
      </c>
    </row>
    <row r="14" spans="1:16" ht="25.5">
      <c r="A14" t="s">
        <v>49</v>
      </c>
      <c s="34" t="s">
        <v>27</v>
      </c>
      <c s="34" t="s">
        <v>67</v>
      </c>
      <c s="35" t="s">
        <v>5</v>
      </c>
      <c s="6" t="s">
        <v>68</v>
      </c>
      <c s="36" t="s">
        <v>53</v>
      </c>
      <c s="37">
        <v>259.38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25.5">
      <c r="A15" s="35" t="s">
        <v>55</v>
      </c>
      <c r="E15" s="39" t="s">
        <v>68</v>
      </c>
    </row>
    <row r="16" spans="1:5" ht="12.75">
      <c r="A16" s="35" t="s">
        <v>56</v>
      </c>
      <c r="E16" s="40" t="s">
        <v>710</v>
      </c>
    </row>
    <row r="17" spans="1:5" ht="51">
      <c r="A17" t="s">
        <v>58</v>
      </c>
      <c r="E17" s="39" t="s">
        <v>711</v>
      </c>
    </row>
    <row r="18" spans="1:13" ht="12.75">
      <c r="A18" t="s">
        <v>46</v>
      </c>
      <c r="C18" s="31" t="s">
        <v>50</v>
      </c>
      <c r="E18" s="33" t="s">
        <v>712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25</v>
      </c>
      <c s="34" t="s">
        <v>713</v>
      </c>
      <c s="35" t="s">
        <v>5</v>
      </c>
      <c s="6" t="s">
        <v>714</v>
      </c>
      <c s="36" t="s">
        <v>715</v>
      </c>
      <c s="37">
        <v>100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707</v>
      </c>
      <c>
        <f>(M19*21)/100</f>
      </c>
      <c t="s">
        <v>27</v>
      </c>
    </row>
    <row r="20" spans="1:5" ht="12.75">
      <c r="A20" s="35" t="s">
        <v>55</v>
      </c>
      <c r="E20" s="39" t="s">
        <v>714</v>
      </c>
    </row>
    <row r="21" spans="1:5" ht="38.25">
      <c r="A21" s="35" t="s">
        <v>56</v>
      </c>
      <c r="E21" s="40" t="s">
        <v>716</v>
      </c>
    </row>
    <row r="22" spans="1:5" ht="38.25">
      <c r="A22" t="s">
        <v>58</v>
      </c>
      <c r="E22" s="39" t="s">
        <v>717</v>
      </c>
    </row>
    <row r="23" spans="1:16" ht="12.75">
      <c r="A23" t="s">
        <v>49</v>
      </c>
      <c s="34" t="s">
        <v>66</v>
      </c>
      <c s="34" t="s">
        <v>718</v>
      </c>
      <c s="35" t="s">
        <v>5</v>
      </c>
      <c s="6" t="s">
        <v>719</v>
      </c>
      <c s="36" t="s">
        <v>715</v>
      </c>
      <c s="37">
        <v>225.5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707</v>
      </c>
      <c>
        <f>(M23*21)/100</f>
      </c>
      <c t="s">
        <v>27</v>
      </c>
    </row>
    <row r="24" spans="1:5" ht="12.75">
      <c r="A24" s="35" t="s">
        <v>55</v>
      </c>
      <c r="E24" s="39" t="s">
        <v>719</v>
      </c>
    </row>
    <row r="25" spans="1:5" ht="25.5">
      <c r="A25" s="35" t="s">
        <v>56</v>
      </c>
      <c r="E25" s="40" t="s">
        <v>720</v>
      </c>
    </row>
    <row r="26" spans="1:5" ht="25.5">
      <c r="A26" t="s">
        <v>58</v>
      </c>
      <c r="E26" s="39" t="s">
        <v>721</v>
      </c>
    </row>
    <row r="27" spans="1:16" ht="25.5">
      <c r="A27" t="s">
        <v>49</v>
      </c>
      <c s="34" t="s">
        <v>70</v>
      </c>
      <c s="34" t="s">
        <v>722</v>
      </c>
      <c s="35" t="s">
        <v>5</v>
      </c>
      <c s="6" t="s">
        <v>723</v>
      </c>
      <c s="36" t="s">
        <v>129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707</v>
      </c>
      <c>
        <f>(M27*21)/100</f>
      </c>
      <c t="s">
        <v>27</v>
      </c>
    </row>
    <row r="28" spans="1:5" ht="25.5">
      <c r="A28" s="35" t="s">
        <v>55</v>
      </c>
      <c r="E28" s="39" t="s">
        <v>723</v>
      </c>
    </row>
    <row r="29" spans="1:5" ht="25.5">
      <c r="A29" s="35" t="s">
        <v>56</v>
      </c>
      <c r="E29" s="40" t="s">
        <v>724</v>
      </c>
    </row>
    <row r="30" spans="1:5" ht="114.75">
      <c r="A30" t="s">
        <v>58</v>
      </c>
      <c r="E30" s="39" t="s">
        <v>725</v>
      </c>
    </row>
    <row r="31" spans="1:16" ht="12.75">
      <c r="A31" t="s">
        <v>49</v>
      </c>
      <c s="34" t="s">
        <v>26</v>
      </c>
      <c s="34" t="s">
        <v>726</v>
      </c>
      <c s="35" t="s">
        <v>5</v>
      </c>
      <c s="6" t="s">
        <v>727</v>
      </c>
      <c s="36" t="s">
        <v>129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707</v>
      </c>
      <c>
        <f>(M31*21)/100</f>
      </c>
      <c t="s">
        <v>27</v>
      </c>
    </row>
    <row r="32" spans="1:5" ht="12.75">
      <c r="A32" s="35" t="s">
        <v>55</v>
      </c>
      <c r="E32" s="39" t="s">
        <v>727</v>
      </c>
    </row>
    <row r="33" spans="1:5" ht="25.5">
      <c r="A33" s="35" t="s">
        <v>56</v>
      </c>
      <c r="E33" s="40" t="s">
        <v>724</v>
      </c>
    </row>
    <row r="34" spans="1:5" ht="63.75">
      <c r="A34" t="s">
        <v>58</v>
      </c>
      <c r="E34" s="39" t="s">
        <v>728</v>
      </c>
    </row>
    <row r="35" spans="1:16" ht="12.75">
      <c r="A35" t="s">
        <v>49</v>
      </c>
      <c s="34" t="s">
        <v>77</v>
      </c>
      <c s="34" t="s">
        <v>729</v>
      </c>
      <c s="35" t="s">
        <v>5</v>
      </c>
      <c s="6" t="s">
        <v>730</v>
      </c>
      <c s="36" t="s">
        <v>706</v>
      </c>
      <c s="37">
        <v>84.59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707</v>
      </c>
      <c>
        <f>(M35*21)/100</f>
      </c>
      <c t="s">
        <v>27</v>
      </c>
    </row>
    <row r="36" spans="1:5" ht="12.75">
      <c r="A36" s="35" t="s">
        <v>55</v>
      </c>
      <c r="E36" s="39" t="s">
        <v>730</v>
      </c>
    </row>
    <row r="37" spans="1:5" ht="102">
      <c r="A37" s="35" t="s">
        <v>56</v>
      </c>
      <c r="E37" s="40" t="s">
        <v>731</v>
      </c>
    </row>
    <row r="38" spans="1:5" ht="267.75">
      <c r="A38" t="s">
        <v>58</v>
      </c>
      <c r="E38" s="39" t="s">
        <v>732</v>
      </c>
    </row>
    <row r="39" spans="1:16" ht="12.75">
      <c r="A39" t="s">
        <v>49</v>
      </c>
      <c s="34" t="s">
        <v>81</v>
      </c>
      <c s="34" t="s">
        <v>733</v>
      </c>
      <c s="35" t="s">
        <v>5</v>
      </c>
      <c s="6" t="s">
        <v>734</v>
      </c>
      <c s="36" t="s">
        <v>706</v>
      </c>
      <c s="37">
        <v>7.2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707</v>
      </c>
      <c>
        <f>(M39*21)/100</f>
      </c>
      <c t="s">
        <v>27</v>
      </c>
    </row>
    <row r="40" spans="1:5" ht="12.75">
      <c r="A40" s="35" t="s">
        <v>55</v>
      </c>
      <c r="E40" s="39" t="s">
        <v>734</v>
      </c>
    </row>
    <row r="41" spans="1:5" ht="25.5">
      <c r="A41" s="35" t="s">
        <v>56</v>
      </c>
      <c r="E41" s="40" t="s">
        <v>708</v>
      </c>
    </row>
    <row r="42" spans="1:5" ht="216.75">
      <c r="A42" t="s">
        <v>58</v>
      </c>
      <c r="E42" s="39" t="s">
        <v>735</v>
      </c>
    </row>
    <row r="43" spans="1:16" ht="12.75">
      <c r="A43" t="s">
        <v>49</v>
      </c>
      <c s="34" t="s">
        <v>85</v>
      </c>
      <c s="34" t="s">
        <v>736</v>
      </c>
      <c s="35" t="s">
        <v>5</v>
      </c>
      <c s="6" t="s">
        <v>737</v>
      </c>
      <c s="36" t="s">
        <v>706</v>
      </c>
      <c s="37">
        <v>129.69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707</v>
      </c>
      <c>
        <f>(M43*21)/100</f>
      </c>
      <c t="s">
        <v>27</v>
      </c>
    </row>
    <row r="44" spans="1:5" ht="12.75">
      <c r="A44" s="35" t="s">
        <v>55</v>
      </c>
      <c r="E44" s="39" t="s">
        <v>737</v>
      </c>
    </row>
    <row r="45" spans="1:5" ht="25.5">
      <c r="A45" s="35" t="s">
        <v>56</v>
      </c>
      <c r="E45" s="40" t="s">
        <v>738</v>
      </c>
    </row>
    <row r="46" spans="1:5" ht="140.25">
      <c r="A46" t="s">
        <v>58</v>
      </c>
      <c r="E46" s="39" t="s">
        <v>739</v>
      </c>
    </row>
    <row r="47" spans="1:16" ht="12.75">
      <c r="A47" t="s">
        <v>49</v>
      </c>
      <c s="34" t="s">
        <v>89</v>
      </c>
      <c s="34" t="s">
        <v>740</v>
      </c>
      <c s="35" t="s">
        <v>5</v>
      </c>
      <c s="6" t="s">
        <v>741</v>
      </c>
      <c s="36" t="s">
        <v>706</v>
      </c>
      <c s="37">
        <v>63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707</v>
      </c>
      <c>
        <f>(M47*21)/100</f>
      </c>
      <c t="s">
        <v>27</v>
      </c>
    </row>
    <row r="48" spans="1:5" ht="12.75">
      <c r="A48" s="35" t="s">
        <v>55</v>
      </c>
      <c r="E48" s="39" t="s">
        <v>741</v>
      </c>
    </row>
    <row r="49" spans="1:5" ht="25.5">
      <c r="A49" s="35" t="s">
        <v>56</v>
      </c>
      <c r="E49" s="40" t="s">
        <v>742</v>
      </c>
    </row>
    <row r="50" spans="1:5" ht="216.75">
      <c r="A50" t="s">
        <v>58</v>
      </c>
      <c r="E50" s="39" t="s">
        <v>743</v>
      </c>
    </row>
    <row r="51" spans="1:16" ht="12.75">
      <c r="A51" t="s">
        <v>49</v>
      </c>
      <c s="34" t="s">
        <v>93</v>
      </c>
      <c s="34" t="s">
        <v>744</v>
      </c>
      <c s="35" t="s">
        <v>5</v>
      </c>
      <c s="6" t="s">
        <v>745</v>
      </c>
      <c s="36" t="s">
        <v>706</v>
      </c>
      <c s="37">
        <v>3.1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707</v>
      </c>
      <c>
        <f>(M51*21)/100</f>
      </c>
      <c t="s">
        <v>27</v>
      </c>
    </row>
    <row r="52" spans="1:5" ht="12.75">
      <c r="A52" s="35" t="s">
        <v>55</v>
      </c>
      <c r="E52" s="39" t="s">
        <v>745</v>
      </c>
    </row>
    <row r="53" spans="1:5" ht="38.25">
      <c r="A53" s="35" t="s">
        <v>56</v>
      </c>
      <c r="E53" s="40" t="s">
        <v>746</v>
      </c>
    </row>
    <row r="54" spans="1:5" ht="165.75">
      <c r="A54" t="s">
        <v>58</v>
      </c>
      <c r="E54" s="39" t="s">
        <v>747</v>
      </c>
    </row>
    <row r="55" spans="1:16" ht="12.75">
      <c r="A55" t="s">
        <v>49</v>
      </c>
      <c s="34" t="s">
        <v>163</v>
      </c>
      <c s="34" t="s">
        <v>748</v>
      </c>
      <c s="35" t="s">
        <v>5</v>
      </c>
      <c s="6" t="s">
        <v>749</v>
      </c>
      <c s="36" t="s">
        <v>715</v>
      </c>
      <c s="37">
        <v>225.5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707</v>
      </c>
      <c>
        <f>(M55*21)/100</f>
      </c>
      <c t="s">
        <v>27</v>
      </c>
    </row>
    <row r="56" spans="1:5" ht="12.75">
      <c r="A56" s="35" t="s">
        <v>55</v>
      </c>
      <c r="E56" s="39" t="s">
        <v>749</v>
      </c>
    </row>
    <row r="57" spans="1:5" ht="25.5">
      <c r="A57" s="35" t="s">
        <v>56</v>
      </c>
      <c r="E57" s="40" t="s">
        <v>750</v>
      </c>
    </row>
    <row r="58" spans="1:5" ht="25.5">
      <c r="A58" t="s">
        <v>58</v>
      </c>
      <c r="E58" s="39" t="s">
        <v>751</v>
      </c>
    </row>
    <row r="59" spans="1:16" ht="12.75">
      <c r="A59" t="s">
        <v>49</v>
      </c>
      <c s="34" t="s">
        <v>167</v>
      </c>
      <c s="34" t="s">
        <v>752</v>
      </c>
      <c s="35" t="s">
        <v>5</v>
      </c>
      <c s="6" t="s">
        <v>753</v>
      </c>
      <c s="36" t="s">
        <v>715</v>
      </c>
      <c s="37">
        <v>48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707</v>
      </c>
      <c>
        <f>(M59*21)/100</f>
      </c>
      <c t="s">
        <v>27</v>
      </c>
    </row>
    <row r="60" spans="1:5" ht="12.75">
      <c r="A60" s="35" t="s">
        <v>55</v>
      </c>
      <c r="E60" s="39" t="s">
        <v>753</v>
      </c>
    </row>
    <row r="61" spans="1:5" ht="25.5">
      <c r="A61" s="35" t="s">
        <v>56</v>
      </c>
      <c r="E61" s="40" t="s">
        <v>754</v>
      </c>
    </row>
    <row r="62" spans="1:5" ht="25.5">
      <c r="A62" t="s">
        <v>58</v>
      </c>
      <c r="E62" s="39" t="s">
        <v>755</v>
      </c>
    </row>
    <row r="63" spans="1:16" ht="12.75">
      <c r="A63" t="s">
        <v>49</v>
      </c>
      <c s="34" t="s">
        <v>206</v>
      </c>
      <c s="34" t="s">
        <v>756</v>
      </c>
      <c s="35" t="s">
        <v>5</v>
      </c>
      <c s="6" t="s">
        <v>757</v>
      </c>
      <c s="36" t="s">
        <v>715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707</v>
      </c>
      <c>
        <f>(M63*21)/100</f>
      </c>
      <c t="s">
        <v>27</v>
      </c>
    </row>
    <row r="64" spans="1:5" ht="12.75">
      <c r="A64" s="35" t="s">
        <v>55</v>
      </c>
      <c r="E64" s="39" t="s">
        <v>757</v>
      </c>
    </row>
    <row r="65" spans="1:5" ht="25.5">
      <c r="A65" s="35" t="s">
        <v>56</v>
      </c>
      <c r="E65" s="40" t="s">
        <v>758</v>
      </c>
    </row>
    <row r="66" spans="1:5" ht="38.25">
      <c r="A66" t="s">
        <v>58</v>
      </c>
      <c r="E66" s="39" t="s">
        <v>759</v>
      </c>
    </row>
    <row r="67" spans="1:16" ht="12.75">
      <c r="A67" t="s">
        <v>49</v>
      </c>
      <c s="34" t="s">
        <v>210</v>
      </c>
      <c s="34" t="s">
        <v>760</v>
      </c>
      <c s="35" t="s">
        <v>5</v>
      </c>
      <c s="6" t="s">
        <v>761</v>
      </c>
      <c s="36" t="s">
        <v>706</v>
      </c>
      <c s="37">
        <v>1.44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707</v>
      </c>
      <c>
        <f>(M67*21)/100</f>
      </c>
      <c t="s">
        <v>27</v>
      </c>
    </row>
    <row r="68" spans="1:5" ht="12.75">
      <c r="A68" s="35" t="s">
        <v>55</v>
      </c>
      <c r="E68" s="39" t="s">
        <v>761</v>
      </c>
    </row>
    <row r="69" spans="1:5" ht="25.5">
      <c r="A69" s="35" t="s">
        <v>56</v>
      </c>
      <c r="E69" s="40" t="s">
        <v>762</v>
      </c>
    </row>
    <row r="70" spans="1:5" ht="38.25">
      <c r="A70" t="s">
        <v>58</v>
      </c>
      <c r="E70" s="39" t="s">
        <v>763</v>
      </c>
    </row>
    <row r="71" spans="1:13" ht="12.75">
      <c r="A71" t="s">
        <v>46</v>
      </c>
      <c r="C71" s="31" t="s">
        <v>27</v>
      </c>
      <c r="E71" s="33" t="s">
        <v>764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213</v>
      </c>
      <c s="34" t="s">
        <v>765</v>
      </c>
      <c s="35" t="s">
        <v>5</v>
      </c>
      <c s="6" t="s">
        <v>766</v>
      </c>
      <c s="36" t="s">
        <v>227</v>
      </c>
      <c s="37">
        <v>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707</v>
      </c>
      <c>
        <f>(M72*21)/100</f>
      </c>
      <c t="s">
        <v>27</v>
      </c>
    </row>
    <row r="73" spans="1:5" ht="12.75">
      <c r="A73" s="35" t="s">
        <v>55</v>
      </c>
      <c r="E73" s="39" t="s">
        <v>766</v>
      </c>
    </row>
    <row r="74" spans="1:5" ht="25.5">
      <c r="A74" s="35" t="s">
        <v>56</v>
      </c>
      <c r="E74" s="40" t="s">
        <v>767</v>
      </c>
    </row>
    <row r="75" spans="1:5" ht="114.75">
      <c r="A75" t="s">
        <v>58</v>
      </c>
      <c r="E75" s="39" t="s">
        <v>768</v>
      </c>
    </row>
    <row r="76" spans="1:13" ht="12.75">
      <c r="A76" t="s">
        <v>46</v>
      </c>
      <c r="C76" s="31" t="s">
        <v>70</v>
      </c>
      <c r="E76" s="33" t="s">
        <v>769</v>
      </c>
      <c r="J76" s="32">
        <f>0</f>
      </c>
      <c s="32">
        <f>0</f>
      </c>
      <c s="32">
        <f>0+L77+L81+L85+L89+L93+L97+L101</f>
      </c>
      <c s="32">
        <f>0+M77+M81+M85+M89+M93+M97+M101</f>
      </c>
    </row>
    <row r="77" spans="1:16" ht="12.75">
      <c r="A77" t="s">
        <v>49</v>
      </c>
      <c s="34" t="s">
        <v>216</v>
      </c>
      <c s="34" t="s">
        <v>770</v>
      </c>
      <c s="35" t="s">
        <v>5</v>
      </c>
      <c s="6" t="s">
        <v>771</v>
      </c>
      <c s="36" t="s">
        <v>706</v>
      </c>
      <c s="37">
        <v>2.79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707</v>
      </c>
      <c>
        <f>(M77*21)/100</f>
      </c>
      <c t="s">
        <v>27</v>
      </c>
    </row>
    <row r="78" spans="1:5" ht="12.75">
      <c r="A78" s="35" t="s">
        <v>55</v>
      </c>
      <c r="E78" s="39" t="s">
        <v>771</v>
      </c>
    </row>
    <row r="79" spans="1:5" ht="25.5">
      <c r="A79" s="35" t="s">
        <v>56</v>
      </c>
      <c r="E79" s="40" t="s">
        <v>772</v>
      </c>
    </row>
    <row r="80" spans="1:5" ht="51">
      <c r="A80" t="s">
        <v>58</v>
      </c>
      <c r="E80" s="39" t="s">
        <v>773</v>
      </c>
    </row>
    <row r="81" spans="1:16" ht="12.75">
      <c r="A81" t="s">
        <v>49</v>
      </c>
      <c s="34" t="s">
        <v>219</v>
      </c>
      <c s="34" t="s">
        <v>774</v>
      </c>
      <c s="35" t="s">
        <v>5</v>
      </c>
      <c s="6" t="s">
        <v>775</v>
      </c>
      <c s="36" t="s">
        <v>706</v>
      </c>
      <c s="37">
        <v>45.1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707</v>
      </c>
      <c>
        <f>(M81*21)/100</f>
      </c>
      <c t="s">
        <v>27</v>
      </c>
    </row>
    <row r="82" spans="1:5" ht="12.75">
      <c r="A82" s="35" t="s">
        <v>55</v>
      </c>
      <c r="E82" s="39" t="s">
        <v>775</v>
      </c>
    </row>
    <row r="83" spans="1:5" ht="89.25">
      <c r="A83" s="35" t="s">
        <v>56</v>
      </c>
      <c r="E83" s="40" t="s">
        <v>776</v>
      </c>
    </row>
    <row r="84" spans="1:5" ht="51">
      <c r="A84" t="s">
        <v>58</v>
      </c>
      <c r="E84" s="39" t="s">
        <v>777</v>
      </c>
    </row>
    <row r="85" spans="1:16" ht="12.75">
      <c r="A85" t="s">
        <v>49</v>
      </c>
      <c s="34" t="s">
        <v>223</v>
      </c>
      <c s="34" t="s">
        <v>778</v>
      </c>
      <c s="35" t="s">
        <v>5</v>
      </c>
      <c s="6" t="s">
        <v>779</v>
      </c>
      <c s="36" t="s">
        <v>715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707</v>
      </c>
      <c>
        <f>(M85*21)/100</f>
      </c>
      <c t="s">
        <v>27</v>
      </c>
    </row>
    <row r="86" spans="1:5" ht="12.75">
      <c r="A86" s="35" t="s">
        <v>55</v>
      </c>
      <c r="E86" s="39" t="s">
        <v>779</v>
      </c>
    </row>
    <row r="87" spans="1:5" ht="25.5">
      <c r="A87" s="35" t="s">
        <v>56</v>
      </c>
      <c r="E87" s="40" t="s">
        <v>780</v>
      </c>
    </row>
    <row r="88" spans="1:5" ht="63.75">
      <c r="A88" t="s">
        <v>58</v>
      </c>
      <c r="E88" s="39" t="s">
        <v>781</v>
      </c>
    </row>
    <row r="89" spans="1:16" ht="12.75">
      <c r="A89" t="s">
        <v>49</v>
      </c>
      <c s="34" t="s">
        <v>224</v>
      </c>
      <c s="34" t="s">
        <v>782</v>
      </c>
      <c s="35" t="s">
        <v>5</v>
      </c>
      <c s="6" t="s">
        <v>783</v>
      </c>
      <c s="36" t="s">
        <v>715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707</v>
      </c>
      <c>
        <f>(M89*21)/100</f>
      </c>
      <c t="s">
        <v>27</v>
      </c>
    </row>
    <row r="90" spans="1:5" ht="12.75">
      <c r="A90" s="35" t="s">
        <v>55</v>
      </c>
      <c r="E90" s="39" t="s">
        <v>783</v>
      </c>
    </row>
    <row r="91" spans="1:5" ht="25.5">
      <c r="A91" s="35" t="s">
        <v>56</v>
      </c>
      <c r="E91" s="40" t="s">
        <v>780</v>
      </c>
    </row>
    <row r="92" spans="1:5" ht="51">
      <c r="A92" t="s">
        <v>58</v>
      </c>
      <c r="E92" s="39" t="s">
        <v>784</v>
      </c>
    </row>
    <row r="93" spans="1:16" ht="12.75">
      <c r="A93" t="s">
        <v>49</v>
      </c>
      <c s="34" t="s">
        <v>229</v>
      </c>
      <c s="34" t="s">
        <v>785</v>
      </c>
      <c s="35" t="s">
        <v>5</v>
      </c>
      <c s="6" t="s">
        <v>786</v>
      </c>
      <c s="36" t="s">
        <v>715</v>
      </c>
      <c s="37">
        <v>190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707</v>
      </c>
      <c>
        <f>(M93*21)/100</f>
      </c>
      <c t="s">
        <v>27</v>
      </c>
    </row>
    <row r="94" spans="1:5" ht="12.75">
      <c r="A94" s="35" t="s">
        <v>55</v>
      </c>
      <c r="E94" s="39" t="s">
        <v>786</v>
      </c>
    </row>
    <row r="95" spans="1:5" ht="38.25">
      <c r="A95" s="35" t="s">
        <v>56</v>
      </c>
      <c r="E95" s="40" t="s">
        <v>787</v>
      </c>
    </row>
    <row r="96" spans="1:5" ht="51">
      <c r="A96" t="s">
        <v>58</v>
      </c>
      <c r="E96" s="39" t="s">
        <v>788</v>
      </c>
    </row>
    <row r="97" spans="1:16" ht="12.75">
      <c r="A97" t="s">
        <v>49</v>
      </c>
      <c s="34" t="s">
        <v>233</v>
      </c>
      <c s="34" t="s">
        <v>789</v>
      </c>
      <c s="35" t="s">
        <v>5</v>
      </c>
      <c s="6" t="s">
        <v>790</v>
      </c>
      <c s="36" t="s">
        <v>715</v>
      </c>
      <c s="37">
        <v>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707</v>
      </c>
      <c>
        <f>(M97*21)/100</f>
      </c>
      <c t="s">
        <v>27</v>
      </c>
    </row>
    <row r="98" spans="1:5" ht="12.75">
      <c r="A98" s="35" t="s">
        <v>55</v>
      </c>
      <c r="E98" s="39" t="s">
        <v>790</v>
      </c>
    </row>
    <row r="99" spans="1:5" ht="25.5">
      <c r="A99" s="35" t="s">
        <v>56</v>
      </c>
      <c r="E99" s="40" t="s">
        <v>780</v>
      </c>
    </row>
    <row r="100" spans="1:5" ht="102">
      <c r="A100" t="s">
        <v>58</v>
      </c>
      <c r="E100" s="39" t="s">
        <v>791</v>
      </c>
    </row>
    <row r="101" spans="1:16" ht="12.75">
      <c r="A101" t="s">
        <v>49</v>
      </c>
      <c s="34" t="s">
        <v>238</v>
      </c>
      <c s="34" t="s">
        <v>792</v>
      </c>
      <c s="35" t="s">
        <v>5</v>
      </c>
      <c s="6" t="s">
        <v>793</v>
      </c>
      <c s="36" t="s">
        <v>715</v>
      </c>
      <c s="37">
        <v>190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707</v>
      </c>
      <c>
        <f>(M101*21)/100</f>
      </c>
      <c t="s">
        <v>27</v>
      </c>
    </row>
    <row r="102" spans="1:5" ht="12.75">
      <c r="A102" s="35" t="s">
        <v>55</v>
      </c>
      <c r="E102" s="39" t="s">
        <v>793</v>
      </c>
    </row>
    <row r="103" spans="1:5" ht="25.5">
      <c r="A103" s="35" t="s">
        <v>56</v>
      </c>
      <c r="E103" s="40" t="s">
        <v>794</v>
      </c>
    </row>
    <row r="104" spans="1:5" ht="127.5">
      <c r="A104" t="s">
        <v>58</v>
      </c>
      <c r="E104" s="39" t="s">
        <v>795</v>
      </c>
    </row>
    <row r="105" spans="1:13" ht="12.75">
      <c r="A105" t="s">
        <v>46</v>
      </c>
      <c r="C105" s="31" t="s">
        <v>77</v>
      </c>
      <c r="E105" s="33" t="s">
        <v>260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242</v>
      </c>
      <c s="34" t="s">
        <v>796</v>
      </c>
      <c s="35" t="s">
        <v>5</v>
      </c>
      <c s="6" t="s">
        <v>797</v>
      </c>
      <c s="36" t="s">
        <v>227</v>
      </c>
      <c s="37">
        <v>18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707</v>
      </c>
      <c>
        <f>(M106*21)/100</f>
      </c>
      <c t="s">
        <v>27</v>
      </c>
    </row>
    <row r="107" spans="1:5" ht="12.75">
      <c r="A107" s="35" t="s">
        <v>55</v>
      </c>
      <c r="E107" s="39" t="s">
        <v>797</v>
      </c>
    </row>
    <row r="108" spans="1:5" ht="25.5">
      <c r="A108" s="35" t="s">
        <v>56</v>
      </c>
      <c r="E108" s="40" t="s">
        <v>798</v>
      </c>
    </row>
    <row r="109" spans="1:5" ht="63.75">
      <c r="A109" t="s">
        <v>58</v>
      </c>
      <c r="E109" s="39" t="s">
        <v>799</v>
      </c>
    </row>
    <row r="110" spans="1:13" ht="12.75">
      <c r="A110" t="s">
        <v>46</v>
      </c>
      <c r="C110" s="31" t="s">
        <v>81</v>
      </c>
      <c r="E110" s="33" t="s">
        <v>800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49</v>
      </c>
      <c s="34" t="s">
        <v>246</v>
      </c>
      <c s="34" t="s">
        <v>801</v>
      </c>
      <c s="35" t="s">
        <v>5</v>
      </c>
      <c s="6" t="s">
        <v>802</v>
      </c>
      <c s="36" t="s">
        <v>129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707</v>
      </c>
      <c>
        <f>(M111*21)/100</f>
      </c>
      <c t="s">
        <v>27</v>
      </c>
    </row>
    <row r="112" spans="1:5" ht="12.75">
      <c r="A112" s="35" t="s">
        <v>55</v>
      </c>
      <c r="E112" s="39" t="s">
        <v>802</v>
      </c>
    </row>
    <row r="113" spans="1:5" ht="25.5">
      <c r="A113" s="35" t="s">
        <v>56</v>
      </c>
      <c r="E113" s="40" t="s">
        <v>803</v>
      </c>
    </row>
    <row r="114" spans="1:5" ht="51">
      <c r="A114" t="s">
        <v>58</v>
      </c>
      <c r="E114" s="39" t="s">
        <v>804</v>
      </c>
    </row>
    <row r="115" spans="1:13" ht="12.75">
      <c r="A115" t="s">
        <v>46</v>
      </c>
      <c r="C115" s="31" t="s">
        <v>85</v>
      </c>
      <c r="E115" s="33" t="s">
        <v>805</v>
      </c>
      <c r="J115" s="32">
        <f>0</f>
      </c>
      <c s="32">
        <f>0</f>
      </c>
      <c s="32">
        <f>0+L116+L120+L124+L128+L132</f>
      </c>
      <c s="32">
        <f>0+M116+M120+M124+M128+M132</f>
      </c>
    </row>
    <row r="116" spans="1:16" ht="25.5">
      <c r="A116" t="s">
        <v>49</v>
      </c>
      <c s="34" t="s">
        <v>250</v>
      </c>
      <c s="34" t="s">
        <v>806</v>
      </c>
      <c s="35" t="s">
        <v>5</v>
      </c>
      <c s="6" t="s">
        <v>807</v>
      </c>
      <c s="36" t="s">
        <v>129</v>
      </c>
      <c s="37">
        <v>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707</v>
      </c>
      <c>
        <f>(M116*21)/100</f>
      </c>
      <c t="s">
        <v>27</v>
      </c>
    </row>
    <row r="117" spans="1:5" ht="25.5">
      <c r="A117" s="35" t="s">
        <v>55</v>
      </c>
      <c r="E117" s="39" t="s">
        <v>807</v>
      </c>
    </row>
    <row r="118" spans="1:5" ht="25.5">
      <c r="A118" s="35" t="s">
        <v>56</v>
      </c>
      <c r="E118" s="40" t="s">
        <v>808</v>
      </c>
    </row>
    <row r="119" spans="1:5" ht="12.75">
      <c r="A119" t="s">
        <v>58</v>
      </c>
      <c r="E119" s="39" t="s">
        <v>809</v>
      </c>
    </row>
    <row r="120" spans="1:16" ht="25.5">
      <c r="A120" t="s">
        <v>49</v>
      </c>
      <c s="34" t="s">
        <v>293</v>
      </c>
      <c s="34" t="s">
        <v>810</v>
      </c>
      <c s="35" t="s">
        <v>5</v>
      </c>
      <c s="6" t="s">
        <v>811</v>
      </c>
      <c s="36" t="s">
        <v>129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707</v>
      </c>
      <c>
        <f>(M120*21)/100</f>
      </c>
      <c t="s">
        <v>27</v>
      </c>
    </row>
    <row r="121" spans="1:5" ht="25.5">
      <c r="A121" s="35" t="s">
        <v>55</v>
      </c>
      <c r="E121" s="39" t="s">
        <v>811</v>
      </c>
    </row>
    <row r="122" spans="1:5" ht="25.5">
      <c r="A122" s="35" t="s">
        <v>56</v>
      </c>
      <c r="E122" s="40" t="s">
        <v>812</v>
      </c>
    </row>
    <row r="123" spans="1:5" ht="25.5">
      <c r="A123" t="s">
        <v>58</v>
      </c>
      <c r="E123" s="39" t="s">
        <v>813</v>
      </c>
    </row>
    <row r="124" spans="1:16" ht="25.5">
      <c r="A124" t="s">
        <v>49</v>
      </c>
      <c s="34" t="s">
        <v>297</v>
      </c>
      <c s="34" t="s">
        <v>814</v>
      </c>
      <c s="35" t="s">
        <v>5</v>
      </c>
      <c s="6" t="s">
        <v>815</v>
      </c>
      <c s="36" t="s">
        <v>715</v>
      </c>
      <c s="37">
        <v>3.375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707</v>
      </c>
      <c>
        <f>(M124*21)/100</f>
      </c>
      <c t="s">
        <v>27</v>
      </c>
    </row>
    <row r="125" spans="1:5" ht="25.5">
      <c r="A125" s="35" t="s">
        <v>55</v>
      </c>
      <c r="E125" s="39" t="s">
        <v>815</v>
      </c>
    </row>
    <row r="126" spans="1:5" ht="38.25">
      <c r="A126" s="35" t="s">
        <v>56</v>
      </c>
      <c r="E126" s="40" t="s">
        <v>816</v>
      </c>
    </row>
    <row r="127" spans="1:5" ht="25.5">
      <c r="A127" t="s">
        <v>58</v>
      </c>
      <c r="E127" s="39" t="s">
        <v>817</v>
      </c>
    </row>
    <row r="128" spans="1:16" ht="12.75">
      <c r="A128" t="s">
        <v>49</v>
      </c>
      <c s="34" t="s">
        <v>301</v>
      </c>
      <c s="34" t="s">
        <v>818</v>
      </c>
      <c s="35" t="s">
        <v>5</v>
      </c>
      <c s="6" t="s">
        <v>819</v>
      </c>
      <c s="36" t="s">
        <v>129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707</v>
      </c>
      <c>
        <f>(M128*21)/100</f>
      </c>
      <c t="s">
        <v>27</v>
      </c>
    </row>
    <row r="129" spans="1:5" ht="12.75">
      <c r="A129" s="35" t="s">
        <v>55</v>
      </c>
      <c r="E129" s="39" t="s">
        <v>819</v>
      </c>
    </row>
    <row r="130" spans="1:5" ht="38.25">
      <c r="A130" s="35" t="s">
        <v>56</v>
      </c>
      <c r="E130" s="40" t="s">
        <v>820</v>
      </c>
    </row>
    <row r="131" spans="1:5" ht="25.5">
      <c r="A131" t="s">
        <v>58</v>
      </c>
      <c r="E131" s="39" t="s">
        <v>821</v>
      </c>
    </row>
    <row r="132" spans="1:16" ht="12.75">
      <c r="A132" t="s">
        <v>49</v>
      </c>
      <c s="34" t="s">
        <v>305</v>
      </c>
      <c s="34" t="s">
        <v>822</v>
      </c>
      <c s="35" t="s">
        <v>5</v>
      </c>
      <c s="6" t="s">
        <v>823</v>
      </c>
      <c s="36" t="s">
        <v>227</v>
      </c>
      <c s="37">
        <v>91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707</v>
      </c>
      <c>
        <f>(M132*21)/100</f>
      </c>
      <c t="s">
        <v>27</v>
      </c>
    </row>
    <row r="133" spans="1:5" ht="12.75">
      <c r="A133" s="35" t="s">
        <v>55</v>
      </c>
      <c r="E133" s="39" t="s">
        <v>823</v>
      </c>
    </row>
    <row r="134" spans="1:5" ht="25.5">
      <c r="A134" s="35" t="s">
        <v>56</v>
      </c>
      <c r="E134" s="40" t="s">
        <v>824</v>
      </c>
    </row>
    <row r="135" spans="1:5" ht="25.5">
      <c r="A135" t="s">
        <v>58</v>
      </c>
      <c r="E135" s="39" t="s">
        <v>825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699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699</v>
      </c>
      <c r="E4" s="26" t="s">
        <v>700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828</v>
      </c>
      <c r="E8" s="30" t="s">
        <v>827</v>
      </c>
      <c r="J8" s="29">
        <f>0+J9+J18+J63+J84</f>
      </c>
      <c s="29">
        <f>0+K9+K18+K63+K84</f>
      </c>
      <c s="29">
        <f>0+L9+L18+L63+L84</f>
      </c>
      <c s="29">
        <f>0+M9+M18+M63+M84</f>
      </c>
    </row>
    <row r="9" spans="1:13" ht="12.75">
      <c r="A9" t="s">
        <v>46</v>
      </c>
      <c r="C9" s="31" t="s">
        <v>254</v>
      </c>
      <c r="E9" s="33" t="s">
        <v>255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704</v>
      </c>
      <c s="35" t="s">
        <v>5</v>
      </c>
      <c s="6" t="s">
        <v>705</v>
      </c>
      <c s="36" t="s">
        <v>706</v>
      </c>
      <c s="37">
        <v>3.375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707</v>
      </c>
      <c>
        <f>(M10*21)/100</f>
      </c>
      <c t="s">
        <v>27</v>
      </c>
    </row>
    <row r="11" spans="1:5" ht="12.75">
      <c r="A11" s="35" t="s">
        <v>55</v>
      </c>
      <c r="E11" s="39" t="s">
        <v>705</v>
      </c>
    </row>
    <row r="12" spans="1:5" ht="12.75">
      <c r="A12" s="35" t="s">
        <v>56</v>
      </c>
      <c r="E12" s="40" t="s">
        <v>829</v>
      </c>
    </row>
    <row r="13" spans="1:5" ht="25.5">
      <c r="A13" t="s">
        <v>58</v>
      </c>
      <c r="E13" s="39" t="s">
        <v>709</v>
      </c>
    </row>
    <row r="14" spans="1:16" ht="25.5">
      <c r="A14" t="s">
        <v>49</v>
      </c>
      <c s="34" t="s">
        <v>27</v>
      </c>
      <c s="34" t="s">
        <v>67</v>
      </c>
      <c s="35" t="s">
        <v>5</v>
      </c>
      <c s="6" t="s">
        <v>68</v>
      </c>
      <c s="36" t="s">
        <v>53</v>
      </c>
      <c s="37">
        <v>496.89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25.5">
      <c r="A15" s="35" t="s">
        <v>55</v>
      </c>
      <c r="E15" s="39" t="s">
        <v>68</v>
      </c>
    </row>
    <row r="16" spans="1:5" ht="12.75">
      <c r="A16" s="35" t="s">
        <v>56</v>
      </c>
      <c r="E16" s="40" t="s">
        <v>830</v>
      </c>
    </row>
    <row r="17" spans="1:5" ht="51">
      <c r="A17" t="s">
        <v>58</v>
      </c>
      <c r="E17" s="39" t="s">
        <v>711</v>
      </c>
    </row>
    <row r="18" spans="1:13" ht="12.75">
      <c r="A18" t="s">
        <v>46</v>
      </c>
      <c r="C18" s="31" t="s">
        <v>50</v>
      </c>
      <c r="E18" s="33" t="s">
        <v>712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25</v>
      </c>
      <c s="34" t="s">
        <v>718</v>
      </c>
      <c s="35" t="s">
        <v>5</v>
      </c>
      <c s="6" t="s">
        <v>719</v>
      </c>
      <c s="36" t="s">
        <v>715</v>
      </c>
      <c s="37">
        <v>262.5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707</v>
      </c>
      <c>
        <f>(M19*21)/100</f>
      </c>
      <c t="s">
        <v>27</v>
      </c>
    </row>
    <row r="20" spans="1:5" ht="12.75">
      <c r="A20" s="35" t="s">
        <v>55</v>
      </c>
      <c r="E20" s="39" t="s">
        <v>719</v>
      </c>
    </row>
    <row r="21" spans="1:5" ht="38.25">
      <c r="A21" s="35" t="s">
        <v>56</v>
      </c>
      <c r="E21" s="40" t="s">
        <v>831</v>
      </c>
    </row>
    <row r="22" spans="1:5" ht="25.5">
      <c r="A22" t="s">
        <v>58</v>
      </c>
      <c r="E22" s="39" t="s">
        <v>832</v>
      </c>
    </row>
    <row r="23" spans="1:16" ht="25.5">
      <c r="A23" t="s">
        <v>49</v>
      </c>
      <c s="34" t="s">
        <v>66</v>
      </c>
      <c s="34" t="s">
        <v>833</v>
      </c>
      <c s="35" t="s">
        <v>5</v>
      </c>
      <c s="6" t="s">
        <v>834</v>
      </c>
      <c s="36" t="s">
        <v>706</v>
      </c>
      <c s="37">
        <v>35.52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707</v>
      </c>
      <c>
        <f>(M23*21)/100</f>
      </c>
      <c t="s">
        <v>27</v>
      </c>
    </row>
    <row r="24" spans="1:5" ht="25.5">
      <c r="A24" s="35" t="s">
        <v>55</v>
      </c>
      <c r="E24" s="39" t="s">
        <v>834</v>
      </c>
    </row>
    <row r="25" spans="1:5" ht="38.25">
      <c r="A25" s="35" t="s">
        <v>56</v>
      </c>
      <c r="E25" s="40" t="s">
        <v>835</v>
      </c>
    </row>
    <row r="26" spans="1:5" ht="76.5">
      <c r="A26" t="s">
        <v>58</v>
      </c>
      <c r="E26" s="39" t="s">
        <v>836</v>
      </c>
    </row>
    <row r="27" spans="1:16" ht="12.75">
      <c r="A27" t="s">
        <v>49</v>
      </c>
      <c s="34" t="s">
        <v>70</v>
      </c>
      <c s="34" t="s">
        <v>729</v>
      </c>
      <c s="35" t="s">
        <v>5</v>
      </c>
      <c s="6" t="s">
        <v>730</v>
      </c>
      <c s="36" t="s">
        <v>706</v>
      </c>
      <c s="37">
        <v>161.55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707</v>
      </c>
      <c>
        <f>(M27*21)/100</f>
      </c>
      <c t="s">
        <v>27</v>
      </c>
    </row>
    <row r="28" spans="1:5" ht="12.75">
      <c r="A28" s="35" t="s">
        <v>55</v>
      </c>
      <c r="E28" s="39" t="s">
        <v>730</v>
      </c>
    </row>
    <row r="29" spans="1:5" ht="38.25">
      <c r="A29" s="35" t="s">
        <v>56</v>
      </c>
      <c r="E29" s="40" t="s">
        <v>837</v>
      </c>
    </row>
    <row r="30" spans="1:5" ht="267.75">
      <c r="A30" t="s">
        <v>58</v>
      </c>
      <c r="E30" s="39" t="s">
        <v>732</v>
      </c>
    </row>
    <row r="31" spans="1:16" ht="12.75">
      <c r="A31" t="s">
        <v>49</v>
      </c>
      <c s="34" t="s">
        <v>26</v>
      </c>
      <c s="34" t="s">
        <v>733</v>
      </c>
      <c s="35" t="s">
        <v>5</v>
      </c>
      <c s="6" t="s">
        <v>734</v>
      </c>
      <c s="36" t="s">
        <v>706</v>
      </c>
      <c s="37">
        <v>3.375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707</v>
      </c>
      <c>
        <f>(M31*21)/100</f>
      </c>
      <c t="s">
        <v>27</v>
      </c>
    </row>
    <row r="32" spans="1:5" ht="12.75">
      <c r="A32" s="35" t="s">
        <v>55</v>
      </c>
      <c r="E32" s="39" t="s">
        <v>734</v>
      </c>
    </row>
    <row r="33" spans="1:5" ht="25.5">
      <c r="A33" s="35" t="s">
        <v>56</v>
      </c>
      <c r="E33" s="40" t="s">
        <v>838</v>
      </c>
    </row>
    <row r="34" spans="1:5" ht="216.75">
      <c r="A34" t="s">
        <v>58</v>
      </c>
      <c r="E34" s="39" t="s">
        <v>839</v>
      </c>
    </row>
    <row r="35" spans="1:16" ht="12.75">
      <c r="A35" t="s">
        <v>49</v>
      </c>
      <c s="34" t="s">
        <v>77</v>
      </c>
      <c s="34" t="s">
        <v>736</v>
      </c>
      <c s="35" t="s">
        <v>5</v>
      </c>
      <c s="6" t="s">
        <v>737</v>
      </c>
      <c s="36" t="s">
        <v>706</v>
      </c>
      <c s="37">
        <v>212.925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707</v>
      </c>
      <c>
        <f>(M35*21)/100</f>
      </c>
      <c t="s">
        <v>27</v>
      </c>
    </row>
    <row r="36" spans="1:5" ht="12.75">
      <c r="A36" s="35" t="s">
        <v>55</v>
      </c>
      <c r="E36" s="39" t="s">
        <v>737</v>
      </c>
    </row>
    <row r="37" spans="1:5" ht="25.5">
      <c r="A37" s="35" t="s">
        <v>56</v>
      </c>
      <c r="E37" s="40" t="s">
        <v>840</v>
      </c>
    </row>
    <row r="38" spans="1:5" ht="140.25">
      <c r="A38" t="s">
        <v>58</v>
      </c>
      <c r="E38" s="39" t="s">
        <v>739</v>
      </c>
    </row>
    <row r="39" spans="1:16" ht="12.75">
      <c r="A39" t="s">
        <v>49</v>
      </c>
      <c s="34" t="s">
        <v>81</v>
      </c>
      <c s="34" t="s">
        <v>740</v>
      </c>
      <c s="35" t="s">
        <v>5</v>
      </c>
      <c s="6" t="s">
        <v>741</v>
      </c>
      <c s="36" t="s">
        <v>706</v>
      </c>
      <c s="37">
        <v>101.1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707</v>
      </c>
      <c>
        <f>(M39*21)/100</f>
      </c>
      <c t="s">
        <v>27</v>
      </c>
    </row>
    <row r="40" spans="1:5" ht="12.75">
      <c r="A40" s="35" t="s">
        <v>55</v>
      </c>
      <c r="E40" s="39" t="s">
        <v>741</v>
      </c>
    </row>
    <row r="41" spans="1:5" ht="25.5">
      <c r="A41" s="35" t="s">
        <v>56</v>
      </c>
      <c r="E41" s="40" t="s">
        <v>841</v>
      </c>
    </row>
    <row r="42" spans="1:5" ht="216.75">
      <c r="A42" t="s">
        <v>58</v>
      </c>
      <c r="E42" s="39" t="s">
        <v>842</v>
      </c>
    </row>
    <row r="43" spans="1:16" ht="12.75">
      <c r="A43" t="s">
        <v>49</v>
      </c>
      <c s="34" t="s">
        <v>85</v>
      </c>
      <c s="34" t="s">
        <v>744</v>
      </c>
      <c s="35" t="s">
        <v>5</v>
      </c>
      <c s="6" t="s">
        <v>745</v>
      </c>
      <c s="36" t="s">
        <v>706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707</v>
      </c>
      <c>
        <f>(M43*21)/100</f>
      </c>
      <c t="s">
        <v>27</v>
      </c>
    </row>
    <row r="44" spans="1:5" ht="12.75">
      <c r="A44" s="35" t="s">
        <v>55</v>
      </c>
      <c r="E44" s="39" t="s">
        <v>745</v>
      </c>
    </row>
    <row r="45" spans="1:5" ht="38.25">
      <c r="A45" s="35" t="s">
        <v>56</v>
      </c>
      <c r="E45" s="40" t="s">
        <v>843</v>
      </c>
    </row>
    <row r="46" spans="1:5" ht="165.75">
      <c r="A46" t="s">
        <v>58</v>
      </c>
      <c r="E46" s="39" t="s">
        <v>747</v>
      </c>
    </row>
    <row r="47" spans="1:16" ht="12.75">
      <c r="A47" t="s">
        <v>49</v>
      </c>
      <c s="34" t="s">
        <v>89</v>
      </c>
      <c s="34" t="s">
        <v>748</v>
      </c>
      <c s="35" t="s">
        <v>5</v>
      </c>
      <c s="6" t="s">
        <v>749</v>
      </c>
      <c s="36" t="s">
        <v>715</v>
      </c>
      <c s="37">
        <v>391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707</v>
      </c>
      <c>
        <f>(M47*21)/100</f>
      </c>
      <c t="s">
        <v>27</v>
      </c>
    </row>
    <row r="48" spans="1:5" ht="12.75">
      <c r="A48" s="35" t="s">
        <v>55</v>
      </c>
      <c r="E48" s="39" t="s">
        <v>749</v>
      </c>
    </row>
    <row r="49" spans="1:5" ht="25.5">
      <c r="A49" s="35" t="s">
        <v>56</v>
      </c>
      <c r="E49" s="40" t="s">
        <v>844</v>
      </c>
    </row>
    <row r="50" spans="1:5" ht="25.5">
      <c r="A50" t="s">
        <v>58</v>
      </c>
      <c r="E50" s="39" t="s">
        <v>751</v>
      </c>
    </row>
    <row r="51" spans="1:16" ht="12.75">
      <c r="A51" t="s">
        <v>49</v>
      </c>
      <c s="34" t="s">
        <v>93</v>
      </c>
      <c s="34" t="s">
        <v>752</v>
      </c>
      <c s="35" t="s">
        <v>5</v>
      </c>
      <c s="6" t="s">
        <v>753</v>
      </c>
      <c s="36" t="s">
        <v>715</v>
      </c>
      <c s="37">
        <v>22.5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707</v>
      </c>
      <c>
        <f>(M51*21)/100</f>
      </c>
      <c t="s">
        <v>27</v>
      </c>
    </row>
    <row r="52" spans="1:5" ht="12.75">
      <c r="A52" s="35" t="s">
        <v>55</v>
      </c>
      <c r="E52" s="39" t="s">
        <v>753</v>
      </c>
    </row>
    <row r="53" spans="1:5" ht="25.5">
      <c r="A53" s="35" t="s">
        <v>56</v>
      </c>
      <c r="E53" s="40" t="s">
        <v>845</v>
      </c>
    </row>
    <row r="54" spans="1:5" ht="25.5">
      <c r="A54" t="s">
        <v>58</v>
      </c>
      <c r="E54" s="39" t="s">
        <v>755</v>
      </c>
    </row>
    <row r="55" spans="1:16" ht="12.75">
      <c r="A55" t="s">
        <v>49</v>
      </c>
      <c s="34" t="s">
        <v>163</v>
      </c>
      <c s="34" t="s">
        <v>756</v>
      </c>
      <c s="35" t="s">
        <v>5</v>
      </c>
      <c s="6" t="s">
        <v>757</v>
      </c>
      <c s="36" t="s">
        <v>715</v>
      </c>
      <c s="37">
        <v>22.5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707</v>
      </c>
      <c>
        <f>(M55*21)/100</f>
      </c>
      <c t="s">
        <v>27</v>
      </c>
    </row>
    <row r="56" spans="1:5" ht="12.75">
      <c r="A56" s="35" t="s">
        <v>55</v>
      </c>
      <c r="E56" s="39" t="s">
        <v>757</v>
      </c>
    </row>
    <row r="57" spans="1:5" ht="25.5">
      <c r="A57" s="35" t="s">
        <v>56</v>
      </c>
      <c r="E57" s="40" t="s">
        <v>846</v>
      </c>
    </row>
    <row r="58" spans="1:5" ht="38.25">
      <c r="A58" t="s">
        <v>58</v>
      </c>
      <c r="E58" s="39" t="s">
        <v>759</v>
      </c>
    </row>
    <row r="59" spans="1:16" ht="12.75">
      <c r="A59" t="s">
        <v>49</v>
      </c>
      <c s="34" t="s">
        <v>167</v>
      </c>
      <c s="34" t="s">
        <v>760</v>
      </c>
      <c s="35" t="s">
        <v>5</v>
      </c>
      <c s="6" t="s">
        <v>761</v>
      </c>
      <c s="36" t="s">
        <v>706</v>
      </c>
      <c s="37">
        <v>0.675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707</v>
      </c>
      <c>
        <f>(M59*21)/100</f>
      </c>
      <c t="s">
        <v>27</v>
      </c>
    </row>
    <row r="60" spans="1:5" ht="12.75">
      <c r="A60" s="35" t="s">
        <v>55</v>
      </c>
      <c r="E60" s="39" t="s">
        <v>761</v>
      </c>
    </row>
    <row r="61" spans="1:5" ht="25.5">
      <c r="A61" s="35" t="s">
        <v>56</v>
      </c>
      <c r="E61" s="40" t="s">
        <v>847</v>
      </c>
    </row>
    <row r="62" spans="1:5" ht="38.25">
      <c r="A62" t="s">
        <v>58</v>
      </c>
      <c r="E62" s="39" t="s">
        <v>763</v>
      </c>
    </row>
    <row r="63" spans="1:13" ht="12.75">
      <c r="A63" t="s">
        <v>46</v>
      </c>
      <c r="C63" s="31" t="s">
        <v>70</v>
      </c>
      <c r="E63" s="33" t="s">
        <v>848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12.75">
      <c r="A64" t="s">
        <v>49</v>
      </c>
      <c s="34" t="s">
        <v>206</v>
      </c>
      <c s="34" t="s">
        <v>770</v>
      </c>
      <c s="35" t="s">
        <v>5</v>
      </c>
      <c s="6" t="s">
        <v>771</v>
      </c>
      <c s="36" t="s">
        <v>706</v>
      </c>
      <c s="37">
        <v>9.72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707</v>
      </c>
      <c>
        <f>(M64*21)/100</f>
      </c>
      <c t="s">
        <v>27</v>
      </c>
    </row>
    <row r="65" spans="1:5" ht="12.75">
      <c r="A65" s="35" t="s">
        <v>55</v>
      </c>
      <c r="E65" s="39" t="s">
        <v>771</v>
      </c>
    </row>
    <row r="66" spans="1:5" ht="25.5">
      <c r="A66" s="35" t="s">
        <v>56</v>
      </c>
      <c r="E66" s="40" t="s">
        <v>849</v>
      </c>
    </row>
    <row r="67" spans="1:5" ht="51">
      <c r="A67" t="s">
        <v>58</v>
      </c>
      <c r="E67" s="39" t="s">
        <v>773</v>
      </c>
    </row>
    <row r="68" spans="1:16" ht="12.75">
      <c r="A68" t="s">
        <v>49</v>
      </c>
      <c s="34" t="s">
        <v>210</v>
      </c>
      <c s="34" t="s">
        <v>774</v>
      </c>
      <c s="35" t="s">
        <v>5</v>
      </c>
      <c s="6" t="s">
        <v>775</v>
      </c>
      <c s="36" t="s">
        <v>706</v>
      </c>
      <c s="37">
        <v>61.575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707</v>
      </c>
      <c>
        <f>(M68*21)/100</f>
      </c>
      <c t="s">
        <v>27</v>
      </c>
    </row>
    <row r="69" spans="1:5" ht="12.75">
      <c r="A69" s="35" t="s">
        <v>55</v>
      </c>
      <c r="E69" s="39" t="s">
        <v>775</v>
      </c>
    </row>
    <row r="70" spans="1:5" ht="63.75">
      <c r="A70" s="35" t="s">
        <v>56</v>
      </c>
      <c r="E70" s="40" t="s">
        <v>850</v>
      </c>
    </row>
    <row r="71" spans="1:5" ht="51">
      <c r="A71" t="s">
        <v>58</v>
      </c>
      <c r="E71" s="39" t="s">
        <v>777</v>
      </c>
    </row>
    <row r="72" spans="1:16" ht="12.75">
      <c r="A72" t="s">
        <v>49</v>
      </c>
      <c s="34" t="s">
        <v>213</v>
      </c>
      <c s="34" t="s">
        <v>851</v>
      </c>
      <c s="35" t="s">
        <v>5</v>
      </c>
      <c s="6" t="s">
        <v>852</v>
      </c>
      <c s="36" t="s">
        <v>715</v>
      </c>
      <c s="37">
        <v>333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707</v>
      </c>
      <c>
        <f>(M72*21)/100</f>
      </c>
      <c t="s">
        <v>27</v>
      </c>
    </row>
    <row r="73" spans="1:5" ht="12.75">
      <c r="A73" s="35" t="s">
        <v>55</v>
      </c>
      <c r="E73" s="39" t="s">
        <v>852</v>
      </c>
    </row>
    <row r="74" spans="1:5" ht="25.5">
      <c r="A74" s="35" t="s">
        <v>56</v>
      </c>
      <c r="E74" s="40" t="s">
        <v>853</v>
      </c>
    </row>
    <row r="75" spans="1:5" ht="127.5">
      <c r="A75" t="s">
        <v>58</v>
      </c>
      <c r="E75" s="39" t="s">
        <v>854</v>
      </c>
    </row>
    <row r="76" spans="1:16" ht="25.5">
      <c r="A76" t="s">
        <v>49</v>
      </c>
      <c s="34" t="s">
        <v>216</v>
      </c>
      <c s="34" t="s">
        <v>855</v>
      </c>
      <c s="35" t="s">
        <v>5</v>
      </c>
      <c s="6" t="s">
        <v>856</v>
      </c>
      <c s="36" t="s">
        <v>715</v>
      </c>
      <c s="37">
        <v>5.5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707</v>
      </c>
      <c>
        <f>(M76*21)/100</f>
      </c>
      <c t="s">
        <v>27</v>
      </c>
    </row>
    <row r="77" spans="1:5" ht="25.5">
      <c r="A77" s="35" t="s">
        <v>55</v>
      </c>
      <c r="E77" s="39" t="s">
        <v>856</v>
      </c>
    </row>
    <row r="78" spans="1:5" ht="25.5">
      <c r="A78" s="35" t="s">
        <v>56</v>
      </c>
      <c r="E78" s="40" t="s">
        <v>857</v>
      </c>
    </row>
    <row r="79" spans="1:5" ht="114.75">
      <c r="A79" t="s">
        <v>58</v>
      </c>
      <c r="E79" s="39" t="s">
        <v>858</v>
      </c>
    </row>
    <row r="80" spans="1:16" ht="12.75">
      <c r="A80" t="s">
        <v>49</v>
      </c>
      <c s="34" t="s">
        <v>219</v>
      </c>
      <c s="34" t="s">
        <v>859</v>
      </c>
      <c s="35" t="s">
        <v>5</v>
      </c>
      <c s="6" t="s">
        <v>860</v>
      </c>
      <c s="36" t="s">
        <v>715</v>
      </c>
      <c s="37">
        <v>64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707</v>
      </c>
      <c>
        <f>(M80*21)/100</f>
      </c>
      <c t="s">
        <v>27</v>
      </c>
    </row>
    <row r="81" spans="1:5" ht="12.75">
      <c r="A81" s="35" t="s">
        <v>55</v>
      </c>
      <c r="E81" s="39" t="s">
        <v>860</v>
      </c>
    </row>
    <row r="82" spans="1:5" ht="25.5">
      <c r="A82" s="35" t="s">
        <v>56</v>
      </c>
      <c r="E82" s="40" t="s">
        <v>861</v>
      </c>
    </row>
    <row r="83" spans="1:5" ht="89.25">
      <c r="A83" t="s">
        <v>58</v>
      </c>
      <c r="E83" s="39" t="s">
        <v>862</v>
      </c>
    </row>
    <row r="84" spans="1:13" ht="12.75">
      <c r="A84" t="s">
        <v>46</v>
      </c>
      <c r="C84" s="31" t="s">
        <v>85</v>
      </c>
      <c r="E84" s="33" t="s">
        <v>863</v>
      </c>
      <c r="J84" s="32">
        <f>0</f>
      </c>
      <c s="32">
        <f>0</f>
      </c>
      <c s="32">
        <f>0+L85+L89+L93</f>
      </c>
      <c s="32">
        <f>0+M85+M89+M93</f>
      </c>
    </row>
    <row r="85" spans="1:16" ht="12.75">
      <c r="A85" t="s">
        <v>49</v>
      </c>
      <c s="34" t="s">
        <v>223</v>
      </c>
      <c s="34" t="s">
        <v>864</v>
      </c>
      <c s="35" t="s">
        <v>5</v>
      </c>
      <c s="6" t="s">
        <v>865</v>
      </c>
      <c s="36" t="s">
        <v>227</v>
      </c>
      <c s="37">
        <v>61.5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707</v>
      </c>
      <c>
        <f>(M85*21)/100</f>
      </c>
      <c t="s">
        <v>27</v>
      </c>
    </row>
    <row r="86" spans="1:5" ht="12.75">
      <c r="A86" s="35" t="s">
        <v>55</v>
      </c>
      <c r="E86" s="39" t="s">
        <v>865</v>
      </c>
    </row>
    <row r="87" spans="1:5" ht="25.5">
      <c r="A87" s="35" t="s">
        <v>56</v>
      </c>
      <c r="E87" s="40" t="s">
        <v>866</v>
      </c>
    </row>
    <row r="88" spans="1:5" ht="25.5">
      <c r="A88" t="s">
        <v>58</v>
      </c>
      <c r="E88" s="39" t="s">
        <v>825</v>
      </c>
    </row>
    <row r="89" spans="1:16" ht="12.75">
      <c r="A89" t="s">
        <v>49</v>
      </c>
      <c s="34" t="s">
        <v>224</v>
      </c>
      <c s="34" t="s">
        <v>867</v>
      </c>
      <c s="35" t="s">
        <v>5</v>
      </c>
      <c s="6" t="s">
        <v>868</v>
      </c>
      <c s="36" t="s">
        <v>227</v>
      </c>
      <c s="37">
        <v>67.5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707</v>
      </c>
      <c>
        <f>(M89*21)/100</f>
      </c>
      <c t="s">
        <v>27</v>
      </c>
    </row>
    <row r="90" spans="1:5" ht="12.75">
      <c r="A90" s="35" t="s">
        <v>55</v>
      </c>
      <c r="E90" s="39" t="s">
        <v>868</v>
      </c>
    </row>
    <row r="91" spans="1:5" ht="25.5">
      <c r="A91" s="35" t="s">
        <v>56</v>
      </c>
      <c r="E91" s="40" t="s">
        <v>869</v>
      </c>
    </row>
    <row r="92" spans="1:5" ht="25.5">
      <c r="A92" t="s">
        <v>58</v>
      </c>
      <c r="E92" s="39" t="s">
        <v>825</v>
      </c>
    </row>
    <row r="93" spans="1:16" ht="12.75">
      <c r="A93" t="s">
        <v>49</v>
      </c>
      <c s="34" t="s">
        <v>229</v>
      </c>
      <c s="34" t="s">
        <v>822</v>
      </c>
      <c s="35" t="s">
        <v>5</v>
      </c>
      <c s="6" t="s">
        <v>823</v>
      </c>
      <c s="36" t="s">
        <v>227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707</v>
      </c>
      <c>
        <f>(M93*21)/100</f>
      </c>
      <c t="s">
        <v>27</v>
      </c>
    </row>
    <row r="94" spans="1:5" ht="12.75">
      <c r="A94" s="35" t="s">
        <v>55</v>
      </c>
      <c r="E94" s="39" t="s">
        <v>823</v>
      </c>
    </row>
    <row r="95" spans="1:5" ht="25.5">
      <c r="A95" s="35" t="s">
        <v>56</v>
      </c>
      <c r="E95" s="40" t="s">
        <v>870</v>
      </c>
    </row>
    <row r="96" spans="1:5" ht="25.5">
      <c r="A96" t="s">
        <v>58</v>
      </c>
      <c r="E96" s="39" t="s">
        <v>825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8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COUNTIFS(L8:L1832,"=0",A8:A1832,"P")+COUNTIFS(L8:L1832,"",A8:A1832,"P")+SUM(Q8:Q1832)</f>
      </c>
    </row>
    <row r="8" spans="1:13" ht="12.75">
      <c r="A8" t="s">
        <v>44</v>
      </c>
      <c r="C8" s="28" t="s">
        <v>875</v>
      </c>
      <c r="E8" s="30" t="s">
        <v>874</v>
      </c>
      <c r="J8" s="29">
        <f>0+J9+J26+J59+J192+J329+J346+J367+J480+J529+J558+J579+J584+J673+J770+J863+J880+J1237+J1382+J1427+J1476+J1513+J1582+J1603+J1616+J1781+J1826+J1831</f>
      </c>
      <c s="29">
        <f>0+K9+K26+K59+K192+K329+K346+K367+K480+K529+K558+K579+K584+K673+K770+K863+K880+K1237+K1382+K1427+K1476+K1513+K1582+K1603+K1616+K1781+K1826+K1831</f>
      </c>
      <c s="29">
        <f>0+L9+L26+L59+L192+L329+L346+L367+L480+L529+L558+L579+L584+L673+L770+L863+L880+L1237+L1382+L1427+L1476+L1513+L1582+L1603+L1616+L1781+L1826+L1831</f>
      </c>
      <c s="29">
        <f>0+M9+M26+M59+M192+M329+M346+M367+M480+M529+M558+M579+M584+M673+M770+M863+M880+M1237+M1382+M1427+M1476+M1513+M1582+M1603+M1616+M1781+M1826+M1831</f>
      </c>
    </row>
    <row r="9" spans="1:13" ht="12.75">
      <c r="A9" t="s">
        <v>46</v>
      </c>
      <c r="C9" s="31" t="s">
        <v>50</v>
      </c>
      <c r="E9" s="33" t="s">
        <v>712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876</v>
      </c>
      <c s="35" t="s">
        <v>5</v>
      </c>
      <c s="6" t="s">
        <v>877</v>
      </c>
      <c s="36" t="s">
        <v>715</v>
      </c>
      <c s="37">
        <v>79.56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878</v>
      </c>
      <c>
        <f>(M10*21)/100</f>
      </c>
      <c t="s">
        <v>27</v>
      </c>
    </row>
    <row r="11" spans="1:5" ht="51">
      <c r="A11" s="35" t="s">
        <v>55</v>
      </c>
      <c r="E11" s="39" t="s">
        <v>879</v>
      </c>
    </row>
    <row r="12" spans="1:5" ht="12.75">
      <c r="A12" s="35" t="s">
        <v>56</v>
      </c>
      <c r="E12" s="40" t="s">
        <v>880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27</v>
      </c>
      <c s="34" t="s">
        <v>881</v>
      </c>
      <c s="35" t="s">
        <v>5</v>
      </c>
      <c s="6" t="s">
        <v>882</v>
      </c>
      <c s="36" t="s">
        <v>227</v>
      </c>
      <c s="37">
        <v>46.8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878</v>
      </c>
      <c>
        <f>(M14*21)/100</f>
      </c>
      <c t="s">
        <v>27</v>
      </c>
    </row>
    <row r="15" spans="1:5" ht="25.5">
      <c r="A15" s="35" t="s">
        <v>55</v>
      </c>
      <c r="E15" s="39" t="s">
        <v>882</v>
      </c>
    </row>
    <row r="16" spans="1:5" ht="51">
      <c r="A16" s="35" t="s">
        <v>56</v>
      </c>
      <c r="E16" s="40" t="s">
        <v>883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25</v>
      </c>
      <c s="34" t="s">
        <v>884</v>
      </c>
      <c s="35" t="s">
        <v>5</v>
      </c>
      <c s="6" t="s">
        <v>885</v>
      </c>
      <c s="36" t="s">
        <v>706</v>
      </c>
      <c s="37">
        <v>161.225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878</v>
      </c>
      <c>
        <f>(M18*21)/100</f>
      </c>
      <c t="s">
        <v>27</v>
      </c>
    </row>
    <row r="19" spans="1:5" ht="25.5">
      <c r="A19" s="35" t="s">
        <v>55</v>
      </c>
      <c r="E19" s="39" t="s">
        <v>885</v>
      </c>
    </row>
    <row r="20" spans="1:5" ht="12.75">
      <c r="A20" s="35" t="s">
        <v>56</v>
      </c>
      <c r="E20" s="40" t="s">
        <v>886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887</v>
      </c>
      <c s="35" t="s">
        <v>5</v>
      </c>
      <c s="6" t="s">
        <v>888</v>
      </c>
      <c s="36" t="s">
        <v>706</v>
      </c>
      <c s="37">
        <v>161.225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878</v>
      </c>
      <c>
        <f>(M22*21)/100</f>
      </c>
      <c t="s">
        <v>27</v>
      </c>
    </row>
    <row r="23" spans="1:5" ht="25.5">
      <c r="A23" s="35" t="s">
        <v>55</v>
      </c>
      <c r="E23" s="39" t="s">
        <v>888</v>
      </c>
    </row>
    <row r="24" spans="1:5" ht="12.75">
      <c r="A24" s="35" t="s">
        <v>56</v>
      </c>
      <c r="E24" s="40" t="s">
        <v>886</v>
      </c>
    </row>
    <row r="25" spans="1:5" ht="12.75">
      <c r="A25" t="s">
        <v>58</v>
      </c>
      <c r="E25" s="39" t="s">
        <v>5</v>
      </c>
    </row>
    <row r="26" spans="1:13" ht="12.75">
      <c r="A26" t="s">
        <v>46</v>
      </c>
      <c r="C26" s="31" t="s">
        <v>27</v>
      </c>
      <c r="E26" s="33" t="s">
        <v>889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70</v>
      </c>
      <c s="34" t="s">
        <v>890</v>
      </c>
      <c s="35" t="s">
        <v>5</v>
      </c>
      <c s="6" t="s">
        <v>891</v>
      </c>
      <c s="36" t="s">
        <v>227</v>
      </c>
      <c s="37">
        <v>82.82</v>
      </c>
      <c s="36">
        <v>0.00022</v>
      </c>
      <c s="36">
        <f>ROUND(G27*H27,6)</f>
      </c>
      <c r="L27" s="38">
        <v>0</v>
      </c>
      <c s="32">
        <f>ROUND(ROUND(L27,2)*ROUND(G27,3),2)</f>
      </c>
      <c s="36" t="s">
        <v>878</v>
      </c>
      <c>
        <f>(M27*21)/100</f>
      </c>
      <c t="s">
        <v>27</v>
      </c>
    </row>
    <row r="28" spans="1:5" ht="12.75">
      <c r="A28" s="35" t="s">
        <v>55</v>
      </c>
      <c r="E28" s="39" t="s">
        <v>891</v>
      </c>
    </row>
    <row r="29" spans="1:5" ht="12.75">
      <c r="A29" s="35" t="s">
        <v>56</v>
      </c>
      <c r="E29" s="40" t="s">
        <v>892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26</v>
      </c>
      <c s="34" t="s">
        <v>893</v>
      </c>
      <c s="35" t="s">
        <v>5</v>
      </c>
      <c s="6" t="s">
        <v>894</v>
      </c>
      <c s="36" t="s">
        <v>53</v>
      </c>
      <c s="37">
        <v>2.949</v>
      </c>
      <c s="36">
        <v>1.06277</v>
      </c>
      <c s="36">
        <f>ROUND(G31*H31,6)</f>
      </c>
      <c r="L31" s="38">
        <v>0</v>
      </c>
      <c s="32">
        <f>ROUND(ROUND(L31,2)*ROUND(G31,3),2)</f>
      </c>
      <c s="36" t="s">
        <v>878</v>
      </c>
      <c>
        <f>(M31*21)/100</f>
      </c>
      <c t="s">
        <v>27</v>
      </c>
    </row>
    <row r="32" spans="1:5" ht="12.75">
      <c r="A32" s="35" t="s">
        <v>55</v>
      </c>
      <c r="E32" s="39" t="s">
        <v>894</v>
      </c>
    </row>
    <row r="33" spans="1:5" ht="12.75">
      <c r="A33" s="35" t="s">
        <v>56</v>
      </c>
      <c r="E33" s="40" t="s">
        <v>895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77</v>
      </c>
      <c s="34" t="s">
        <v>896</v>
      </c>
      <c s="35" t="s">
        <v>5</v>
      </c>
      <c s="6" t="s">
        <v>897</v>
      </c>
      <c s="36" t="s">
        <v>706</v>
      </c>
      <c s="37">
        <v>0.541</v>
      </c>
      <c s="36">
        <v>2.50187</v>
      </c>
      <c s="36">
        <f>ROUND(G35*H35,6)</f>
      </c>
      <c r="L35" s="38">
        <v>0</v>
      </c>
      <c s="32">
        <f>ROUND(ROUND(L35,2)*ROUND(G35,3),2)</f>
      </c>
      <c s="36" t="s">
        <v>878</v>
      </c>
      <c>
        <f>(M35*21)/100</f>
      </c>
      <c t="s">
        <v>27</v>
      </c>
    </row>
    <row r="36" spans="1:5" ht="12.75">
      <c r="A36" s="35" t="s">
        <v>55</v>
      </c>
      <c r="E36" s="39" t="s">
        <v>897</v>
      </c>
    </row>
    <row r="37" spans="1:5" ht="12.75">
      <c r="A37" s="35" t="s">
        <v>56</v>
      </c>
      <c r="E37" s="40" t="s">
        <v>898</v>
      </c>
    </row>
    <row r="38" spans="1:5" ht="12.75">
      <c r="A38" t="s">
        <v>58</v>
      </c>
      <c r="E38" s="39" t="s">
        <v>5</v>
      </c>
    </row>
    <row r="39" spans="1:16" ht="25.5">
      <c r="A39" t="s">
        <v>49</v>
      </c>
      <c s="34" t="s">
        <v>81</v>
      </c>
      <c s="34" t="s">
        <v>899</v>
      </c>
      <c s="35" t="s">
        <v>5</v>
      </c>
      <c s="6" t="s">
        <v>900</v>
      </c>
      <c s="36" t="s">
        <v>706</v>
      </c>
      <c s="37">
        <v>45.742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878</v>
      </c>
      <c>
        <f>(M39*21)/100</f>
      </c>
      <c t="s">
        <v>27</v>
      </c>
    </row>
    <row r="40" spans="1:5" ht="25.5">
      <c r="A40" s="35" t="s">
        <v>55</v>
      </c>
      <c r="E40" s="39" t="s">
        <v>900</v>
      </c>
    </row>
    <row r="41" spans="1:5" ht="12.75">
      <c r="A41" s="35" t="s">
        <v>56</v>
      </c>
      <c r="E41" s="40" t="s">
        <v>901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85</v>
      </c>
      <c s="34" t="s">
        <v>902</v>
      </c>
      <c s="35" t="s">
        <v>5</v>
      </c>
      <c s="6" t="s">
        <v>903</v>
      </c>
      <c s="36" t="s">
        <v>706</v>
      </c>
      <c s="37">
        <v>1.085</v>
      </c>
      <c s="36">
        <v>2.50187</v>
      </c>
      <c s="36">
        <f>ROUND(G43*H43,6)</f>
      </c>
      <c r="L43" s="38">
        <v>0</v>
      </c>
      <c s="32">
        <f>ROUND(ROUND(L43,2)*ROUND(G43,3),2)</f>
      </c>
      <c s="36" t="s">
        <v>878</v>
      </c>
      <c>
        <f>(M43*21)/100</f>
      </c>
      <c t="s">
        <v>27</v>
      </c>
    </row>
    <row r="44" spans="1:5" ht="12.75">
      <c r="A44" s="35" t="s">
        <v>55</v>
      </c>
      <c r="E44" s="39" t="s">
        <v>903</v>
      </c>
    </row>
    <row r="45" spans="1:5" ht="25.5">
      <c r="A45" s="35" t="s">
        <v>56</v>
      </c>
      <c r="E45" s="40" t="s">
        <v>904</v>
      </c>
    </row>
    <row r="46" spans="1:5" ht="12.75">
      <c r="A46" t="s">
        <v>58</v>
      </c>
      <c r="E46" s="39" t="s">
        <v>5</v>
      </c>
    </row>
    <row r="47" spans="1:16" ht="25.5">
      <c r="A47" t="s">
        <v>49</v>
      </c>
      <c s="34" t="s">
        <v>89</v>
      </c>
      <c s="34" t="s">
        <v>905</v>
      </c>
      <c s="35" t="s">
        <v>5</v>
      </c>
      <c s="6" t="s">
        <v>906</v>
      </c>
      <c s="36" t="s">
        <v>706</v>
      </c>
      <c s="37">
        <v>4.28</v>
      </c>
      <c s="36">
        <v>2.50187</v>
      </c>
      <c s="36">
        <f>ROUND(G47*H47,6)</f>
      </c>
      <c r="L47" s="38">
        <v>0</v>
      </c>
      <c s="32">
        <f>ROUND(ROUND(L47,2)*ROUND(G47,3),2)</f>
      </c>
      <c s="36" t="s">
        <v>878</v>
      </c>
      <c>
        <f>(M47*21)/100</f>
      </c>
      <c t="s">
        <v>27</v>
      </c>
    </row>
    <row r="48" spans="1:5" ht="25.5">
      <c r="A48" s="35" t="s">
        <v>55</v>
      </c>
      <c r="E48" s="39" t="s">
        <v>906</v>
      </c>
    </row>
    <row r="49" spans="1:5" ht="12.75">
      <c r="A49" s="35" t="s">
        <v>56</v>
      </c>
      <c r="E49" s="40" t="s">
        <v>907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93</v>
      </c>
      <c s="34" t="s">
        <v>908</v>
      </c>
      <c s="35" t="s">
        <v>5</v>
      </c>
      <c s="6" t="s">
        <v>909</v>
      </c>
      <c s="36" t="s">
        <v>53</v>
      </c>
      <c s="37">
        <v>0.154</v>
      </c>
      <c s="36">
        <v>1.06062</v>
      </c>
      <c s="36">
        <f>ROUND(G51*H51,6)</f>
      </c>
      <c r="L51" s="38">
        <v>0</v>
      </c>
      <c s="32">
        <f>ROUND(ROUND(L51,2)*ROUND(G51,3),2)</f>
      </c>
      <c s="36" t="s">
        <v>878</v>
      </c>
      <c>
        <f>(M51*21)/100</f>
      </c>
      <c t="s">
        <v>27</v>
      </c>
    </row>
    <row r="52" spans="1:5" ht="12.75">
      <c r="A52" s="35" t="s">
        <v>55</v>
      </c>
      <c r="E52" s="39" t="s">
        <v>909</v>
      </c>
    </row>
    <row r="53" spans="1:5" ht="12.75">
      <c r="A53" s="35" t="s">
        <v>56</v>
      </c>
      <c r="E53" s="40" t="s">
        <v>910</v>
      </c>
    </row>
    <row r="54" spans="1:5" ht="12.75">
      <c r="A54" t="s">
        <v>58</v>
      </c>
      <c r="E54" s="39" t="s">
        <v>5</v>
      </c>
    </row>
    <row r="55" spans="1:16" ht="25.5">
      <c r="A55" t="s">
        <v>49</v>
      </c>
      <c s="34" t="s">
        <v>163</v>
      </c>
      <c s="34" t="s">
        <v>911</v>
      </c>
      <c s="35" t="s">
        <v>5</v>
      </c>
      <c s="6" t="s">
        <v>912</v>
      </c>
      <c s="36" t="s">
        <v>706</v>
      </c>
      <c s="37">
        <v>0.432</v>
      </c>
      <c s="36">
        <v>2.50187</v>
      </c>
      <c s="36">
        <f>ROUND(G55*H55,6)</f>
      </c>
      <c r="L55" s="38">
        <v>0</v>
      </c>
      <c s="32">
        <f>ROUND(ROUND(L55,2)*ROUND(G55,3),2)</f>
      </c>
      <c s="36" t="s">
        <v>878</v>
      </c>
      <c>
        <f>(M55*21)/100</f>
      </c>
      <c t="s">
        <v>27</v>
      </c>
    </row>
    <row r="56" spans="1:5" ht="25.5">
      <c r="A56" s="35" t="s">
        <v>55</v>
      </c>
      <c r="E56" s="39" t="s">
        <v>912</v>
      </c>
    </row>
    <row r="57" spans="1:5" ht="12.75">
      <c r="A57" s="35" t="s">
        <v>56</v>
      </c>
      <c r="E57" s="40" t="s">
        <v>913</v>
      </c>
    </row>
    <row r="58" spans="1:5" ht="12.75">
      <c r="A58" t="s">
        <v>58</v>
      </c>
      <c r="E58" s="39" t="s">
        <v>5</v>
      </c>
    </row>
    <row r="59" spans="1:13" ht="12.75">
      <c r="A59" t="s">
        <v>46</v>
      </c>
      <c r="C59" s="31" t="s">
        <v>25</v>
      </c>
      <c r="E59" s="33" t="s">
        <v>914</v>
      </c>
      <c r="J59" s="32">
        <f>0</f>
      </c>
      <c s="32">
        <f>0</f>
      </c>
      <c s="32">
        <f>0+L60+L64+L68+L72+L76+L80+L84+L88+L92+L96+L100+L104+L108+L112+L116+L120+L124+L128+L132+L136+L140+L144+L148+L152+L156+L160+L164+L168+L172+L176+L180+L184+L188</f>
      </c>
      <c s="32">
        <f>0+M60+M64+M68+M72+M76+M80+M84+M88+M92+M96+M100+M104+M108+M112+M116+M120+M124+M128+M132+M136+M140+M144+M148+M152+M156+M160+M164+M168+M172+M176+M180+M184+M188</f>
      </c>
    </row>
    <row r="60" spans="1:16" ht="25.5">
      <c r="A60" t="s">
        <v>49</v>
      </c>
      <c s="34" t="s">
        <v>167</v>
      </c>
      <c s="34" t="s">
        <v>915</v>
      </c>
      <c s="35" t="s">
        <v>5</v>
      </c>
      <c s="6" t="s">
        <v>916</v>
      </c>
      <c s="36" t="s">
        <v>129</v>
      </c>
      <c s="37">
        <v>20</v>
      </c>
      <c s="36">
        <v>0.24042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25.5">
      <c r="A61" s="35" t="s">
        <v>55</v>
      </c>
      <c r="E61" s="39" t="s">
        <v>916</v>
      </c>
    </row>
    <row r="62" spans="1:5" ht="12.75">
      <c r="A62" s="35" t="s">
        <v>56</v>
      </c>
      <c r="E62" s="40" t="s">
        <v>5</v>
      </c>
    </row>
    <row r="63" spans="1:5" ht="12.75">
      <c r="A63" t="s">
        <v>58</v>
      </c>
      <c r="E63" s="39" t="s">
        <v>5</v>
      </c>
    </row>
    <row r="64" spans="1:16" ht="25.5">
      <c r="A64" t="s">
        <v>49</v>
      </c>
      <c s="34" t="s">
        <v>206</v>
      </c>
      <c s="34" t="s">
        <v>917</v>
      </c>
      <c s="35" t="s">
        <v>5</v>
      </c>
      <c s="6" t="s">
        <v>918</v>
      </c>
      <c s="36" t="s">
        <v>706</v>
      </c>
      <c s="37">
        <v>19.321</v>
      </c>
      <c s="36">
        <v>1.32715</v>
      </c>
      <c s="36">
        <f>ROUND(G64*H64,6)</f>
      </c>
      <c r="L64" s="38">
        <v>0</v>
      </c>
      <c s="32">
        <f>ROUND(ROUND(L64,2)*ROUND(G64,3),2)</f>
      </c>
      <c s="36" t="s">
        <v>878</v>
      </c>
      <c>
        <f>(M64*21)/100</f>
      </c>
      <c t="s">
        <v>27</v>
      </c>
    </row>
    <row r="65" spans="1:5" ht="25.5">
      <c r="A65" s="35" t="s">
        <v>55</v>
      </c>
      <c r="E65" s="39" t="s">
        <v>918</v>
      </c>
    </row>
    <row r="66" spans="1:5" ht="102">
      <c r="A66" s="35" t="s">
        <v>56</v>
      </c>
      <c r="E66" s="40" t="s">
        <v>919</v>
      </c>
    </row>
    <row r="67" spans="1:5" ht="12.75">
      <c r="A67" t="s">
        <v>58</v>
      </c>
      <c r="E67" s="39" t="s">
        <v>5</v>
      </c>
    </row>
    <row r="68" spans="1:16" ht="25.5">
      <c r="A68" t="s">
        <v>49</v>
      </c>
      <c s="34" t="s">
        <v>210</v>
      </c>
      <c s="34" t="s">
        <v>920</v>
      </c>
      <c s="35" t="s">
        <v>5</v>
      </c>
      <c s="6" t="s">
        <v>921</v>
      </c>
      <c s="36" t="s">
        <v>715</v>
      </c>
      <c s="37">
        <v>58</v>
      </c>
      <c s="36">
        <v>0.45195</v>
      </c>
      <c s="36">
        <f>ROUND(G68*H68,6)</f>
      </c>
      <c r="L68" s="38">
        <v>0</v>
      </c>
      <c s="32">
        <f>ROUND(ROUND(L68,2)*ROUND(G68,3),2)</f>
      </c>
      <c s="36" t="s">
        <v>878</v>
      </c>
      <c>
        <f>(M68*21)/100</f>
      </c>
      <c t="s">
        <v>27</v>
      </c>
    </row>
    <row r="69" spans="1:5" ht="25.5">
      <c r="A69" s="35" t="s">
        <v>55</v>
      </c>
      <c r="E69" s="39" t="s">
        <v>921</v>
      </c>
    </row>
    <row r="70" spans="1:5" ht="12.75">
      <c r="A70" s="35" t="s">
        <v>56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25.5">
      <c r="A72" t="s">
        <v>49</v>
      </c>
      <c s="34" t="s">
        <v>213</v>
      </c>
      <c s="34" t="s">
        <v>922</v>
      </c>
      <c s="35" t="s">
        <v>5</v>
      </c>
      <c s="6" t="s">
        <v>923</v>
      </c>
      <c s="36" t="s">
        <v>715</v>
      </c>
      <c s="37">
        <v>6.25</v>
      </c>
      <c s="36">
        <v>0.13709</v>
      </c>
      <c s="36">
        <f>ROUND(G72*H72,6)</f>
      </c>
      <c r="L72" s="38">
        <v>0</v>
      </c>
      <c s="32">
        <f>ROUND(ROUND(L72,2)*ROUND(G72,3),2)</f>
      </c>
      <c s="36" t="s">
        <v>878</v>
      </c>
      <c>
        <f>(M72*21)/100</f>
      </c>
      <c t="s">
        <v>27</v>
      </c>
    </row>
    <row r="73" spans="1:5" ht="25.5">
      <c r="A73" s="35" t="s">
        <v>55</v>
      </c>
      <c r="E73" s="39" t="s">
        <v>923</v>
      </c>
    </row>
    <row r="74" spans="1:5" ht="12.75">
      <c r="A74" s="35" t="s">
        <v>56</v>
      </c>
      <c r="E74" s="40" t="s">
        <v>924</v>
      </c>
    </row>
    <row r="75" spans="1:5" ht="12.75">
      <c r="A75" t="s">
        <v>58</v>
      </c>
      <c r="E75" s="39" t="s">
        <v>5</v>
      </c>
    </row>
    <row r="76" spans="1:16" ht="25.5">
      <c r="A76" t="s">
        <v>49</v>
      </c>
      <c s="34" t="s">
        <v>216</v>
      </c>
      <c s="34" t="s">
        <v>925</v>
      </c>
      <c s="35" t="s">
        <v>5</v>
      </c>
      <c s="6" t="s">
        <v>926</v>
      </c>
      <c s="36" t="s">
        <v>715</v>
      </c>
      <c s="37">
        <v>8.5</v>
      </c>
      <c s="36">
        <v>0.25622</v>
      </c>
      <c s="36">
        <f>ROUND(G76*H76,6)</f>
      </c>
      <c r="L76" s="38">
        <v>0</v>
      </c>
      <c s="32">
        <f>ROUND(ROUND(L76,2)*ROUND(G76,3),2)</f>
      </c>
      <c s="36" t="s">
        <v>878</v>
      </c>
      <c>
        <f>(M76*21)/100</f>
      </c>
      <c t="s">
        <v>27</v>
      </c>
    </row>
    <row r="77" spans="1:5" ht="25.5">
      <c r="A77" s="35" t="s">
        <v>55</v>
      </c>
      <c r="E77" s="39" t="s">
        <v>926</v>
      </c>
    </row>
    <row r="78" spans="1:5" ht="12.75">
      <c r="A78" s="35" t="s">
        <v>56</v>
      </c>
      <c r="E78" s="40" t="s">
        <v>927</v>
      </c>
    </row>
    <row r="79" spans="1:5" ht="12.75">
      <c r="A79" t="s">
        <v>58</v>
      </c>
      <c r="E79" s="39" t="s">
        <v>5</v>
      </c>
    </row>
    <row r="80" spans="1:16" ht="25.5">
      <c r="A80" t="s">
        <v>49</v>
      </c>
      <c s="34" t="s">
        <v>219</v>
      </c>
      <c s="34" t="s">
        <v>928</v>
      </c>
      <c s="35" t="s">
        <v>5</v>
      </c>
      <c s="6" t="s">
        <v>929</v>
      </c>
      <c s="36" t="s">
        <v>715</v>
      </c>
      <c s="37">
        <v>102.4</v>
      </c>
      <c s="36">
        <v>0.2387</v>
      </c>
      <c s="36">
        <f>ROUND(G80*H80,6)</f>
      </c>
      <c r="L80" s="38">
        <v>0</v>
      </c>
      <c s="32">
        <f>ROUND(ROUND(L80,2)*ROUND(G80,3),2)</f>
      </c>
      <c s="36" t="s">
        <v>878</v>
      </c>
      <c>
        <f>(M80*21)/100</f>
      </c>
      <c t="s">
        <v>27</v>
      </c>
    </row>
    <row r="81" spans="1:5" ht="25.5">
      <c r="A81" s="35" t="s">
        <v>55</v>
      </c>
      <c r="E81" s="39" t="s">
        <v>929</v>
      </c>
    </row>
    <row r="82" spans="1:5" ht="12.75">
      <c r="A82" s="35" t="s">
        <v>56</v>
      </c>
      <c r="E82" s="40" t="s">
        <v>930</v>
      </c>
    </row>
    <row r="83" spans="1:5" ht="12.75">
      <c r="A83" t="s">
        <v>58</v>
      </c>
      <c r="E83" s="39" t="s">
        <v>5</v>
      </c>
    </row>
    <row r="84" spans="1:16" ht="25.5">
      <c r="A84" t="s">
        <v>49</v>
      </c>
      <c s="34" t="s">
        <v>223</v>
      </c>
      <c s="34" t="s">
        <v>931</v>
      </c>
      <c s="35" t="s">
        <v>5</v>
      </c>
      <c s="6" t="s">
        <v>932</v>
      </c>
      <c s="36" t="s">
        <v>706</v>
      </c>
      <c s="37">
        <v>0.507</v>
      </c>
      <c s="36">
        <v>2.50187</v>
      </c>
      <c s="36">
        <f>ROUND(G84*H84,6)</f>
      </c>
      <c r="L84" s="38">
        <v>0</v>
      </c>
      <c s="32">
        <f>ROUND(ROUND(L84,2)*ROUND(G84,3),2)</f>
      </c>
      <c s="36" t="s">
        <v>878</v>
      </c>
      <c>
        <f>(M84*21)/100</f>
      </c>
      <c t="s">
        <v>27</v>
      </c>
    </row>
    <row r="85" spans="1:5" ht="25.5">
      <c r="A85" s="35" t="s">
        <v>55</v>
      </c>
      <c r="E85" s="39" t="s">
        <v>932</v>
      </c>
    </row>
    <row r="86" spans="1:5" ht="25.5">
      <c r="A86" s="35" t="s">
        <v>56</v>
      </c>
      <c r="E86" s="40" t="s">
        <v>933</v>
      </c>
    </row>
    <row r="87" spans="1:5" ht="12.75">
      <c r="A87" t="s">
        <v>58</v>
      </c>
      <c r="E87" s="39" t="s">
        <v>5</v>
      </c>
    </row>
    <row r="88" spans="1:16" ht="38.25">
      <c r="A88" t="s">
        <v>49</v>
      </c>
      <c s="34" t="s">
        <v>224</v>
      </c>
      <c s="34" t="s">
        <v>934</v>
      </c>
      <c s="35" t="s">
        <v>5</v>
      </c>
      <c s="6" t="s">
        <v>935</v>
      </c>
      <c s="36" t="s">
        <v>715</v>
      </c>
      <c s="37">
        <v>3.38</v>
      </c>
      <c s="36">
        <v>0.03064</v>
      </c>
      <c s="36">
        <f>ROUND(G88*H88,6)</f>
      </c>
      <c r="L88" s="38">
        <v>0</v>
      </c>
      <c s="32">
        <f>ROUND(ROUND(L88,2)*ROUND(G88,3),2)</f>
      </c>
      <c s="36" t="s">
        <v>878</v>
      </c>
      <c>
        <f>(M88*21)/100</f>
      </c>
      <c t="s">
        <v>27</v>
      </c>
    </row>
    <row r="89" spans="1:5" ht="38.25">
      <c r="A89" s="35" t="s">
        <v>55</v>
      </c>
      <c r="E89" s="39" t="s">
        <v>936</v>
      </c>
    </row>
    <row r="90" spans="1:5" ht="12.75">
      <c r="A90" s="35" t="s">
        <v>56</v>
      </c>
      <c r="E90" s="40" t="s">
        <v>937</v>
      </c>
    </row>
    <row r="91" spans="1:5" ht="12.75">
      <c r="A91" t="s">
        <v>58</v>
      </c>
      <c r="E91" s="39" t="s">
        <v>5</v>
      </c>
    </row>
    <row r="92" spans="1:16" ht="25.5">
      <c r="A92" t="s">
        <v>49</v>
      </c>
      <c s="34" t="s">
        <v>229</v>
      </c>
      <c s="34" t="s">
        <v>938</v>
      </c>
      <c s="35" t="s">
        <v>5</v>
      </c>
      <c s="6" t="s">
        <v>939</v>
      </c>
      <c s="36" t="s">
        <v>129</v>
      </c>
      <c s="37">
        <v>32</v>
      </c>
      <c s="36">
        <v>0.02628</v>
      </c>
      <c s="36">
        <f>ROUND(G92*H92,6)</f>
      </c>
      <c r="L92" s="38">
        <v>0</v>
      </c>
      <c s="32">
        <f>ROUND(ROUND(L92,2)*ROUND(G92,3),2)</f>
      </c>
      <c s="36" t="s">
        <v>878</v>
      </c>
      <c>
        <f>(M92*21)/100</f>
      </c>
      <c t="s">
        <v>27</v>
      </c>
    </row>
    <row r="93" spans="1:5" ht="25.5">
      <c r="A93" s="35" t="s">
        <v>55</v>
      </c>
      <c r="E93" s="39" t="s">
        <v>939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25.5">
      <c r="A96" t="s">
        <v>49</v>
      </c>
      <c s="34" t="s">
        <v>233</v>
      </c>
      <c s="34" t="s">
        <v>940</v>
      </c>
      <c s="35" t="s">
        <v>5</v>
      </c>
      <c s="6" t="s">
        <v>941</v>
      </c>
      <c s="36" t="s">
        <v>129</v>
      </c>
      <c s="37">
        <v>2</v>
      </c>
      <c s="36">
        <v>0.03963</v>
      </c>
      <c s="36">
        <f>ROUND(G96*H96,6)</f>
      </c>
      <c r="L96" s="38">
        <v>0</v>
      </c>
      <c s="32">
        <f>ROUND(ROUND(L96,2)*ROUND(G96,3),2)</f>
      </c>
      <c s="36" t="s">
        <v>878</v>
      </c>
      <c>
        <f>(M96*21)/100</f>
      </c>
      <c t="s">
        <v>27</v>
      </c>
    </row>
    <row r="97" spans="1:5" ht="25.5">
      <c r="A97" s="35" t="s">
        <v>55</v>
      </c>
      <c r="E97" s="39" t="s">
        <v>941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49</v>
      </c>
      <c s="34" t="s">
        <v>238</v>
      </c>
      <c s="34" t="s">
        <v>942</v>
      </c>
      <c s="35" t="s">
        <v>5</v>
      </c>
      <c s="6" t="s">
        <v>943</v>
      </c>
      <c s="36" t="s">
        <v>706</v>
      </c>
      <c s="37">
        <v>0.45</v>
      </c>
      <c s="36">
        <v>2.50188</v>
      </c>
      <c s="36">
        <f>ROUND(G100*H100,6)</f>
      </c>
      <c r="L100" s="38">
        <v>0</v>
      </c>
      <c s="32">
        <f>ROUND(ROUND(L100,2)*ROUND(G100,3),2)</f>
      </c>
      <c s="36" t="s">
        <v>878</v>
      </c>
      <c>
        <f>(M100*21)/100</f>
      </c>
      <c t="s">
        <v>27</v>
      </c>
    </row>
    <row r="101" spans="1:5" ht="12.75">
      <c r="A101" s="35" t="s">
        <v>55</v>
      </c>
      <c r="E101" s="39" t="s">
        <v>943</v>
      </c>
    </row>
    <row r="102" spans="1:5" ht="25.5">
      <c r="A102" s="35" t="s">
        <v>56</v>
      </c>
      <c r="E102" s="40" t="s">
        <v>944</v>
      </c>
    </row>
    <row r="103" spans="1:5" ht="12.75">
      <c r="A103" t="s">
        <v>58</v>
      </c>
      <c r="E103" s="39" t="s">
        <v>5</v>
      </c>
    </row>
    <row r="104" spans="1:16" ht="25.5">
      <c r="A104" t="s">
        <v>49</v>
      </c>
      <c s="34" t="s">
        <v>242</v>
      </c>
      <c s="34" t="s">
        <v>945</v>
      </c>
      <c s="35" t="s">
        <v>5</v>
      </c>
      <c s="6" t="s">
        <v>946</v>
      </c>
      <c s="36" t="s">
        <v>715</v>
      </c>
      <c s="37">
        <v>3.255</v>
      </c>
      <c s="36">
        <v>0.00955</v>
      </c>
      <c s="36">
        <f>ROUND(G104*H104,6)</f>
      </c>
      <c r="L104" s="38">
        <v>0</v>
      </c>
      <c s="32">
        <f>ROUND(ROUND(L104,2)*ROUND(G104,3),2)</f>
      </c>
      <c s="36" t="s">
        <v>878</v>
      </c>
      <c>
        <f>(M104*21)/100</f>
      </c>
      <c t="s">
        <v>27</v>
      </c>
    </row>
    <row r="105" spans="1:5" ht="25.5">
      <c r="A105" s="35" t="s">
        <v>55</v>
      </c>
      <c r="E105" s="39" t="s">
        <v>946</v>
      </c>
    </row>
    <row r="106" spans="1:5" ht="25.5">
      <c r="A106" s="35" t="s">
        <v>56</v>
      </c>
      <c r="E106" s="40" t="s">
        <v>947</v>
      </c>
    </row>
    <row r="107" spans="1:5" ht="12.75">
      <c r="A107" t="s">
        <v>58</v>
      </c>
      <c r="E107" s="39" t="s">
        <v>5</v>
      </c>
    </row>
    <row r="108" spans="1:16" ht="25.5">
      <c r="A108" t="s">
        <v>49</v>
      </c>
      <c s="34" t="s">
        <v>246</v>
      </c>
      <c s="34" t="s">
        <v>948</v>
      </c>
      <c s="35" t="s">
        <v>5</v>
      </c>
      <c s="6" t="s">
        <v>949</v>
      </c>
      <c s="36" t="s">
        <v>715</v>
      </c>
      <c s="37">
        <v>3.255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878</v>
      </c>
      <c>
        <f>(M108*21)/100</f>
      </c>
      <c t="s">
        <v>27</v>
      </c>
    </row>
    <row r="109" spans="1:5" ht="25.5">
      <c r="A109" s="35" t="s">
        <v>55</v>
      </c>
      <c r="E109" s="39" t="s">
        <v>949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25.5">
      <c r="A112" t="s">
        <v>49</v>
      </c>
      <c s="34" t="s">
        <v>250</v>
      </c>
      <c s="34" t="s">
        <v>950</v>
      </c>
      <c s="35" t="s">
        <v>5</v>
      </c>
      <c s="6" t="s">
        <v>951</v>
      </c>
      <c s="36" t="s">
        <v>53</v>
      </c>
      <c s="37">
        <v>0.045</v>
      </c>
      <c s="36">
        <v>1.04575</v>
      </c>
      <c s="36">
        <f>ROUND(G112*H112,6)</f>
      </c>
      <c r="L112" s="38">
        <v>0</v>
      </c>
      <c s="32">
        <f>ROUND(ROUND(L112,2)*ROUND(G112,3),2)</f>
      </c>
      <c s="36" t="s">
        <v>878</v>
      </c>
      <c>
        <f>(M112*21)/100</f>
      </c>
      <c t="s">
        <v>27</v>
      </c>
    </row>
    <row r="113" spans="1:5" ht="25.5">
      <c r="A113" s="35" t="s">
        <v>55</v>
      </c>
      <c r="E113" s="39" t="s">
        <v>951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25.5">
      <c r="A116" t="s">
        <v>49</v>
      </c>
      <c s="34" t="s">
        <v>293</v>
      </c>
      <c s="34" t="s">
        <v>952</v>
      </c>
      <c s="35" t="s">
        <v>5</v>
      </c>
      <c s="6" t="s">
        <v>953</v>
      </c>
      <c s="36" t="s">
        <v>53</v>
      </c>
      <c s="37">
        <v>0.049</v>
      </c>
      <c s="36">
        <v>0.01954</v>
      </c>
      <c s="36">
        <f>ROUND(G116*H116,6)</f>
      </c>
      <c r="L116" s="38">
        <v>0</v>
      </c>
      <c s="32">
        <f>ROUND(ROUND(L116,2)*ROUND(G116,3),2)</f>
      </c>
      <c s="36" t="s">
        <v>878</v>
      </c>
      <c>
        <f>(M116*21)/100</f>
      </c>
      <c t="s">
        <v>27</v>
      </c>
    </row>
    <row r="117" spans="1:5" ht="25.5">
      <c r="A117" s="35" t="s">
        <v>55</v>
      </c>
      <c r="E117" s="39" t="s">
        <v>953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12.75">
      <c r="A120" t="s">
        <v>49</v>
      </c>
      <c s="34" t="s">
        <v>297</v>
      </c>
      <c s="34" t="s">
        <v>954</v>
      </c>
      <c s="35" t="s">
        <v>5</v>
      </c>
      <c s="6" t="s">
        <v>955</v>
      </c>
      <c s="36" t="s">
        <v>53</v>
      </c>
      <c s="37">
        <v>0.049</v>
      </c>
      <c s="36">
        <v>1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955</v>
      </c>
    </row>
    <row r="122" spans="1:5" ht="12.75">
      <c r="A122" s="35" t="s">
        <v>56</v>
      </c>
      <c r="E122" s="40" t="s">
        <v>956</v>
      </c>
    </row>
    <row r="123" spans="1:5" ht="12.75">
      <c r="A123" t="s">
        <v>58</v>
      </c>
      <c r="E123" s="39" t="s">
        <v>5</v>
      </c>
    </row>
    <row r="124" spans="1:16" ht="25.5">
      <c r="A124" t="s">
        <v>49</v>
      </c>
      <c s="34" t="s">
        <v>301</v>
      </c>
      <c s="34" t="s">
        <v>957</v>
      </c>
      <c s="35" t="s">
        <v>5</v>
      </c>
      <c s="6" t="s">
        <v>958</v>
      </c>
      <c s="36" t="s">
        <v>53</v>
      </c>
      <c s="37">
        <v>5.069</v>
      </c>
      <c s="36">
        <v>0.01709</v>
      </c>
      <c s="36">
        <f>ROUND(G124*H124,6)</f>
      </c>
      <c r="L124" s="38">
        <v>0</v>
      </c>
      <c s="32">
        <f>ROUND(ROUND(L124,2)*ROUND(G124,3),2)</f>
      </c>
      <c s="36" t="s">
        <v>878</v>
      </c>
      <c>
        <f>(M124*21)/100</f>
      </c>
      <c t="s">
        <v>27</v>
      </c>
    </row>
    <row r="125" spans="1:5" ht="25.5">
      <c r="A125" s="35" t="s">
        <v>55</v>
      </c>
      <c r="E125" s="39" t="s">
        <v>958</v>
      </c>
    </row>
    <row r="126" spans="1:5" ht="12.75">
      <c r="A126" s="35" t="s">
        <v>56</v>
      </c>
      <c r="E126" s="40" t="s">
        <v>959</v>
      </c>
    </row>
    <row r="127" spans="1:5" ht="12.75">
      <c r="A127" t="s">
        <v>58</v>
      </c>
      <c r="E127" s="39" t="s">
        <v>5</v>
      </c>
    </row>
    <row r="128" spans="1:16" ht="12.75">
      <c r="A128" t="s">
        <v>49</v>
      </c>
      <c s="34" t="s">
        <v>305</v>
      </c>
      <c s="34" t="s">
        <v>960</v>
      </c>
      <c s="35" t="s">
        <v>5</v>
      </c>
      <c s="6" t="s">
        <v>961</v>
      </c>
      <c s="36" t="s">
        <v>53</v>
      </c>
      <c s="37">
        <v>0.916</v>
      </c>
      <c s="36">
        <v>1</v>
      </c>
      <c s="36">
        <f>ROUND(G128*H128,6)</f>
      </c>
      <c r="L128" s="38">
        <v>0</v>
      </c>
      <c s="32">
        <f>ROUND(ROUND(L128,2)*ROUND(G128,3),2)</f>
      </c>
      <c s="36" t="s">
        <v>878</v>
      </c>
      <c>
        <f>(M128*21)/100</f>
      </c>
      <c t="s">
        <v>27</v>
      </c>
    </row>
    <row r="129" spans="1:5" ht="12.75">
      <c r="A129" s="35" t="s">
        <v>55</v>
      </c>
      <c r="E129" s="39" t="s">
        <v>961</v>
      </c>
    </row>
    <row r="130" spans="1:5" ht="63.75">
      <c r="A130" s="35" t="s">
        <v>56</v>
      </c>
      <c r="E130" s="40" t="s">
        <v>962</v>
      </c>
    </row>
    <row r="131" spans="1:5" ht="12.75">
      <c r="A131" t="s">
        <v>58</v>
      </c>
      <c r="E131" s="39" t="s">
        <v>5</v>
      </c>
    </row>
    <row r="132" spans="1:16" ht="12.75">
      <c r="A132" t="s">
        <v>49</v>
      </c>
      <c s="34" t="s">
        <v>308</v>
      </c>
      <c s="34" t="s">
        <v>963</v>
      </c>
      <c s="35" t="s">
        <v>5</v>
      </c>
      <c s="6" t="s">
        <v>964</v>
      </c>
      <c s="36" t="s">
        <v>53</v>
      </c>
      <c s="37">
        <v>4.153</v>
      </c>
      <c s="36">
        <v>1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964</v>
      </c>
    </row>
    <row r="134" spans="1:5" ht="25.5">
      <c r="A134" s="35" t="s">
        <v>56</v>
      </c>
      <c r="E134" s="40" t="s">
        <v>965</v>
      </c>
    </row>
    <row r="135" spans="1:5" ht="12.75">
      <c r="A135" t="s">
        <v>58</v>
      </c>
      <c r="E135" s="39" t="s">
        <v>5</v>
      </c>
    </row>
    <row r="136" spans="1:16" ht="25.5">
      <c r="A136" t="s">
        <v>49</v>
      </c>
      <c s="34" t="s">
        <v>312</v>
      </c>
      <c s="34" t="s">
        <v>966</v>
      </c>
      <c s="35" t="s">
        <v>5</v>
      </c>
      <c s="6" t="s">
        <v>967</v>
      </c>
      <c s="36" t="s">
        <v>227</v>
      </c>
      <c s="37">
        <v>4.5</v>
      </c>
      <c s="36">
        <v>0.0006</v>
      </c>
      <c s="36">
        <f>ROUND(G136*H136,6)</f>
      </c>
      <c r="L136" s="38">
        <v>0</v>
      </c>
      <c s="32">
        <f>ROUND(ROUND(L136,2)*ROUND(G136,3),2)</f>
      </c>
      <c s="36" t="s">
        <v>878</v>
      </c>
      <c>
        <f>(M136*21)/100</f>
      </c>
      <c t="s">
        <v>27</v>
      </c>
    </row>
    <row r="137" spans="1:5" ht="25.5">
      <c r="A137" s="35" t="s">
        <v>55</v>
      </c>
      <c r="E137" s="39" t="s">
        <v>967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25.5">
      <c r="A140" t="s">
        <v>49</v>
      </c>
      <c s="34" t="s">
        <v>315</v>
      </c>
      <c s="34" t="s">
        <v>968</v>
      </c>
      <c s="35" t="s">
        <v>5</v>
      </c>
      <c s="6" t="s">
        <v>969</v>
      </c>
      <c s="36" t="s">
        <v>227</v>
      </c>
      <c s="37">
        <v>37</v>
      </c>
      <c s="36">
        <v>0.00122</v>
      </c>
      <c s="36">
        <f>ROUND(G140*H140,6)</f>
      </c>
      <c r="L140" s="38">
        <v>0</v>
      </c>
      <c s="32">
        <f>ROUND(ROUND(L140,2)*ROUND(G140,3),2)</f>
      </c>
      <c s="36" t="s">
        <v>878</v>
      </c>
      <c>
        <f>(M140*21)/100</f>
      </c>
      <c t="s">
        <v>27</v>
      </c>
    </row>
    <row r="141" spans="1:5" ht="25.5">
      <c r="A141" s="35" t="s">
        <v>55</v>
      </c>
      <c r="E141" s="39" t="s">
        <v>969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25.5">
      <c r="A144" t="s">
        <v>49</v>
      </c>
      <c s="34" t="s">
        <v>318</v>
      </c>
      <c s="34" t="s">
        <v>970</v>
      </c>
      <c s="35" t="s">
        <v>5</v>
      </c>
      <c s="6" t="s">
        <v>971</v>
      </c>
      <c s="36" t="s">
        <v>227</v>
      </c>
      <c s="37">
        <v>183.79</v>
      </c>
      <c s="36">
        <v>0.00184</v>
      </c>
      <c s="36">
        <f>ROUND(G144*H144,6)</f>
      </c>
      <c r="L144" s="38">
        <v>0</v>
      </c>
      <c s="32">
        <f>ROUND(ROUND(L144,2)*ROUND(G144,3),2)</f>
      </c>
      <c s="36" t="s">
        <v>878</v>
      </c>
      <c>
        <f>(M144*21)/100</f>
      </c>
      <c t="s">
        <v>27</v>
      </c>
    </row>
    <row r="145" spans="1:5" ht="25.5">
      <c r="A145" s="35" t="s">
        <v>55</v>
      </c>
      <c r="E145" s="39" t="s">
        <v>971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49</v>
      </c>
      <c s="34" t="s">
        <v>321</v>
      </c>
      <c s="34" t="s">
        <v>972</v>
      </c>
      <c s="35" t="s">
        <v>5</v>
      </c>
      <c s="6" t="s">
        <v>973</v>
      </c>
      <c s="36" t="s">
        <v>227</v>
      </c>
      <c s="37">
        <v>3.55</v>
      </c>
      <c s="36">
        <v>0.00227</v>
      </c>
      <c s="36">
        <f>ROUND(G148*H148,6)</f>
      </c>
      <c r="L148" s="38">
        <v>0</v>
      </c>
      <c s="32">
        <f>ROUND(ROUND(L148,2)*ROUND(G148,3),2)</f>
      </c>
      <c s="36" t="s">
        <v>878</v>
      </c>
      <c>
        <f>(M148*21)/100</f>
      </c>
      <c t="s">
        <v>27</v>
      </c>
    </row>
    <row r="149" spans="1:5" ht="25.5">
      <c r="A149" s="35" t="s">
        <v>55</v>
      </c>
      <c r="E149" s="39" t="s">
        <v>973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12.75">
      <c r="A152" t="s">
        <v>49</v>
      </c>
      <c s="34" t="s">
        <v>324</v>
      </c>
      <c s="34" t="s">
        <v>974</v>
      </c>
      <c s="35" t="s">
        <v>5</v>
      </c>
      <c s="6" t="s">
        <v>975</v>
      </c>
      <c s="36" t="s">
        <v>706</v>
      </c>
      <c s="37">
        <v>5</v>
      </c>
      <c s="36">
        <v>2.50188</v>
      </c>
      <c s="36">
        <f>ROUND(G152*H152,6)</f>
      </c>
      <c r="L152" s="38">
        <v>0</v>
      </c>
      <c s="32">
        <f>ROUND(ROUND(L152,2)*ROUND(G152,3),2)</f>
      </c>
      <c s="36" t="s">
        <v>878</v>
      </c>
      <c>
        <f>(M152*21)/100</f>
      </c>
      <c t="s">
        <v>27</v>
      </c>
    </row>
    <row r="153" spans="1:5" ht="12.75">
      <c r="A153" s="35" t="s">
        <v>55</v>
      </c>
      <c r="E153" s="39" t="s">
        <v>975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976</v>
      </c>
    </row>
    <row r="156" spans="1:16" ht="12.75">
      <c r="A156" t="s">
        <v>49</v>
      </c>
      <c s="34" t="s">
        <v>327</v>
      </c>
      <c s="34" t="s">
        <v>977</v>
      </c>
      <c s="35" t="s">
        <v>5</v>
      </c>
      <c s="6" t="s">
        <v>978</v>
      </c>
      <c s="36" t="s">
        <v>715</v>
      </c>
      <c s="37">
        <v>8.528</v>
      </c>
      <c s="36">
        <v>0.00275</v>
      </c>
      <c s="36">
        <f>ROUND(G156*H156,6)</f>
      </c>
      <c r="L156" s="38">
        <v>0</v>
      </c>
      <c s="32">
        <f>ROUND(ROUND(L156,2)*ROUND(G156,3),2)</f>
      </c>
      <c s="36" t="s">
        <v>878</v>
      </c>
      <c>
        <f>(M156*21)/100</f>
      </c>
      <c t="s">
        <v>27</v>
      </c>
    </row>
    <row r="157" spans="1:5" ht="12.75">
      <c r="A157" s="35" t="s">
        <v>55</v>
      </c>
      <c r="E157" s="39" t="s">
        <v>978</v>
      </c>
    </row>
    <row r="158" spans="1:5" ht="12.75">
      <c r="A158" s="35" t="s">
        <v>56</v>
      </c>
      <c r="E158" s="40" t="s">
        <v>979</v>
      </c>
    </row>
    <row r="159" spans="1:5" ht="12.75">
      <c r="A159" t="s">
        <v>58</v>
      </c>
      <c r="E159" s="39" t="s">
        <v>5</v>
      </c>
    </row>
    <row r="160" spans="1:16" ht="12.75">
      <c r="A160" t="s">
        <v>49</v>
      </c>
      <c s="34" t="s">
        <v>330</v>
      </c>
      <c s="34" t="s">
        <v>980</v>
      </c>
      <c s="35" t="s">
        <v>5</v>
      </c>
      <c s="6" t="s">
        <v>981</v>
      </c>
      <c s="36" t="s">
        <v>715</v>
      </c>
      <c s="37">
        <v>8.528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878</v>
      </c>
      <c>
        <f>(M160*21)/100</f>
      </c>
      <c t="s">
        <v>27</v>
      </c>
    </row>
    <row r="161" spans="1:5" ht="12.75">
      <c r="A161" s="35" t="s">
        <v>55</v>
      </c>
      <c r="E161" s="39" t="s">
        <v>981</v>
      </c>
    </row>
    <row r="162" spans="1:5" ht="12.75">
      <c r="A162" s="35" t="s">
        <v>56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12.75">
      <c r="A164" t="s">
        <v>49</v>
      </c>
      <c s="34" t="s">
        <v>333</v>
      </c>
      <c s="34" t="s">
        <v>982</v>
      </c>
      <c s="35" t="s">
        <v>5</v>
      </c>
      <c s="6" t="s">
        <v>983</v>
      </c>
      <c s="36" t="s">
        <v>715</v>
      </c>
      <c s="37">
        <v>6.262</v>
      </c>
      <c s="36">
        <v>0.00346</v>
      </c>
      <c s="36">
        <f>ROUND(G164*H164,6)</f>
      </c>
      <c r="L164" s="38">
        <v>0</v>
      </c>
      <c s="32">
        <f>ROUND(ROUND(L164,2)*ROUND(G164,3),2)</f>
      </c>
      <c s="36" t="s">
        <v>878</v>
      </c>
      <c>
        <f>(M164*21)/100</f>
      </c>
      <c t="s">
        <v>27</v>
      </c>
    </row>
    <row r="165" spans="1:5" ht="12.75">
      <c r="A165" s="35" t="s">
        <v>55</v>
      </c>
      <c r="E165" s="39" t="s">
        <v>983</v>
      </c>
    </row>
    <row r="166" spans="1:5" ht="12.75">
      <c r="A166" s="35" t="s">
        <v>56</v>
      </c>
      <c r="E166" s="40" t="s">
        <v>984</v>
      </c>
    </row>
    <row r="167" spans="1:5" ht="12.75">
      <c r="A167" t="s">
        <v>58</v>
      </c>
      <c r="E167" s="39" t="s">
        <v>5</v>
      </c>
    </row>
    <row r="168" spans="1:16" ht="12.75">
      <c r="A168" t="s">
        <v>49</v>
      </c>
      <c s="34" t="s">
        <v>336</v>
      </c>
      <c s="34" t="s">
        <v>985</v>
      </c>
      <c s="35" t="s">
        <v>5</v>
      </c>
      <c s="6" t="s">
        <v>986</v>
      </c>
      <c s="36" t="s">
        <v>715</v>
      </c>
      <c s="37">
        <v>6.262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878</v>
      </c>
      <c>
        <f>(M168*21)/100</f>
      </c>
      <c t="s">
        <v>27</v>
      </c>
    </row>
    <row r="169" spans="1:5" ht="12.75">
      <c r="A169" s="35" t="s">
        <v>55</v>
      </c>
      <c r="E169" s="39" t="s">
        <v>986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25.5">
      <c r="A172" t="s">
        <v>49</v>
      </c>
      <c s="34" t="s">
        <v>341</v>
      </c>
      <c s="34" t="s">
        <v>987</v>
      </c>
      <c s="35" t="s">
        <v>5</v>
      </c>
      <c s="6" t="s">
        <v>988</v>
      </c>
      <c s="36" t="s">
        <v>53</v>
      </c>
      <c s="37">
        <v>0.707</v>
      </c>
      <c s="36">
        <v>1.04632</v>
      </c>
      <c s="36">
        <f>ROUND(G172*H172,6)</f>
      </c>
      <c r="L172" s="38">
        <v>0</v>
      </c>
      <c s="32">
        <f>ROUND(ROUND(L172,2)*ROUND(G172,3),2)</f>
      </c>
      <c s="36" t="s">
        <v>878</v>
      </c>
      <c>
        <f>(M172*21)/100</f>
      </c>
      <c t="s">
        <v>27</v>
      </c>
    </row>
    <row r="173" spans="1:5" ht="25.5">
      <c r="A173" s="35" t="s">
        <v>55</v>
      </c>
      <c r="E173" s="39" t="s">
        <v>988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6" ht="25.5">
      <c r="A176" t="s">
        <v>49</v>
      </c>
      <c s="34" t="s">
        <v>345</v>
      </c>
      <c s="34" t="s">
        <v>989</v>
      </c>
      <c s="35" t="s">
        <v>5</v>
      </c>
      <c s="6" t="s">
        <v>990</v>
      </c>
      <c s="36" t="s">
        <v>715</v>
      </c>
      <c s="37">
        <v>388.47</v>
      </c>
      <c s="36">
        <v>0.05897</v>
      </c>
      <c s="36">
        <f>ROUND(G176*H176,6)</f>
      </c>
      <c r="L176" s="38">
        <v>0</v>
      </c>
      <c s="32">
        <f>ROUND(ROUND(L176,2)*ROUND(G176,3),2)</f>
      </c>
      <c s="36" t="s">
        <v>878</v>
      </c>
      <c>
        <f>(M176*21)/100</f>
      </c>
      <c t="s">
        <v>27</v>
      </c>
    </row>
    <row r="177" spans="1:5" ht="25.5">
      <c r="A177" s="35" t="s">
        <v>55</v>
      </c>
      <c r="E177" s="39" t="s">
        <v>990</v>
      </c>
    </row>
    <row r="178" spans="1:5" ht="114.75">
      <c r="A178" s="35" t="s">
        <v>56</v>
      </c>
      <c r="E178" s="40" t="s">
        <v>991</v>
      </c>
    </row>
    <row r="179" spans="1:5" ht="12.75">
      <c r="A179" t="s">
        <v>58</v>
      </c>
      <c r="E179" s="39" t="s">
        <v>5</v>
      </c>
    </row>
    <row r="180" spans="1:16" ht="25.5">
      <c r="A180" t="s">
        <v>49</v>
      </c>
      <c s="34" t="s">
        <v>350</v>
      </c>
      <c s="34" t="s">
        <v>992</v>
      </c>
      <c s="35" t="s">
        <v>5</v>
      </c>
      <c s="6" t="s">
        <v>993</v>
      </c>
      <c s="36" t="s">
        <v>715</v>
      </c>
      <c s="37">
        <v>27.152</v>
      </c>
      <c s="36">
        <v>0.07571</v>
      </c>
      <c s="36">
        <f>ROUND(G180*H180,6)</f>
      </c>
      <c r="L180" s="38">
        <v>0</v>
      </c>
      <c s="32">
        <f>ROUND(ROUND(L180,2)*ROUND(G180,3),2)</f>
      </c>
      <c s="36" t="s">
        <v>878</v>
      </c>
      <c>
        <f>(M180*21)/100</f>
      </c>
      <c t="s">
        <v>27</v>
      </c>
    </row>
    <row r="181" spans="1:5" ht="25.5">
      <c r="A181" s="35" t="s">
        <v>55</v>
      </c>
      <c r="E181" s="39" t="s">
        <v>993</v>
      </c>
    </row>
    <row r="182" spans="1:5" ht="12.75">
      <c r="A182" s="35" t="s">
        <v>56</v>
      </c>
      <c r="E182" s="40" t="s">
        <v>994</v>
      </c>
    </row>
    <row r="183" spans="1:5" ht="12.75">
      <c r="A183" t="s">
        <v>58</v>
      </c>
      <c r="E183" s="39" t="s">
        <v>5</v>
      </c>
    </row>
    <row r="184" spans="1:16" ht="38.25">
      <c r="A184" t="s">
        <v>49</v>
      </c>
      <c s="34" t="s">
        <v>354</v>
      </c>
      <c s="34" t="s">
        <v>995</v>
      </c>
      <c s="35" t="s">
        <v>5</v>
      </c>
      <c s="6" t="s">
        <v>996</v>
      </c>
      <c s="36" t="s">
        <v>715</v>
      </c>
      <c s="37">
        <v>14.784</v>
      </c>
      <c s="36">
        <v>0.01943</v>
      </c>
      <c s="36">
        <f>ROUND(G184*H184,6)</f>
      </c>
      <c r="L184" s="38">
        <v>0</v>
      </c>
      <c s="32">
        <f>ROUND(ROUND(L184,2)*ROUND(G184,3),2)</f>
      </c>
      <c s="36" t="s">
        <v>878</v>
      </c>
      <c>
        <f>(M184*21)/100</f>
      </c>
      <c t="s">
        <v>27</v>
      </c>
    </row>
    <row r="185" spans="1:5" ht="38.25">
      <c r="A185" s="35" t="s">
        <v>55</v>
      </c>
      <c r="E185" s="39" t="s">
        <v>997</v>
      </c>
    </row>
    <row r="186" spans="1:5" ht="12.75">
      <c r="A186" s="35" t="s">
        <v>56</v>
      </c>
      <c r="E186" s="40" t="s">
        <v>998</v>
      </c>
    </row>
    <row r="187" spans="1:5" ht="12.75">
      <c r="A187" t="s">
        <v>58</v>
      </c>
      <c r="E187" s="39" t="s">
        <v>5</v>
      </c>
    </row>
    <row r="188" spans="1:16" ht="25.5">
      <c r="A188" t="s">
        <v>49</v>
      </c>
      <c s="34" t="s">
        <v>358</v>
      </c>
      <c s="34" t="s">
        <v>999</v>
      </c>
      <c s="35" t="s">
        <v>5</v>
      </c>
      <c s="6" t="s">
        <v>1000</v>
      </c>
      <c s="36" t="s">
        <v>715</v>
      </c>
      <c s="37">
        <v>28.75</v>
      </c>
      <c s="36">
        <v>0.00065</v>
      </c>
      <c s="36">
        <f>ROUND(G188*H188,6)</f>
      </c>
      <c r="L188" s="38">
        <v>0</v>
      </c>
      <c s="32">
        <f>ROUND(ROUND(L188,2)*ROUND(G188,3),2)</f>
      </c>
      <c s="36" t="s">
        <v>878</v>
      </c>
      <c>
        <f>(M188*21)/100</f>
      </c>
      <c t="s">
        <v>27</v>
      </c>
    </row>
    <row r="189" spans="1:5" ht="25.5">
      <c r="A189" s="35" t="s">
        <v>55</v>
      </c>
      <c r="E189" s="39" t="s">
        <v>1000</v>
      </c>
    </row>
    <row r="190" spans="1:5" ht="12.75">
      <c r="A190" s="35" t="s">
        <v>56</v>
      </c>
      <c r="E190" s="40" t="s">
        <v>1001</v>
      </c>
    </row>
    <row r="191" spans="1:5" ht="12.75">
      <c r="A191" t="s">
        <v>58</v>
      </c>
      <c r="E191" s="39" t="s">
        <v>5</v>
      </c>
    </row>
    <row r="192" spans="1:13" ht="12.75">
      <c r="A192" t="s">
        <v>46</v>
      </c>
      <c r="C192" s="31" t="s">
        <v>66</v>
      </c>
      <c r="E192" s="33" t="s">
        <v>1002</v>
      </c>
      <c r="J192" s="32">
        <f>0</f>
      </c>
      <c s="32">
        <f>0</f>
      </c>
      <c s="32">
        <f>0+L193+L197+L201+L205+L209+L213+L217+L221+L225+L229+L233+L237+L241+L245+L249+L253+L257+L261+L265+L269+L273+L277+L281+L285+L289+L293+L297+L301+L305+L309+L313+L317+L321+L325</f>
      </c>
      <c s="32">
        <f>0+M193+M197+M201+M205+M209+M213+M217+M221+M225+M229+M233+M237+M241+M245+M249+M253+M257+M261+M265+M269+M273+M277+M281+M285+M289+M293+M297+M301+M305+M309+M313+M317+M321+M325</f>
      </c>
    </row>
    <row r="193" spans="1:16" ht="25.5">
      <c r="A193" t="s">
        <v>49</v>
      </c>
      <c s="34" t="s">
        <v>362</v>
      </c>
      <c s="34" t="s">
        <v>1003</v>
      </c>
      <c s="35" t="s">
        <v>5</v>
      </c>
      <c s="6" t="s">
        <v>1004</v>
      </c>
      <c s="36" t="s">
        <v>706</v>
      </c>
      <c s="37">
        <v>0.585</v>
      </c>
      <c s="36">
        <v>2.50201</v>
      </c>
      <c s="36">
        <f>ROUND(G193*H193,6)</f>
      </c>
      <c r="L193" s="38">
        <v>0</v>
      </c>
      <c s="32">
        <f>ROUND(ROUND(L193,2)*ROUND(G193,3),2)</f>
      </c>
      <c s="36" t="s">
        <v>878</v>
      </c>
      <c>
        <f>(M193*21)/100</f>
      </c>
      <c t="s">
        <v>27</v>
      </c>
    </row>
    <row r="194" spans="1:5" ht="25.5">
      <c r="A194" s="35" t="s">
        <v>55</v>
      </c>
      <c r="E194" s="39" t="s">
        <v>1004</v>
      </c>
    </row>
    <row r="195" spans="1:5" ht="12.75">
      <c r="A195" s="35" t="s">
        <v>56</v>
      </c>
      <c r="E195" s="40" t="s">
        <v>1005</v>
      </c>
    </row>
    <row r="196" spans="1:5" ht="12.75">
      <c r="A196" t="s">
        <v>58</v>
      </c>
      <c r="E196" s="39" t="s">
        <v>5</v>
      </c>
    </row>
    <row r="197" spans="1:16" ht="25.5">
      <c r="A197" t="s">
        <v>49</v>
      </c>
      <c s="34" t="s">
        <v>366</v>
      </c>
      <c s="34" t="s">
        <v>1006</v>
      </c>
      <c s="35" t="s">
        <v>5</v>
      </c>
      <c s="6" t="s">
        <v>1007</v>
      </c>
      <c s="36" t="s">
        <v>715</v>
      </c>
      <c s="37">
        <v>2.72</v>
      </c>
      <c s="36">
        <v>0.00533</v>
      </c>
      <c s="36">
        <f>ROUND(G197*H197,6)</f>
      </c>
      <c r="L197" s="38">
        <v>0</v>
      </c>
      <c s="32">
        <f>ROUND(ROUND(L197,2)*ROUND(G197,3),2)</f>
      </c>
      <c s="36" t="s">
        <v>878</v>
      </c>
      <c>
        <f>(M197*21)/100</f>
      </c>
      <c t="s">
        <v>27</v>
      </c>
    </row>
    <row r="198" spans="1:5" ht="25.5">
      <c r="A198" s="35" t="s">
        <v>55</v>
      </c>
      <c r="E198" s="39" t="s">
        <v>1007</v>
      </c>
    </row>
    <row r="199" spans="1:5" ht="12.75">
      <c r="A199" s="35" t="s">
        <v>56</v>
      </c>
      <c r="E199" s="40" t="s">
        <v>1008</v>
      </c>
    </row>
    <row r="200" spans="1:5" ht="12.75">
      <c r="A200" t="s">
        <v>58</v>
      </c>
      <c r="E200" s="39" t="s">
        <v>5</v>
      </c>
    </row>
    <row r="201" spans="1:16" ht="25.5">
      <c r="A201" t="s">
        <v>49</v>
      </c>
      <c s="34" t="s">
        <v>370</v>
      </c>
      <c s="34" t="s">
        <v>1009</v>
      </c>
      <c s="35" t="s">
        <v>5</v>
      </c>
      <c s="6" t="s">
        <v>1010</v>
      </c>
      <c s="36" t="s">
        <v>715</v>
      </c>
      <c s="37">
        <v>2.72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878</v>
      </c>
      <c>
        <f>(M201*21)/100</f>
      </c>
      <c t="s">
        <v>27</v>
      </c>
    </row>
    <row r="202" spans="1:5" ht="25.5">
      <c r="A202" s="35" t="s">
        <v>55</v>
      </c>
      <c r="E202" s="39" t="s">
        <v>1010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6" ht="38.25">
      <c r="A205" t="s">
        <v>49</v>
      </c>
      <c s="34" t="s">
        <v>374</v>
      </c>
      <c s="34" t="s">
        <v>1011</v>
      </c>
      <c s="35" t="s">
        <v>5</v>
      </c>
      <c s="6" t="s">
        <v>1012</v>
      </c>
      <c s="36" t="s">
        <v>715</v>
      </c>
      <c s="37">
        <v>2.72</v>
      </c>
      <c s="36">
        <v>0.03059</v>
      </c>
      <c s="36">
        <f>ROUND(G205*H205,6)</f>
      </c>
      <c r="L205" s="38">
        <v>0</v>
      </c>
      <c s="32">
        <f>ROUND(ROUND(L205,2)*ROUND(G205,3),2)</f>
      </c>
      <c s="36" t="s">
        <v>878</v>
      </c>
      <c>
        <f>(M205*21)/100</f>
      </c>
      <c t="s">
        <v>27</v>
      </c>
    </row>
    <row r="206" spans="1:5" ht="38.25">
      <c r="A206" s="35" t="s">
        <v>55</v>
      </c>
      <c r="E206" s="39" t="s">
        <v>1012</v>
      </c>
    </row>
    <row r="207" spans="1:5" ht="12.75">
      <c r="A207" s="35" t="s">
        <v>56</v>
      </c>
      <c r="E207" s="40" t="s">
        <v>1013</v>
      </c>
    </row>
    <row r="208" spans="1:5" ht="12.75">
      <c r="A208" t="s">
        <v>58</v>
      </c>
      <c r="E208" s="39" t="s">
        <v>5</v>
      </c>
    </row>
    <row r="209" spans="1:16" ht="25.5">
      <c r="A209" t="s">
        <v>49</v>
      </c>
      <c s="34" t="s">
        <v>457</v>
      </c>
      <c s="34" t="s">
        <v>1014</v>
      </c>
      <c s="35" t="s">
        <v>5</v>
      </c>
      <c s="6" t="s">
        <v>1015</v>
      </c>
      <c s="36" t="s">
        <v>715</v>
      </c>
      <c s="37">
        <v>3.9</v>
      </c>
      <c s="36">
        <v>0.01053</v>
      </c>
      <c s="36">
        <f>ROUND(G209*H209,6)</f>
      </c>
      <c r="L209" s="38">
        <v>0</v>
      </c>
      <c s="32">
        <f>ROUND(ROUND(L209,2)*ROUND(G209,3),2)</f>
      </c>
      <c s="36" t="s">
        <v>878</v>
      </c>
      <c>
        <f>(M209*21)/100</f>
      </c>
      <c t="s">
        <v>27</v>
      </c>
    </row>
    <row r="210" spans="1:5" ht="63.75">
      <c r="A210" s="35" t="s">
        <v>55</v>
      </c>
      <c r="E210" s="39" t="s">
        <v>1016</v>
      </c>
    </row>
    <row r="211" spans="1:5" ht="12.75">
      <c r="A211" s="35" t="s">
        <v>56</v>
      </c>
      <c r="E211" s="40" t="s">
        <v>1017</v>
      </c>
    </row>
    <row r="212" spans="1:5" ht="12.75">
      <c r="A212" t="s">
        <v>58</v>
      </c>
      <c r="E212" s="39" t="s">
        <v>5</v>
      </c>
    </row>
    <row r="213" spans="1:16" ht="25.5">
      <c r="A213" t="s">
        <v>49</v>
      </c>
      <c s="34" t="s">
        <v>461</v>
      </c>
      <c s="34" t="s">
        <v>1018</v>
      </c>
      <c s="35" t="s">
        <v>5</v>
      </c>
      <c s="6" t="s">
        <v>1019</v>
      </c>
      <c s="36" t="s">
        <v>715</v>
      </c>
      <c s="37">
        <v>2.72</v>
      </c>
      <c s="36">
        <v>0.00084</v>
      </c>
      <c s="36">
        <f>ROUND(G213*H213,6)</f>
      </c>
      <c r="L213" s="38">
        <v>0</v>
      </c>
      <c s="32">
        <f>ROUND(ROUND(L213,2)*ROUND(G213,3),2)</f>
      </c>
      <c s="36" t="s">
        <v>878</v>
      </c>
      <c>
        <f>(M213*21)/100</f>
      </c>
      <c t="s">
        <v>27</v>
      </c>
    </row>
    <row r="214" spans="1:5" ht="25.5">
      <c r="A214" s="35" t="s">
        <v>55</v>
      </c>
      <c r="E214" s="39" t="s">
        <v>1019</v>
      </c>
    </row>
    <row r="215" spans="1:5" ht="12.75">
      <c r="A215" s="35" t="s">
        <v>56</v>
      </c>
      <c r="E215" s="40" t="s">
        <v>5</v>
      </c>
    </row>
    <row r="216" spans="1:5" ht="12.75">
      <c r="A216" t="s">
        <v>58</v>
      </c>
      <c r="E216" s="39" t="s">
        <v>5</v>
      </c>
    </row>
    <row r="217" spans="1:16" ht="25.5">
      <c r="A217" t="s">
        <v>49</v>
      </c>
      <c s="34" t="s">
        <v>464</v>
      </c>
      <c s="34" t="s">
        <v>1020</v>
      </c>
      <c s="35" t="s">
        <v>5</v>
      </c>
      <c s="6" t="s">
        <v>1021</v>
      </c>
      <c s="36" t="s">
        <v>715</v>
      </c>
      <c s="37">
        <v>2.72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878</v>
      </c>
      <c>
        <f>(M217*21)/100</f>
      </c>
      <c t="s">
        <v>27</v>
      </c>
    </row>
    <row r="218" spans="1:5" ht="25.5">
      <c r="A218" s="35" t="s">
        <v>55</v>
      </c>
      <c r="E218" s="39" t="s">
        <v>1021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5</v>
      </c>
    </row>
    <row r="221" spans="1:16" ht="25.5">
      <c r="A221" t="s">
        <v>49</v>
      </c>
      <c s="34" t="s">
        <v>468</v>
      </c>
      <c s="34" t="s">
        <v>1022</v>
      </c>
      <c s="35" t="s">
        <v>5</v>
      </c>
      <c s="6" t="s">
        <v>1023</v>
      </c>
      <c s="36" t="s">
        <v>715</v>
      </c>
      <c s="37">
        <v>2.72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25.5">
      <c r="A222" s="35" t="s">
        <v>55</v>
      </c>
      <c r="E222" s="39" t="s">
        <v>1023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5</v>
      </c>
    </row>
    <row r="225" spans="1:16" ht="38.25">
      <c r="A225" t="s">
        <v>49</v>
      </c>
      <c s="34" t="s">
        <v>471</v>
      </c>
      <c s="34" t="s">
        <v>1024</v>
      </c>
      <c s="35" t="s">
        <v>5</v>
      </c>
      <c s="6" t="s">
        <v>1025</v>
      </c>
      <c s="36" t="s">
        <v>53</v>
      </c>
      <c s="37">
        <v>0.032</v>
      </c>
      <c s="36">
        <v>1.05555</v>
      </c>
      <c s="36">
        <f>ROUND(G225*H225,6)</f>
      </c>
      <c r="L225" s="38">
        <v>0</v>
      </c>
      <c s="32">
        <f>ROUND(ROUND(L225,2)*ROUND(G225,3),2)</f>
      </c>
      <c s="36" t="s">
        <v>878</v>
      </c>
      <c>
        <f>(M225*21)/100</f>
      </c>
      <c t="s">
        <v>27</v>
      </c>
    </row>
    <row r="226" spans="1:5" ht="51">
      <c r="A226" s="35" t="s">
        <v>55</v>
      </c>
      <c r="E226" s="39" t="s">
        <v>1026</v>
      </c>
    </row>
    <row r="227" spans="1:5" ht="63.75">
      <c r="A227" s="35" t="s">
        <v>56</v>
      </c>
      <c r="E227" s="40" t="s">
        <v>1027</v>
      </c>
    </row>
    <row r="228" spans="1:5" ht="12.75">
      <c r="A228" t="s">
        <v>58</v>
      </c>
      <c r="E228" s="39" t="s">
        <v>5</v>
      </c>
    </row>
    <row r="229" spans="1:16" ht="38.25">
      <c r="A229" t="s">
        <v>49</v>
      </c>
      <c s="34" t="s">
        <v>474</v>
      </c>
      <c s="34" t="s">
        <v>1028</v>
      </c>
      <c s="35" t="s">
        <v>5</v>
      </c>
      <c s="6" t="s">
        <v>1025</v>
      </c>
      <c s="36" t="s">
        <v>53</v>
      </c>
      <c s="37">
        <v>0.06</v>
      </c>
      <c s="36">
        <v>1.06277</v>
      </c>
      <c s="36">
        <f>ROUND(G229*H229,6)</f>
      </c>
      <c r="L229" s="38">
        <v>0</v>
      </c>
      <c s="32">
        <f>ROUND(ROUND(L229,2)*ROUND(G229,3),2)</f>
      </c>
      <c s="36" t="s">
        <v>878</v>
      </c>
      <c>
        <f>(M229*21)/100</f>
      </c>
      <c t="s">
        <v>27</v>
      </c>
    </row>
    <row r="230" spans="1:5" ht="51">
      <c r="A230" s="35" t="s">
        <v>55</v>
      </c>
      <c r="E230" s="39" t="s">
        <v>1029</v>
      </c>
    </row>
    <row r="231" spans="1:5" ht="12.75">
      <c r="A231" s="35" t="s">
        <v>56</v>
      </c>
      <c r="E231" s="40" t="s">
        <v>1030</v>
      </c>
    </row>
    <row r="232" spans="1:5" ht="12.75">
      <c r="A232" t="s">
        <v>58</v>
      </c>
      <c r="E232" s="39" t="s">
        <v>5</v>
      </c>
    </row>
    <row r="233" spans="1:16" ht="25.5">
      <c r="A233" t="s">
        <v>49</v>
      </c>
      <c s="34" t="s">
        <v>478</v>
      </c>
      <c s="34" t="s">
        <v>1031</v>
      </c>
      <c s="35" t="s">
        <v>5</v>
      </c>
      <c s="6" t="s">
        <v>1032</v>
      </c>
      <c s="36" t="s">
        <v>715</v>
      </c>
      <c s="37">
        <v>49</v>
      </c>
      <c s="36">
        <v>0.0015</v>
      </c>
      <c s="36">
        <f>ROUND(G233*H233,6)</f>
      </c>
      <c r="L233" s="38">
        <v>0</v>
      </c>
      <c s="32">
        <f>ROUND(ROUND(L233,2)*ROUND(G233,3),2)</f>
      </c>
      <c s="36" t="s">
        <v>878</v>
      </c>
      <c>
        <f>(M233*21)/100</f>
      </c>
      <c t="s">
        <v>27</v>
      </c>
    </row>
    <row r="234" spans="1:5" ht="25.5">
      <c r="A234" s="35" t="s">
        <v>55</v>
      </c>
      <c r="E234" s="39" t="s">
        <v>1032</v>
      </c>
    </row>
    <row r="235" spans="1:5" ht="12.75">
      <c r="A235" s="35" t="s">
        <v>56</v>
      </c>
      <c r="E235" s="40" t="s">
        <v>1033</v>
      </c>
    </row>
    <row r="236" spans="1:5" ht="12.75">
      <c r="A236" t="s">
        <v>58</v>
      </c>
      <c r="E236" s="39" t="s">
        <v>5</v>
      </c>
    </row>
    <row r="237" spans="1:16" ht="25.5">
      <c r="A237" t="s">
        <v>49</v>
      </c>
      <c s="34" t="s">
        <v>482</v>
      </c>
      <c s="34" t="s">
        <v>1034</v>
      </c>
      <c s="35" t="s">
        <v>5</v>
      </c>
      <c s="6" t="s">
        <v>1035</v>
      </c>
      <c s="36" t="s">
        <v>715</v>
      </c>
      <c s="37">
        <v>49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878</v>
      </c>
      <c>
        <f>(M237*21)/100</f>
      </c>
      <c t="s">
        <v>27</v>
      </c>
    </row>
    <row r="238" spans="1:5" ht="25.5">
      <c r="A238" s="35" t="s">
        <v>55</v>
      </c>
      <c r="E238" s="39" t="s">
        <v>1035</v>
      </c>
    </row>
    <row r="239" spans="1:5" ht="12.75">
      <c r="A239" s="35" t="s">
        <v>56</v>
      </c>
      <c r="E239" s="40" t="s">
        <v>1033</v>
      </c>
    </row>
    <row r="240" spans="1:5" ht="12.75">
      <c r="A240" t="s">
        <v>58</v>
      </c>
      <c r="E240" s="39" t="s">
        <v>5</v>
      </c>
    </row>
    <row r="241" spans="1:16" ht="25.5">
      <c r="A241" t="s">
        <v>49</v>
      </c>
      <c s="34" t="s">
        <v>485</v>
      </c>
      <c s="34" t="s">
        <v>1036</v>
      </c>
      <c s="35" t="s">
        <v>5</v>
      </c>
      <c s="6" t="s">
        <v>1037</v>
      </c>
      <c s="36" t="s">
        <v>53</v>
      </c>
      <c s="37">
        <v>0.207</v>
      </c>
      <c s="36">
        <v>0.01954</v>
      </c>
      <c s="36">
        <f>ROUND(G241*H241,6)</f>
      </c>
      <c r="L241" s="38">
        <v>0</v>
      </c>
      <c s="32">
        <f>ROUND(ROUND(L241,2)*ROUND(G241,3),2)</f>
      </c>
      <c s="36" t="s">
        <v>878</v>
      </c>
      <c>
        <f>(M241*21)/100</f>
      </c>
      <c t="s">
        <v>27</v>
      </c>
    </row>
    <row r="242" spans="1:5" ht="25.5">
      <c r="A242" s="35" t="s">
        <v>55</v>
      </c>
      <c r="E242" s="39" t="s">
        <v>1037</v>
      </c>
    </row>
    <row r="243" spans="1:5" ht="12.75">
      <c r="A243" s="35" t="s">
        <v>56</v>
      </c>
      <c r="E243" s="40" t="s">
        <v>1038</v>
      </c>
    </row>
    <row r="244" spans="1:5" ht="12.75">
      <c r="A244" t="s">
        <v>58</v>
      </c>
      <c r="E244" s="39" t="s">
        <v>5</v>
      </c>
    </row>
    <row r="245" spans="1:16" ht="12.75">
      <c r="A245" t="s">
        <v>49</v>
      </c>
      <c s="34" t="s">
        <v>488</v>
      </c>
      <c s="34" t="s">
        <v>1039</v>
      </c>
      <c s="35" t="s">
        <v>5</v>
      </c>
      <c s="6" t="s">
        <v>1040</v>
      </c>
      <c s="36" t="s">
        <v>53</v>
      </c>
      <c s="37">
        <v>0.15</v>
      </c>
      <c s="36">
        <v>1</v>
      </c>
      <c s="36">
        <f>ROUND(G245*H245,6)</f>
      </c>
      <c r="L245" s="38">
        <v>0</v>
      </c>
      <c s="32">
        <f>ROUND(ROUND(L245,2)*ROUND(G245,3),2)</f>
      </c>
      <c s="36" t="s">
        <v>878</v>
      </c>
      <c>
        <f>(M245*21)/100</f>
      </c>
      <c t="s">
        <v>27</v>
      </c>
    </row>
    <row r="246" spans="1:5" ht="12.75">
      <c r="A246" s="35" t="s">
        <v>55</v>
      </c>
      <c r="E246" s="39" t="s">
        <v>1040</v>
      </c>
    </row>
    <row r="247" spans="1:5" ht="38.25">
      <c r="A247" s="35" t="s">
        <v>56</v>
      </c>
      <c r="E247" s="40" t="s">
        <v>1041</v>
      </c>
    </row>
    <row r="248" spans="1:5" ht="12.75">
      <c r="A248" t="s">
        <v>58</v>
      </c>
      <c r="E248" s="39" t="s">
        <v>5</v>
      </c>
    </row>
    <row r="249" spans="1:16" ht="12.75">
      <c r="A249" t="s">
        <v>49</v>
      </c>
      <c s="34" t="s">
        <v>491</v>
      </c>
      <c s="34" t="s">
        <v>1042</v>
      </c>
      <c s="35" t="s">
        <v>5</v>
      </c>
      <c s="6" t="s">
        <v>955</v>
      </c>
      <c s="36" t="s">
        <v>53</v>
      </c>
      <c s="37">
        <v>0.073</v>
      </c>
      <c s="36">
        <v>1</v>
      </c>
      <c s="36">
        <f>ROUND(G249*H249,6)</f>
      </c>
      <c r="L249" s="38">
        <v>0</v>
      </c>
      <c s="32">
        <f>ROUND(ROUND(L249,2)*ROUND(G249,3),2)</f>
      </c>
      <c s="36" t="s">
        <v>878</v>
      </c>
      <c>
        <f>(M249*21)/100</f>
      </c>
      <c t="s">
        <v>27</v>
      </c>
    </row>
    <row r="250" spans="1:5" ht="12.75">
      <c r="A250" s="35" t="s">
        <v>55</v>
      </c>
      <c r="E250" s="39" t="s">
        <v>955</v>
      </c>
    </row>
    <row r="251" spans="1:5" ht="38.25">
      <c r="A251" s="35" t="s">
        <v>56</v>
      </c>
      <c r="E251" s="40" t="s">
        <v>1043</v>
      </c>
    </row>
    <row r="252" spans="1:5" ht="12.75">
      <c r="A252" t="s">
        <v>58</v>
      </c>
      <c r="E252" s="39" t="s">
        <v>5</v>
      </c>
    </row>
    <row r="253" spans="1:16" ht="25.5">
      <c r="A253" t="s">
        <v>49</v>
      </c>
      <c s="34" t="s">
        <v>494</v>
      </c>
      <c s="34" t="s">
        <v>1044</v>
      </c>
      <c s="35" t="s">
        <v>5</v>
      </c>
      <c s="6" t="s">
        <v>1045</v>
      </c>
      <c s="36" t="s">
        <v>53</v>
      </c>
      <c s="37">
        <v>1.379</v>
      </c>
      <c s="36">
        <v>0.01709</v>
      </c>
      <c s="36">
        <f>ROUND(G253*H253,6)</f>
      </c>
      <c r="L253" s="38">
        <v>0</v>
      </c>
      <c s="32">
        <f>ROUND(ROUND(L253,2)*ROUND(G253,3),2)</f>
      </c>
      <c s="36" t="s">
        <v>878</v>
      </c>
      <c>
        <f>(M253*21)/100</f>
      </c>
      <c t="s">
        <v>27</v>
      </c>
    </row>
    <row r="254" spans="1:5" ht="25.5">
      <c r="A254" s="35" t="s">
        <v>55</v>
      </c>
      <c r="E254" s="39" t="s">
        <v>1045</v>
      </c>
    </row>
    <row r="255" spans="1:5" ht="12.75">
      <c r="A255" s="35" t="s">
        <v>56</v>
      </c>
      <c r="E255" s="40" t="s">
        <v>1046</v>
      </c>
    </row>
    <row r="256" spans="1:5" ht="12.75">
      <c r="A256" t="s">
        <v>58</v>
      </c>
      <c r="E256" s="39" t="s">
        <v>5</v>
      </c>
    </row>
    <row r="257" spans="1:16" ht="12.75">
      <c r="A257" t="s">
        <v>49</v>
      </c>
      <c s="34" t="s">
        <v>497</v>
      </c>
      <c s="34" t="s">
        <v>1047</v>
      </c>
      <c s="35" t="s">
        <v>5</v>
      </c>
      <c s="6" t="s">
        <v>1048</v>
      </c>
      <c s="36" t="s">
        <v>53</v>
      </c>
      <c s="37">
        <v>0.089</v>
      </c>
      <c s="36">
        <v>1</v>
      </c>
      <c s="36">
        <f>ROUND(G257*H257,6)</f>
      </c>
      <c r="L257" s="38">
        <v>0</v>
      </c>
      <c s="32">
        <f>ROUND(ROUND(L257,2)*ROUND(G257,3),2)</f>
      </c>
      <c s="36" t="s">
        <v>878</v>
      </c>
      <c>
        <f>(M257*21)/100</f>
      </c>
      <c t="s">
        <v>27</v>
      </c>
    </row>
    <row r="258" spans="1:5" ht="12.75">
      <c r="A258" s="35" t="s">
        <v>55</v>
      </c>
      <c r="E258" s="39" t="s">
        <v>1048</v>
      </c>
    </row>
    <row r="259" spans="1:5" ht="51">
      <c r="A259" s="35" t="s">
        <v>56</v>
      </c>
      <c r="E259" s="40" t="s">
        <v>1049</v>
      </c>
    </row>
    <row r="260" spans="1:5" ht="12.75">
      <c r="A260" t="s">
        <v>58</v>
      </c>
      <c r="E260" s="39" t="s">
        <v>5</v>
      </c>
    </row>
    <row r="261" spans="1:16" ht="12.75">
      <c r="A261" t="s">
        <v>49</v>
      </c>
      <c s="34" t="s">
        <v>501</v>
      </c>
      <c s="34" t="s">
        <v>1050</v>
      </c>
      <c s="35" t="s">
        <v>5</v>
      </c>
      <c s="6" t="s">
        <v>1051</v>
      </c>
      <c s="36" t="s">
        <v>53</v>
      </c>
      <c s="37">
        <v>0.891</v>
      </c>
      <c s="36">
        <v>1</v>
      </c>
      <c s="36">
        <f>ROUND(G261*H261,6)</f>
      </c>
      <c r="L261" s="38">
        <v>0</v>
      </c>
      <c s="32">
        <f>ROUND(ROUND(L261,2)*ROUND(G261,3),2)</f>
      </c>
      <c s="36" t="s">
        <v>878</v>
      </c>
      <c>
        <f>(M261*21)/100</f>
      </c>
      <c t="s">
        <v>27</v>
      </c>
    </row>
    <row r="262" spans="1:5" ht="12.75">
      <c r="A262" s="35" t="s">
        <v>55</v>
      </c>
      <c r="E262" s="39" t="s">
        <v>1051</v>
      </c>
    </row>
    <row r="263" spans="1:5" ht="102">
      <c r="A263" s="35" t="s">
        <v>56</v>
      </c>
      <c r="E263" s="40" t="s">
        <v>1052</v>
      </c>
    </row>
    <row r="264" spans="1:5" ht="12.75">
      <c r="A264" t="s">
        <v>58</v>
      </c>
      <c r="E264" s="39" t="s">
        <v>5</v>
      </c>
    </row>
    <row r="265" spans="1:16" ht="12.75">
      <c r="A265" t="s">
        <v>49</v>
      </c>
      <c s="34" t="s">
        <v>1053</v>
      </c>
      <c s="34" t="s">
        <v>1054</v>
      </c>
      <c s="35" t="s">
        <v>5</v>
      </c>
      <c s="6" t="s">
        <v>964</v>
      </c>
      <c s="36" t="s">
        <v>53</v>
      </c>
      <c s="37">
        <v>0.133</v>
      </c>
      <c s="36">
        <v>1</v>
      </c>
      <c s="36">
        <f>ROUND(G265*H265,6)</f>
      </c>
      <c r="L265" s="38">
        <v>0</v>
      </c>
      <c s="32">
        <f>ROUND(ROUND(L265,2)*ROUND(G265,3),2)</f>
      </c>
      <c s="36" t="s">
        <v>878</v>
      </c>
      <c>
        <f>(M265*21)/100</f>
      </c>
      <c t="s">
        <v>27</v>
      </c>
    </row>
    <row r="266" spans="1:5" ht="12.75">
      <c r="A266" s="35" t="s">
        <v>55</v>
      </c>
      <c r="E266" s="39" t="s">
        <v>964</v>
      </c>
    </row>
    <row r="267" spans="1:5" ht="38.25">
      <c r="A267" s="35" t="s">
        <v>56</v>
      </c>
      <c r="E267" s="40" t="s">
        <v>1055</v>
      </c>
    </row>
    <row r="268" spans="1:5" ht="12.75">
      <c r="A268" t="s">
        <v>58</v>
      </c>
      <c r="E268" s="39" t="s">
        <v>5</v>
      </c>
    </row>
    <row r="269" spans="1:16" ht="12.75">
      <c r="A269" t="s">
        <v>49</v>
      </c>
      <c s="34" t="s">
        <v>505</v>
      </c>
      <c s="34" t="s">
        <v>1056</v>
      </c>
      <c s="35" t="s">
        <v>5</v>
      </c>
      <c s="6" t="s">
        <v>1057</v>
      </c>
      <c s="36" t="s">
        <v>53</v>
      </c>
      <c s="37">
        <v>0.269</v>
      </c>
      <c s="36">
        <v>1</v>
      </c>
      <c s="36">
        <f>ROUND(G269*H269,6)</f>
      </c>
      <c r="L269" s="38">
        <v>0</v>
      </c>
      <c s="32">
        <f>ROUND(ROUND(L269,2)*ROUND(G269,3),2)</f>
      </c>
      <c s="36" t="s">
        <v>878</v>
      </c>
      <c>
        <f>(M269*21)/100</f>
      </c>
      <c t="s">
        <v>27</v>
      </c>
    </row>
    <row r="270" spans="1:5" ht="12.75">
      <c r="A270" s="35" t="s">
        <v>55</v>
      </c>
      <c r="E270" s="39" t="s">
        <v>1057</v>
      </c>
    </row>
    <row r="271" spans="1:5" ht="102">
      <c r="A271" s="35" t="s">
        <v>56</v>
      </c>
      <c r="E271" s="40" t="s">
        <v>1058</v>
      </c>
    </row>
    <row r="272" spans="1:5" ht="12.75">
      <c r="A272" t="s">
        <v>58</v>
      </c>
      <c r="E272" s="39" t="s">
        <v>5</v>
      </c>
    </row>
    <row r="273" spans="1:16" ht="12.75">
      <c r="A273" t="s">
        <v>49</v>
      </c>
      <c s="34" t="s">
        <v>508</v>
      </c>
      <c s="34" t="s">
        <v>1059</v>
      </c>
      <c s="35" t="s">
        <v>5</v>
      </c>
      <c s="6" t="s">
        <v>1060</v>
      </c>
      <c s="36" t="s">
        <v>53</v>
      </c>
      <c s="37">
        <v>0.01</v>
      </c>
      <c s="36">
        <v>1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1060</v>
      </c>
    </row>
    <row r="275" spans="1:5" ht="12.75">
      <c r="A275" s="35" t="s">
        <v>56</v>
      </c>
      <c r="E275" s="40" t="s">
        <v>5</v>
      </c>
    </row>
    <row r="276" spans="1:5" ht="12.75">
      <c r="A276" t="s">
        <v>58</v>
      </c>
      <c r="E276" s="39" t="s">
        <v>5</v>
      </c>
    </row>
    <row r="277" spans="1:16" ht="25.5">
      <c r="A277" t="s">
        <v>49</v>
      </c>
      <c s="34" t="s">
        <v>511</v>
      </c>
      <c s="34" t="s">
        <v>1061</v>
      </c>
      <c s="35" t="s">
        <v>5</v>
      </c>
      <c s="6" t="s">
        <v>1062</v>
      </c>
      <c s="36" t="s">
        <v>53</v>
      </c>
      <c s="37">
        <v>0.71</v>
      </c>
      <c s="36">
        <v>0.01221</v>
      </c>
      <c s="36">
        <f>ROUND(G277*H277,6)</f>
      </c>
      <c r="L277" s="38">
        <v>0</v>
      </c>
      <c s="32">
        <f>ROUND(ROUND(L277,2)*ROUND(G277,3),2)</f>
      </c>
      <c s="36" t="s">
        <v>878</v>
      </c>
      <c>
        <f>(M277*21)/100</f>
      </c>
      <c t="s">
        <v>27</v>
      </c>
    </row>
    <row r="278" spans="1:5" ht="25.5">
      <c r="A278" s="35" t="s">
        <v>55</v>
      </c>
      <c r="E278" s="39" t="s">
        <v>1062</v>
      </c>
    </row>
    <row r="279" spans="1:5" ht="12.75">
      <c r="A279" s="35" t="s">
        <v>56</v>
      </c>
      <c r="E279" s="40" t="s">
        <v>1063</v>
      </c>
    </row>
    <row r="280" spans="1:5" ht="12.75">
      <c r="A280" t="s">
        <v>58</v>
      </c>
      <c r="E280" s="39" t="s">
        <v>5</v>
      </c>
    </row>
    <row r="281" spans="1:16" ht="12.75">
      <c r="A281" t="s">
        <v>49</v>
      </c>
      <c s="34" t="s">
        <v>514</v>
      </c>
      <c s="34" t="s">
        <v>1064</v>
      </c>
      <c s="35" t="s">
        <v>5</v>
      </c>
      <c s="6" t="s">
        <v>1065</v>
      </c>
      <c s="36" t="s">
        <v>53</v>
      </c>
      <c s="37">
        <v>0.71</v>
      </c>
      <c s="36">
        <v>1</v>
      </c>
      <c s="36">
        <f>ROUND(G281*H281,6)</f>
      </c>
      <c r="L281" s="38">
        <v>0</v>
      </c>
      <c s="32">
        <f>ROUND(ROUND(L281,2)*ROUND(G281,3),2)</f>
      </c>
      <c s="36" t="s">
        <v>878</v>
      </c>
      <c>
        <f>(M281*21)/100</f>
      </c>
      <c t="s">
        <v>27</v>
      </c>
    </row>
    <row r="282" spans="1:5" ht="12.75">
      <c r="A282" s="35" t="s">
        <v>55</v>
      </c>
      <c r="E282" s="39" t="s">
        <v>1065</v>
      </c>
    </row>
    <row r="283" spans="1:5" ht="76.5">
      <c r="A283" s="35" t="s">
        <v>56</v>
      </c>
      <c r="E283" s="40" t="s">
        <v>1066</v>
      </c>
    </row>
    <row r="284" spans="1:5" ht="12.75">
      <c r="A284" t="s">
        <v>58</v>
      </c>
      <c r="E284" s="39" t="s">
        <v>5</v>
      </c>
    </row>
    <row r="285" spans="1:16" ht="12.75">
      <c r="A285" t="s">
        <v>49</v>
      </c>
      <c s="34" t="s">
        <v>517</v>
      </c>
      <c s="34" t="s">
        <v>1067</v>
      </c>
      <c s="35" t="s">
        <v>5</v>
      </c>
      <c s="6" t="s">
        <v>1068</v>
      </c>
      <c s="36" t="s">
        <v>706</v>
      </c>
      <c s="37">
        <v>0.312</v>
      </c>
      <c s="36">
        <v>2.50198</v>
      </c>
      <c s="36">
        <f>ROUND(G285*H285,6)</f>
      </c>
      <c r="L285" s="38">
        <v>0</v>
      </c>
      <c s="32">
        <f>ROUND(ROUND(L285,2)*ROUND(G285,3),2)</f>
      </c>
      <c s="36" t="s">
        <v>878</v>
      </c>
      <c>
        <f>(M285*21)/100</f>
      </c>
      <c t="s">
        <v>27</v>
      </c>
    </row>
    <row r="286" spans="1:5" ht="12.75">
      <c r="A286" s="35" t="s">
        <v>55</v>
      </c>
      <c r="E286" s="39" t="s">
        <v>1068</v>
      </c>
    </row>
    <row r="287" spans="1:5" ht="12.75">
      <c r="A287" s="35" t="s">
        <v>56</v>
      </c>
      <c r="E287" s="40" t="s">
        <v>1069</v>
      </c>
    </row>
    <row r="288" spans="1:5" ht="12.75">
      <c r="A288" t="s">
        <v>58</v>
      </c>
      <c r="E288" s="39" t="s">
        <v>5</v>
      </c>
    </row>
    <row r="289" spans="1:16" ht="12.75">
      <c r="A289" t="s">
        <v>49</v>
      </c>
      <c s="34" t="s">
        <v>521</v>
      </c>
      <c s="34" t="s">
        <v>1070</v>
      </c>
      <c s="35" t="s">
        <v>5</v>
      </c>
      <c s="6" t="s">
        <v>1071</v>
      </c>
      <c s="36" t="s">
        <v>715</v>
      </c>
      <c s="37">
        <v>2.34</v>
      </c>
      <c s="36">
        <v>0.00576</v>
      </c>
      <c s="36">
        <f>ROUND(G289*H289,6)</f>
      </c>
      <c r="L289" s="38">
        <v>0</v>
      </c>
      <c s="32">
        <f>ROUND(ROUND(L289,2)*ROUND(G289,3),2)</f>
      </c>
      <c s="36" t="s">
        <v>878</v>
      </c>
      <c>
        <f>(M289*21)/100</f>
      </c>
      <c t="s">
        <v>27</v>
      </c>
    </row>
    <row r="290" spans="1:5" ht="12.75">
      <c r="A290" s="35" t="s">
        <v>55</v>
      </c>
      <c r="E290" s="39" t="s">
        <v>1071</v>
      </c>
    </row>
    <row r="291" spans="1:5" ht="12.75">
      <c r="A291" s="35" t="s">
        <v>56</v>
      </c>
      <c r="E291" s="40" t="s">
        <v>1072</v>
      </c>
    </row>
    <row r="292" spans="1:5" ht="12.75">
      <c r="A292" t="s">
        <v>58</v>
      </c>
      <c r="E292" s="39" t="s">
        <v>5</v>
      </c>
    </row>
    <row r="293" spans="1:16" ht="12.75">
      <c r="A293" t="s">
        <v>49</v>
      </c>
      <c s="34" t="s">
        <v>524</v>
      </c>
      <c s="34" t="s">
        <v>1073</v>
      </c>
      <c s="35" t="s">
        <v>5</v>
      </c>
      <c s="6" t="s">
        <v>1074</v>
      </c>
      <c s="36" t="s">
        <v>715</v>
      </c>
      <c s="37">
        <v>2.34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878</v>
      </c>
      <c>
        <f>(M293*21)/100</f>
      </c>
      <c t="s">
        <v>27</v>
      </c>
    </row>
    <row r="294" spans="1:5" ht="12.75">
      <c r="A294" s="35" t="s">
        <v>55</v>
      </c>
      <c r="E294" s="39" t="s">
        <v>1074</v>
      </c>
    </row>
    <row r="295" spans="1:5" ht="12.75">
      <c r="A295" s="35" t="s">
        <v>56</v>
      </c>
      <c r="E295" s="40" t="s">
        <v>5</v>
      </c>
    </row>
    <row r="296" spans="1:5" ht="12.75">
      <c r="A296" t="s">
        <v>58</v>
      </c>
      <c r="E296" s="39" t="s">
        <v>5</v>
      </c>
    </row>
    <row r="297" spans="1:16" ht="25.5">
      <c r="A297" t="s">
        <v>49</v>
      </c>
      <c s="34" t="s">
        <v>527</v>
      </c>
      <c s="34" t="s">
        <v>1075</v>
      </c>
      <c s="35" t="s">
        <v>5</v>
      </c>
      <c s="6" t="s">
        <v>1076</v>
      </c>
      <c s="36" t="s">
        <v>706</v>
      </c>
      <c s="37">
        <v>0.469</v>
      </c>
      <c s="36">
        <v>2.50195</v>
      </c>
      <c s="36">
        <f>ROUND(G297*H297,6)</f>
      </c>
      <c r="L297" s="38">
        <v>0</v>
      </c>
      <c s="32">
        <f>ROUND(ROUND(L297,2)*ROUND(G297,3),2)</f>
      </c>
      <c s="36" t="s">
        <v>878</v>
      </c>
      <c>
        <f>(M297*21)/100</f>
      </c>
      <c t="s">
        <v>27</v>
      </c>
    </row>
    <row r="298" spans="1:5" ht="25.5">
      <c r="A298" s="35" t="s">
        <v>55</v>
      </c>
      <c r="E298" s="39" t="s">
        <v>1076</v>
      </c>
    </row>
    <row r="299" spans="1:5" ht="12.75">
      <c r="A299" s="35" t="s">
        <v>56</v>
      </c>
      <c r="E299" s="40" t="s">
        <v>1077</v>
      </c>
    </row>
    <row r="300" spans="1:5" ht="12.75">
      <c r="A300" t="s">
        <v>58</v>
      </c>
      <c r="E300" s="39" t="s">
        <v>5</v>
      </c>
    </row>
    <row r="301" spans="1:16" ht="25.5">
      <c r="A301" t="s">
        <v>49</v>
      </c>
      <c s="34" t="s">
        <v>530</v>
      </c>
      <c s="34" t="s">
        <v>1078</v>
      </c>
      <c s="35" t="s">
        <v>5</v>
      </c>
      <c s="6" t="s">
        <v>1079</v>
      </c>
      <c s="36" t="s">
        <v>53</v>
      </c>
      <c s="37">
        <v>0.023</v>
      </c>
      <c s="36">
        <v>1.06277</v>
      </c>
      <c s="36">
        <f>ROUND(G301*H301,6)</f>
      </c>
      <c r="L301" s="38">
        <v>0</v>
      </c>
      <c s="32">
        <f>ROUND(ROUND(L301,2)*ROUND(G301,3),2)</f>
      </c>
      <c s="36" t="s">
        <v>878</v>
      </c>
      <c>
        <f>(M301*21)/100</f>
      </c>
      <c t="s">
        <v>27</v>
      </c>
    </row>
    <row r="302" spans="1:5" ht="25.5">
      <c r="A302" s="35" t="s">
        <v>55</v>
      </c>
      <c r="E302" s="39" t="s">
        <v>1079</v>
      </c>
    </row>
    <row r="303" spans="1:5" ht="12.75">
      <c r="A303" s="35" t="s">
        <v>56</v>
      </c>
      <c r="E303" s="40" t="s">
        <v>1080</v>
      </c>
    </row>
    <row r="304" spans="1:5" ht="12.75">
      <c r="A304" t="s">
        <v>58</v>
      </c>
      <c r="E304" s="39" t="s">
        <v>5</v>
      </c>
    </row>
    <row r="305" spans="1:16" ht="25.5">
      <c r="A305" t="s">
        <v>49</v>
      </c>
      <c s="34" t="s">
        <v>534</v>
      </c>
      <c s="34" t="s">
        <v>1081</v>
      </c>
      <c s="35" t="s">
        <v>5</v>
      </c>
      <c s="6" t="s">
        <v>1082</v>
      </c>
      <c s="36" t="s">
        <v>715</v>
      </c>
      <c s="37">
        <v>1.875</v>
      </c>
      <c s="36">
        <v>0.01282</v>
      </c>
      <c s="36">
        <f>ROUND(G305*H305,6)</f>
      </c>
      <c r="L305" s="38">
        <v>0</v>
      </c>
      <c s="32">
        <f>ROUND(ROUND(L305,2)*ROUND(G305,3),2)</f>
      </c>
      <c s="36" t="s">
        <v>878</v>
      </c>
      <c>
        <f>(M305*21)/100</f>
      </c>
      <c t="s">
        <v>27</v>
      </c>
    </row>
    <row r="306" spans="1:5" ht="25.5">
      <c r="A306" s="35" t="s">
        <v>55</v>
      </c>
      <c r="E306" s="39" t="s">
        <v>1082</v>
      </c>
    </row>
    <row r="307" spans="1:5" ht="12.75">
      <c r="A307" s="35" t="s">
        <v>56</v>
      </c>
      <c r="E307" s="40" t="s">
        <v>1083</v>
      </c>
    </row>
    <row r="308" spans="1:5" ht="12.75">
      <c r="A308" t="s">
        <v>58</v>
      </c>
      <c r="E308" s="39" t="s">
        <v>5</v>
      </c>
    </row>
    <row r="309" spans="1:16" ht="25.5">
      <c r="A309" t="s">
        <v>49</v>
      </c>
      <c s="34" t="s">
        <v>538</v>
      </c>
      <c s="34" t="s">
        <v>1084</v>
      </c>
      <c s="35" t="s">
        <v>5</v>
      </c>
      <c s="6" t="s">
        <v>1085</v>
      </c>
      <c s="36" t="s">
        <v>715</v>
      </c>
      <c s="37">
        <v>1.875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878</v>
      </c>
      <c>
        <f>(M309*21)/100</f>
      </c>
      <c t="s">
        <v>27</v>
      </c>
    </row>
    <row r="310" spans="1:5" ht="25.5">
      <c r="A310" s="35" t="s">
        <v>55</v>
      </c>
      <c r="E310" s="39" t="s">
        <v>1085</v>
      </c>
    </row>
    <row r="311" spans="1:5" ht="12.75">
      <c r="A311" s="35" t="s">
        <v>56</v>
      </c>
      <c r="E311" s="40" t="s">
        <v>1083</v>
      </c>
    </row>
    <row r="312" spans="1:5" ht="12.75">
      <c r="A312" t="s">
        <v>58</v>
      </c>
      <c r="E312" s="39" t="s">
        <v>5</v>
      </c>
    </row>
    <row r="313" spans="1:16" ht="38.25">
      <c r="A313" t="s">
        <v>49</v>
      </c>
      <c s="34" t="s">
        <v>542</v>
      </c>
      <c s="34" t="s">
        <v>1086</v>
      </c>
      <c s="35" t="s">
        <v>5</v>
      </c>
      <c s="6" t="s">
        <v>1087</v>
      </c>
      <c s="36" t="s">
        <v>227</v>
      </c>
      <c s="37">
        <v>7.5</v>
      </c>
      <c s="36">
        <v>0.03863</v>
      </c>
      <c s="36">
        <f>ROUND(G313*H313,6)</f>
      </c>
      <c r="L313" s="38">
        <v>0</v>
      </c>
      <c s="32">
        <f>ROUND(ROUND(L313,2)*ROUND(G313,3),2)</f>
      </c>
      <c s="36" t="s">
        <v>878</v>
      </c>
      <c>
        <f>(M313*21)/100</f>
      </c>
      <c t="s">
        <v>27</v>
      </c>
    </row>
    <row r="314" spans="1:5" ht="51">
      <c r="A314" s="35" t="s">
        <v>55</v>
      </c>
      <c r="E314" s="39" t="s">
        <v>1088</v>
      </c>
    </row>
    <row r="315" spans="1:5" ht="12.75">
      <c r="A315" s="35" t="s">
        <v>56</v>
      </c>
      <c r="E315" s="40" t="s">
        <v>1089</v>
      </c>
    </row>
    <row r="316" spans="1:5" ht="12.75">
      <c r="A316" t="s">
        <v>58</v>
      </c>
      <c r="E316" s="39" t="s">
        <v>5</v>
      </c>
    </row>
    <row r="317" spans="1:16" ht="25.5">
      <c r="A317" t="s">
        <v>49</v>
      </c>
      <c s="34" t="s">
        <v>543</v>
      </c>
      <c s="34" t="s">
        <v>1090</v>
      </c>
      <c s="35" t="s">
        <v>5</v>
      </c>
      <c s="6" t="s">
        <v>1091</v>
      </c>
      <c s="36" t="s">
        <v>129</v>
      </c>
      <c s="37">
        <v>7.5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25.5">
      <c r="A318" s="35" t="s">
        <v>55</v>
      </c>
      <c r="E318" s="39" t="s">
        <v>1091</v>
      </c>
    </row>
    <row r="319" spans="1:5" ht="12.75">
      <c r="A319" s="35" t="s">
        <v>56</v>
      </c>
      <c r="E319" s="40" t="s">
        <v>5</v>
      </c>
    </row>
    <row r="320" spans="1:5" ht="12.75">
      <c r="A320" t="s">
        <v>58</v>
      </c>
      <c r="E320" s="39" t="s">
        <v>5</v>
      </c>
    </row>
    <row r="321" spans="1:16" ht="25.5">
      <c r="A321" t="s">
        <v>49</v>
      </c>
      <c s="34" t="s">
        <v>544</v>
      </c>
      <c s="34" t="s">
        <v>1092</v>
      </c>
      <c s="35" t="s">
        <v>5</v>
      </c>
      <c s="6" t="s">
        <v>1093</v>
      </c>
      <c s="36" t="s">
        <v>715</v>
      </c>
      <c s="37">
        <v>222.62</v>
      </c>
      <c s="36">
        <v>0.16192</v>
      </c>
      <c s="36">
        <f>ROUND(G321*H321,6)</f>
      </c>
      <c r="L321" s="38">
        <v>0</v>
      </c>
      <c s="32">
        <f>ROUND(ROUND(L321,2)*ROUND(G321,3),2)</f>
      </c>
      <c s="36" t="s">
        <v>878</v>
      </c>
      <c>
        <f>(M321*21)/100</f>
      </c>
      <c t="s">
        <v>27</v>
      </c>
    </row>
    <row r="322" spans="1:5" ht="25.5">
      <c r="A322" s="35" t="s">
        <v>55</v>
      </c>
      <c r="E322" s="39" t="s">
        <v>1093</v>
      </c>
    </row>
    <row r="323" spans="1:5" ht="12.75">
      <c r="A323" s="35" t="s">
        <v>56</v>
      </c>
      <c r="E323" s="40" t="s">
        <v>5</v>
      </c>
    </row>
    <row r="324" spans="1:5" ht="12.75">
      <c r="A324" t="s">
        <v>58</v>
      </c>
      <c r="E324" s="39" t="s">
        <v>5</v>
      </c>
    </row>
    <row r="325" spans="1:16" ht="25.5">
      <c r="A325" t="s">
        <v>49</v>
      </c>
      <c s="34" t="s">
        <v>1094</v>
      </c>
      <c s="34" t="s">
        <v>1095</v>
      </c>
      <c s="35" t="s">
        <v>5</v>
      </c>
      <c s="6" t="s">
        <v>1096</v>
      </c>
      <c s="36" t="s">
        <v>715</v>
      </c>
      <c s="37">
        <v>445.24</v>
      </c>
      <c s="36">
        <v>0.02024</v>
      </c>
      <c s="36">
        <f>ROUND(G325*H325,6)</f>
      </c>
      <c r="L325" s="38">
        <v>0</v>
      </c>
      <c s="32">
        <f>ROUND(ROUND(L325,2)*ROUND(G325,3),2)</f>
      </c>
      <c s="36" t="s">
        <v>878</v>
      </c>
      <c>
        <f>(M325*21)/100</f>
      </c>
      <c t="s">
        <v>27</v>
      </c>
    </row>
    <row r="326" spans="1:5" ht="25.5">
      <c r="A326" s="35" t="s">
        <v>55</v>
      </c>
      <c r="E326" s="39" t="s">
        <v>1096</v>
      </c>
    </row>
    <row r="327" spans="1:5" ht="12.75">
      <c r="A327" s="35" t="s">
        <v>56</v>
      </c>
      <c r="E327" s="40" t="s">
        <v>1097</v>
      </c>
    </row>
    <row r="328" spans="1:5" ht="12.75">
      <c r="A328" t="s">
        <v>58</v>
      </c>
      <c r="E328" s="39" t="s">
        <v>5</v>
      </c>
    </row>
    <row r="329" spans="1:13" ht="12.75">
      <c r="A329" t="s">
        <v>46</v>
      </c>
      <c r="C329" s="31" t="s">
        <v>1098</v>
      </c>
      <c r="E329" s="33" t="s">
        <v>1099</v>
      </c>
      <c r="J329" s="32">
        <f>0</f>
      </c>
      <c s="32">
        <f>0</f>
      </c>
      <c s="32">
        <f>0+L330+L334+L338+L342</f>
      </c>
      <c s="32">
        <f>0+M330+M334+M338+M342</f>
      </c>
    </row>
    <row r="330" spans="1:16" ht="25.5">
      <c r="A330" t="s">
        <v>49</v>
      </c>
      <c s="34" t="s">
        <v>1100</v>
      </c>
      <c s="34" t="s">
        <v>1101</v>
      </c>
      <c s="35" t="s">
        <v>5</v>
      </c>
      <c s="6" t="s">
        <v>1102</v>
      </c>
      <c s="36" t="s">
        <v>129</v>
      </c>
      <c s="37">
        <v>1</v>
      </c>
      <c s="36">
        <v>1.49532</v>
      </c>
      <c s="36">
        <f>ROUND(G330*H330,6)</f>
      </c>
      <c r="L330" s="38">
        <v>0</v>
      </c>
      <c s="32">
        <f>ROUND(ROUND(L330,2)*ROUND(G330,3),2)</f>
      </c>
      <c s="36" t="s">
        <v>878</v>
      </c>
      <c>
        <f>(M330*21)/100</f>
      </c>
      <c t="s">
        <v>27</v>
      </c>
    </row>
    <row r="331" spans="1:5" ht="25.5">
      <c r="A331" s="35" t="s">
        <v>55</v>
      </c>
      <c r="E331" s="39" t="s">
        <v>1102</v>
      </c>
    </row>
    <row r="332" spans="1:5" ht="12.75">
      <c r="A332" s="35" t="s">
        <v>56</v>
      </c>
      <c r="E332" s="40" t="s">
        <v>5</v>
      </c>
    </row>
    <row r="333" spans="1:5" ht="12.75">
      <c r="A333" t="s">
        <v>58</v>
      </c>
      <c r="E333" s="39" t="s">
        <v>5</v>
      </c>
    </row>
    <row r="334" spans="1:16" ht="12.75">
      <c r="A334" t="s">
        <v>49</v>
      </c>
      <c s="34" t="s">
        <v>1103</v>
      </c>
      <c s="34" t="s">
        <v>1104</v>
      </c>
      <c s="35" t="s">
        <v>5</v>
      </c>
      <c s="6" t="s">
        <v>1105</v>
      </c>
      <c s="36" t="s">
        <v>129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1105</v>
      </c>
    </row>
    <row r="336" spans="1:5" ht="12.75">
      <c r="A336" s="35" t="s">
        <v>56</v>
      </c>
      <c r="E336" s="40" t="s">
        <v>5</v>
      </c>
    </row>
    <row r="337" spans="1:5" ht="12.75">
      <c r="A337" t="s">
        <v>58</v>
      </c>
      <c r="E337" s="39" t="s">
        <v>5</v>
      </c>
    </row>
    <row r="338" spans="1:16" ht="25.5">
      <c r="A338" t="s">
        <v>49</v>
      </c>
      <c s="34" t="s">
        <v>1106</v>
      </c>
      <c s="34" t="s">
        <v>1107</v>
      </c>
      <c s="35" t="s">
        <v>5</v>
      </c>
      <c s="6" t="s">
        <v>1108</v>
      </c>
      <c s="36" t="s">
        <v>129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878</v>
      </c>
      <c>
        <f>(M338*21)/100</f>
      </c>
      <c t="s">
        <v>27</v>
      </c>
    </row>
    <row r="339" spans="1:5" ht="25.5">
      <c r="A339" s="35" t="s">
        <v>55</v>
      </c>
      <c r="E339" s="39" t="s">
        <v>1108</v>
      </c>
    </row>
    <row r="340" spans="1:5" ht="12.75">
      <c r="A340" s="35" t="s">
        <v>56</v>
      </c>
      <c r="E340" s="40" t="s">
        <v>5</v>
      </c>
    </row>
    <row r="341" spans="1:5" ht="12.75">
      <c r="A341" t="s">
        <v>58</v>
      </c>
      <c r="E341" s="39" t="s">
        <v>5</v>
      </c>
    </row>
    <row r="342" spans="1:16" ht="12.75">
      <c r="A342" t="s">
        <v>49</v>
      </c>
      <c s="34" t="s">
        <v>1109</v>
      </c>
      <c s="34" t="s">
        <v>1110</v>
      </c>
      <c s="35" t="s">
        <v>5</v>
      </c>
      <c s="6" t="s">
        <v>1111</v>
      </c>
      <c s="36" t="s">
        <v>129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27</v>
      </c>
    </row>
    <row r="343" spans="1:5" ht="12.75">
      <c r="A343" s="35" t="s">
        <v>55</v>
      </c>
      <c r="E343" s="39" t="s">
        <v>1111</v>
      </c>
    </row>
    <row r="344" spans="1:5" ht="12.75">
      <c r="A344" s="35" t="s">
        <v>56</v>
      </c>
      <c r="E344" s="40" t="s">
        <v>5</v>
      </c>
    </row>
    <row r="345" spans="1:5" ht="12.75">
      <c r="A345" t="s">
        <v>58</v>
      </c>
      <c r="E345" s="39" t="s">
        <v>5</v>
      </c>
    </row>
    <row r="346" spans="1:13" ht="12.75">
      <c r="A346" t="s">
        <v>46</v>
      </c>
      <c r="C346" s="31" t="s">
        <v>70</v>
      </c>
      <c r="E346" s="33" t="s">
        <v>848</v>
      </c>
      <c r="J346" s="32">
        <f>0</f>
      </c>
      <c s="32">
        <f>0</f>
      </c>
      <c s="32">
        <f>0+L347+L351+L355+L359+L363</f>
      </c>
      <c s="32">
        <f>0+M347+M351+M355+M359+M363</f>
      </c>
    </row>
    <row r="347" spans="1:16" ht="38.25">
      <c r="A347" t="s">
        <v>49</v>
      </c>
      <c s="34" t="s">
        <v>1112</v>
      </c>
      <c s="34" t="s">
        <v>1113</v>
      </c>
      <c s="35" t="s">
        <v>5</v>
      </c>
      <c s="6" t="s">
        <v>1114</v>
      </c>
      <c s="36" t="s">
        <v>715</v>
      </c>
      <c s="37">
        <v>79.56</v>
      </c>
      <c s="36">
        <v>0.101</v>
      </c>
      <c s="36">
        <f>ROUND(G347*H347,6)</f>
      </c>
      <c r="L347" s="38">
        <v>0</v>
      </c>
      <c s="32">
        <f>ROUND(ROUND(L347,2)*ROUND(G347,3),2)</f>
      </c>
      <c s="36" t="s">
        <v>878</v>
      </c>
      <c>
        <f>(M347*21)/100</f>
      </c>
      <c t="s">
        <v>27</v>
      </c>
    </row>
    <row r="348" spans="1:5" ht="51">
      <c r="A348" s="35" t="s">
        <v>55</v>
      </c>
      <c r="E348" s="39" t="s">
        <v>1115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5</v>
      </c>
    </row>
    <row r="351" spans="1:16" ht="12.75">
      <c r="A351" t="s">
        <v>49</v>
      </c>
      <c s="34" t="s">
        <v>1116</v>
      </c>
      <c s="34" t="s">
        <v>1117</v>
      </c>
      <c s="35" t="s">
        <v>5</v>
      </c>
      <c s="6" t="s">
        <v>1118</v>
      </c>
      <c s="36" t="s">
        <v>715</v>
      </c>
      <c s="37">
        <v>79.56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54</v>
      </c>
      <c>
        <f>(M351*21)/100</f>
      </c>
      <c t="s">
        <v>27</v>
      </c>
    </row>
    <row r="352" spans="1:5" ht="12.75">
      <c r="A352" s="35" t="s">
        <v>55</v>
      </c>
      <c r="E352" s="39" t="s">
        <v>1118</v>
      </c>
    </row>
    <row r="353" spans="1:5" ht="12.75">
      <c r="A353" s="35" t="s">
        <v>56</v>
      </c>
      <c r="E353" s="40" t="s">
        <v>5</v>
      </c>
    </row>
    <row r="354" spans="1:5" ht="12.75">
      <c r="A354" t="s">
        <v>58</v>
      </c>
      <c r="E354" s="39" t="s">
        <v>5</v>
      </c>
    </row>
    <row r="355" spans="1:16" ht="38.25">
      <c r="A355" t="s">
        <v>49</v>
      </c>
      <c s="34" t="s">
        <v>1119</v>
      </c>
      <c s="34" t="s">
        <v>1120</v>
      </c>
      <c s="35" t="s">
        <v>5</v>
      </c>
      <c s="6" t="s">
        <v>1114</v>
      </c>
      <c s="36" t="s">
        <v>715</v>
      </c>
      <c s="37">
        <v>222.62</v>
      </c>
      <c s="36">
        <v>0.101</v>
      </c>
      <c s="36">
        <f>ROUND(G355*H355,6)</f>
      </c>
      <c r="L355" s="38">
        <v>0</v>
      </c>
      <c s="32">
        <f>ROUND(ROUND(L355,2)*ROUND(G355,3),2)</f>
      </c>
      <c s="36" t="s">
        <v>878</v>
      </c>
      <c>
        <f>(M355*21)/100</f>
      </c>
      <c t="s">
        <v>27</v>
      </c>
    </row>
    <row r="356" spans="1:5" ht="51">
      <c r="A356" s="35" t="s">
        <v>55</v>
      </c>
      <c r="E356" s="39" t="s">
        <v>1121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5</v>
      </c>
    </row>
    <row r="359" spans="1:16" ht="12.75">
      <c r="A359" t="s">
        <v>49</v>
      </c>
      <c s="34" t="s">
        <v>1122</v>
      </c>
      <c s="34" t="s">
        <v>1123</v>
      </c>
      <c s="35" t="s">
        <v>5</v>
      </c>
      <c s="6" t="s">
        <v>1124</v>
      </c>
      <c s="36" t="s">
        <v>715</v>
      </c>
      <c s="37">
        <v>22.707</v>
      </c>
      <c s="36">
        <v>0.131</v>
      </c>
      <c s="36">
        <f>ROUND(G359*H359,6)</f>
      </c>
      <c r="L359" s="38">
        <v>0</v>
      </c>
      <c s="32">
        <f>ROUND(ROUND(L359,2)*ROUND(G359,3),2)</f>
      </c>
      <c s="36" t="s">
        <v>54</v>
      </c>
      <c>
        <f>(M359*21)/100</f>
      </c>
      <c t="s">
        <v>27</v>
      </c>
    </row>
    <row r="360" spans="1:5" ht="12.75">
      <c r="A360" s="35" t="s">
        <v>55</v>
      </c>
      <c r="E360" s="39" t="s">
        <v>1124</v>
      </c>
    </row>
    <row r="361" spans="1:5" ht="12.75">
      <c r="A361" s="35" t="s">
        <v>56</v>
      </c>
      <c r="E361" s="40" t="s">
        <v>5</v>
      </c>
    </row>
    <row r="362" spans="1:5" ht="12.75">
      <c r="A362" t="s">
        <v>58</v>
      </c>
      <c r="E362" s="39" t="s">
        <v>5</v>
      </c>
    </row>
    <row r="363" spans="1:16" ht="12.75">
      <c r="A363" t="s">
        <v>49</v>
      </c>
      <c s="34" t="s">
        <v>1125</v>
      </c>
      <c s="34" t="s">
        <v>1126</v>
      </c>
      <c s="35" t="s">
        <v>5</v>
      </c>
      <c s="6" t="s">
        <v>1127</v>
      </c>
      <c s="36" t="s">
        <v>715</v>
      </c>
      <c s="37">
        <v>204.588</v>
      </c>
      <c s="36">
        <v>0.131</v>
      </c>
      <c s="36">
        <f>ROUND(G363*H363,6)</f>
      </c>
      <c r="L363" s="38">
        <v>0</v>
      </c>
      <c s="32">
        <f>ROUND(ROUND(L363,2)*ROUND(G363,3),2)</f>
      </c>
      <c s="36" t="s">
        <v>878</v>
      </c>
      <c>
        <f>(M363*21)/100</f>
      </c>
      <c t="s">
        <v>27</v>
      </c>
    </row>
    <row r="364" spans="1:5" ht="12.75">
      <c r="A364" s="35" t="s">
        <v>55</v>
      </c>
      <c r="E364" s="39" t="s">
        <v>1127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5</v>
      </c>
    </row>
    <row r="367" spans="1:13" ht="12.75">
      <c r="A367" t="s">
        <v>46</v>
      </c>
      <c r="C367" s="31" t="s">
        <v>26</v>
      </c>
      <c r="E367" s="33" t="s">
        <v>1128</v>
      </c>
      <c r="J367" s="32">
        <f>0</f>
      </c>
      <c s="32">
        <f>0</f>
      </c>
      <c s="32">
        <f>0+L368+L372+L376+L380+L384+L388+L392+L396+L400+L404+L408+L412+L416+L420+L424+L428+L432+L436+L440+L444+L448+L452+L456+L460+L464+L468+L472+L476</f>
      </c>
      <c s="32">
        <f>0+M368+M372+M376+M380+M384+M388+M392+M396+M400+M404+M408+M412+M416+M420+M424+M428+M432+M436+M440+M444+M448+M452+M456+M460+M464+M468+M472+M476</f>
      </c>
    </row>
    <row r="368" spans="1:16" ht="25.5">
      <c r="A368" t="s">
        <v>49</v>
      </c>
      <c s="34" t="s">
        <v>1129</v>
      </c>
      <c s="34" t="s">
        <v>1130</v>
      </c>
      <c s="35" t="s">
        <v>5</v>
      </c>
      <c s="6" t="s">
        <v>1131</v>
      </c>
      <c s="36" t="s">
        <v>715</v>
      </c>
      <c s="37">
        <v>1151.06</v>
      </c>
      <c s="36">
        <v>0.0169</v>
      </c>
      <c s="36">
        <f>ROUND(G368*H368,6)</f>
      </c>
      <c r="L368" s="38">
        <v>0</v>
      </c>
      <c s="32">
        <f>ROUND(ROUND(L368,2)*ROUND(G368,3),2)</f>
      </c>
      <c s="36" t="s">
        <v>878</v>
      </c>
      <c>
        <f>(M368*21)/100</f>
      </c>
      <c t="s">
        <v>27</v>
      </c>
    </row>
    <row r="369" spans="1:5" ht="25.5">
      <c r="A369" s="35" t="s">
        <v>55</v>
      </c>
      <c r="E369" s="39" t="s">
        <v>1131</v>
      </c>
    </row>
    <row r="370" spans="1:5" ht="12.75">
      <c r="A370" s="35" t="s">
        <v>56</v>
      </c>
      <c r="E370" s="40" t="s">
        <v>1132</v>
      </c>
    </row>
    <row r="371" spans="1:5" ht="12.75">
      <c r="A371" t="s">
        <v>58</v>
      </c>
      <c r="E371" s="39" t="s">
        <v>5</v>
      </c>
    </row>
    <row r="372" spans="1:16" ht="25.5">
      <c r="A372" t="s">
        <v>49</v>
      </c>
      <c s="34" t="s">
        <v>1133</v>
      </c>
      <c s="34" t="s">
        <v>1134</v>
      </c>
      <c s="35" t="s">
        <v>5</v>
      </c>
      <c s="6" t="s">
        <v>1135</v>
      </c>
      <c s="36" t="s">
        <v>129</v>
      </c>
      <c s="37">
        <v>60</v>
      </c>
      <c s="36">
        <v>0.0373</v>
      </c>
      <c s="36">
        <f>ROUND(G372*H372,6)</f>
      </c>
      <c r="L372" s="38">
        <v>0</v>
      </c>
      <c s="32">
        <f>ROUND(ROUND(L372,2)*ROUND(G372,3),2)</f>
      </c>
      <c s="36" t="s">
        <v>54</v>
      </c>
      <c>
        <f>(M372*21)/100</f>
      </c>
      <c t="s">
        <v>27</v>
      </c>
    </row>
    <row r="373" spans="1:5" ht="25.5">
      <c r="A373" s="35" t="s">
        <v>55</v>
      </c>
      <c r="E373" s="39" t="s">
        <v>1135</v>
      </c>
    </row>
    <row r="374" spans="1:5" ht="12.75">
      <c r="A374" s="35" t="s">
        <v>56</v>
      </c>
      <c r="E374" s="40" t="s">
        <v>5</v>
      </c>
    </row>
    <row r="375" spans="1:5" ht="12.75">
      <c r="A375" t="s">
        <v>58</v>
      </c>
      <c r="E375" s="39" t="s">
        <v>5</v>
      </c>
    </row>
    <row r="376" spans="1:16" ht="25.5">
      <c r="A376" t="s">
        <v>49</v>
      </c>
      <c s="34" t="s">
        <v>1136</v>
      </c>
      <c s="34" t="s">
        <v>1137</v>
      </c>
      <c s="35" t="s">
        <v>5</v>
      </c>
      <c s="6" t="s">
        <v>1138</v>
      </c>
      <c s="36" t="s">
        <v>715</v>
      </c>
      <c s="37">
        <v>1329.846</v>
      </c>
      <c s="36">
        <v>0.0262</v>
      </c>
      <c s="36">
        <f>ROUND(G376*H376,6)</f>
      </c>
      <c r="L376" s="38">
        <v>0</v>
      </c>
      <c s="32">
        <f>ROUND(ROUND(L376,2)*ROUND(G376,3),2)</f>
      </c>
      <c s="36" t="s">
        <v>878</v>
      </c>
      <c>
        <f>(M376*21)/100</f>
      </c>
      <c t="s">
        <v>27</v>
      </c>
    </row>
    <row r="377" spans="1:5" ht="25.5">
      <c r="A377" s="35" t="s">
        <v>55</v>
      </c>
      <c r="E377" s="39" t="s">
        <v>1138</v>
      </c>
    </row>
    <row r="378" spans="1:5" ht="12.75">
      <c r="A378" s="35" t="s">
        <v>56</v>
      </c>
      <c r="E378" s="40" t="s">
        <v>1139</v>
      </c>
    </row>
    <row r="379" spans="1:5" ht="12.75">
      <c r="A379" t="s">
        <v>58</v>
      </c>
      <c r="E379" s="39" t="s">
        <v>5</v>
      </c>
    </row>
    <row r="380" spans="1:16" ht="25.5">
      <c r="A380" t="s">
        <v>49</v>
      </c>
      <c s="34" t="s">
        <v>1140</v>
      </c>
      <c s="34" t="s">
        <v>1141</v>
      </c>
      <c s="35" t="s">
        <v>5</v>
      </c>
      <c s="6" t="s">
        <v>1142</v>
      </c>
      <c s="36" t="s">
        <v>715</v>
      </c>
      <c s="37">
        <v>831.244</v>
      </c>
      <c s="36">
        <v>0.01838</v>
      </c>
      <c s="36">
        <f>ROUND(G380*H380,6)</f>
      </c>
      <c r="L380" s="38">
        <v>0</v>
      </c>
      <c s="32">
        <f>ROUND(ROUND(L380,2)*ROUND(G380,3),2)</f>
      </c>
      <c s="36" t="s">
        <v>878</v>
      </c>
      <c>
        <f>(M380*21)/100</f>
      </c>
      <c t="s">
        <v>27</v>
      </c>
    </row>
    <row r="381" spans="1:5" ht="25.5">
      <c r="A381" s="35" t="s">
        <v>55</v>
      </c>
      <c r="E381" s="39" t="s">
        <v>1142</v>
      </c>
    </row>
    <row r="382" spans="1:5" ht="12.75">
      <c r="A382" s="35" t="s">
        <v>56</v>
      </c>
      <c r="E382" s="40" t="s">
        <v>1143</v>
      </c>
    </row>
    <row r="383" spans="1:5" ht="12.75">
      <c r="A383" t="s">
        <v>58</v>
      </c>
      <c r="E383" s="39" t="s">
        <v>5</v>
      </c>
    </row>
    <row r="384" spans="1:16" ht="25.5">
      <c r="A384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715</v>
      </c>
      <c s="37">
        <v>1040.56</v>
      </c>
      <c s="36">
        <v>0.00026</v>
      </c>
      <c s="36">
        <f>ROUND(G384*H384,6)</f>
      </c>
      <c r="L384" s="38">
        <v>0</v>
      </c>
      <c s="32">
        <f>ROUND(ROUND(L384,2)*ROUND(G384,3),2)</f>
      </c>
      <c s="36" t="s">
        <v>878</v>
      </c>
      <c>
        <f>(M384*21)/100</f>
      </c>
      <c t="s">
        <v>27</v>
      </c>
    </row>
    <row r="385" spans="1:5" ht="25.5">
      <c r="A385" s="35" t="s">
        <v>55</v>
      </c>
      <c r="E385" s="39" t="s">
        <v>1146</v>
      </c>
    </row>
    <row r="386" spans="1:5" ht="12.75">
      <c r="A386" s="35" t="s">
        <v>56</v>
      </c>
      <c r="E386" s="40" t="s">
        <v>1147</v>
      </c>
    </row>
    <row r="387" spans="1:5" ht="12.75">
      <c r="A387" t="s">
        <v>58</v>
      </c>
      <c r="E387" s="39" t="s">
        <v>5</v>
      </c>
    </row>
    <row r="388" spans="1:16" ht="25.5">
      <c r="A388" t="s">
        <v>49</v>
      </c>
      <c s="34" t="s">
        <v>1148</v>
      </c>
      <c s="34" t="s">
        <v>1149</v>
      </c>
      <c s="35" t="s">
        <v>5</v>
      </c>
      <c s="6" t="s">
        <v>1150</v>
      </c>
      <c s="36" t="s">
        <v>227</v>
      </c>
      <c s="37">
        <v>108.76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878</v>
      </c>
      <c>
        <f>(M388*21)/100</f>
      </c>
      <c t="s">
        <v>27</v>
      </c>
    </row>
    <row r="389" spans="1:5" ht="25.5">
      <c r="A389" s="35" t="s">
        <v>55</v>
      </c>
      <c r="E389" s="39" t="s">
        <v>1150</v>
      </c>
    </row>
    <row r="390" spans="1:5" ht="12.75">
      <c r="A390" s="35" t="s">
        <v>56</v>
      </c>
      <c r="E390" s="40" t="s">
        <v>5</v>
      </c>
    </row>
    <row r="391" spans="1:5" ht="12.75">
      <c r="A391" t="s">
        <v>58</v>
      </c>
      <c r="E391" s="39" t="s">
        <v>5</v>
      </c>
    </row>
    <row r="392" spans="1:16" ht="12.75">
      <c r="A392" t="s">
        <v>49</v>
      </c>
      <c s="34" t="s">
        <v>1151</v>
      </c>
      <c s="34" t="s">
        <v>1152</v>
      </c>
      <c s="35" t="s">
        <v>5</v>
      </c>
      <c s="6" t="s">
        <v>1153</v>
      </c>
      <c s="36" t="s">
        <v>227</v>
      </c>
      <c s="37">
        <v>114.198</v>
      </c>
      <c s="36">
        <v>0.0001</v>
      </c>
      <c s="36">
        <f>ROUND(G392*H392,6)</f>
      </c>
      <c r="L392" s="38">
        <v>0</v>
      </c>
      <c s="32">
        <f>ROUND(ROUND(L392,2)*ROUND(G392,3),2)</f>
      </c>
      <c s="36" t="s">
        <v>878</v>
      </c>
      <c>
        <f>(M392*21)/100</f>
      </c>
      <c t="s">
        <v>27</v>
      </c>
    </row>
    <row r="393" spans="1:5" ht="12.75">
      <c r="A393" s="35" t="s">
        <v>55</v>
      </c>
      <c r="E393" s="39" t="s">
        <v>1153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5</v>
      </c>
    </row>
    <row r="396" spans="1:16" ht="25.5">
      <c r="A396" t="s">
        <v>49</v>
      </c>
      <c s="34" t="s">
        <v>1154</v>
      </c>
      <c s="34" t="s">
        <v>1155</v>
      </c>
      <c s="35" t="s">
        <v>5</v>
      </c>
      <c s="6" t="s">
        <v>1156</v>
      </c>
      <c s="36" t="s">
        <v>227</v>
      </c>
      <c s="37">
        <v>338.06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878</v>
      </c>
      <c>
        <f>(M396*21)/100</f>
      </c>
      <c t="s">
        <v>27</v>
      </c>
    </row>
    <row r="397" spans="1:5" ht="25.5">
      <c r="A397" s="35" t="s">
        <v>55</v>
      </c>
      <c r="E397" s="39" t="s">
        <v>1156</v>
      </c>
    </row>
    <row r="398" spans="1:5" ht="12.75">
      <c r="A398" s="35" t="s">
        <v>56</v>
      </c>
      <c r="E398" s="40" t="s">
        <v>1157</v>
      </c>
    </row>
    <row r="399" spans="1:5" ht="12.75">
      <c r="A399" t="s">
        <v>58</v>
      </c>
      <c r="E399" s="39" t="s">
        <v>5</v>
      </c>
    </row>
    <row r="400" spans="1:16" ht="12.75">
      <c r="A400" t="s">
        <v>49</v>
      </c>
      <c s="34" t="s">
        <v>1158</v>
      </c>
      <c s="34" t="s">
        <v>1159</v>
      </c>
      <c s="35" t="s">
        <v>5</v>
      </c>
      <c s="6" t="s">
        <v>1160</v>
      </c>
      <c s="36" t="s">
        <v>227</v>
      </c>
      <c s="37">
        <v>354.963</v>
      </c>
      <c s="36">
        <v>0.0001</v>
      </c>
      <c s="36">
        <f>ROUND(G400*H400,6)</f>
      </c>
      <c r="L400" s="38">
        <v>0</v>
      </c>
      <c s="32">
        <f>ROUND(ROUND(L400,2)*ROUND(G400,3),2)</f>
      </c>
      <c s="36" t="s">
        <v>878</v>
      </c>
      <c>
        <f>(M400*21)/100</f>
      </c>
      <c t="s">
        <v>27</v>
      </c>
    </row>
    <row r="401" spans="1:5" ht="12.75">
      <c r="A401" s="35" t="s">
        <v>55</v>
      </c>
      <c r="E401" s="39" t="s">
        <v>1160</v>
      </c>
    </row>
    <row r="402" spans="1:5" ht="12.75">
      <c r="A402" s="35" t="s">
        <v>56</v>
      </c>
      <c r="E402" s="40" t="s">
        <v>5</v>
      </c>
    </row>
    <row r="403" spans="1:5" ht="12.75">
      <c r="A403" t="s">
        <v>58</v>
      </c>
      <c r="E403" s="39" t="s">
        <v>5</v>
      </c>
    </row>
    <row r="404" spans="1:16" ht="25.5">
      <c r="A404" t="s">
        <v>49</v>
      </c>
      <c s="34" t="s">
        <v>1161</v>
      </c>
      <c s="34" t="s">
        <v>1162</v>
      </c>
      <c s="35" t="s">
        <v>5</v>
      </c>
      <c s="6" t="s">
        <v>1163</v>
      </c>
      <c s="36" t="s">
        <v>715</v>
      </c>
      <c s="37">
        <v>160.991</v>
      </c>
      <c s="36">
        <v>0.0086</v>
      </c>
      <c s="36">
        <f>ROUND(G404*H404,6)</f>
      </c>
      <c r="L404" s="38">
        <v>0</v>
      </c>
      <c s="32">
        <f>ROUND(ROUND(L404,2)*ROUND(G404,3),2)</f>
      </c>
      <c s="36" t="s">
        <v>878</v>
      </c>
      <c>
        <f>(M404*21)/100</f>
      </c>
      <c t="s">
        <v>27</v>
      </c>
    </row>
    <row r="405" spans="1:5" ht="38.25">
      <c r="A405" s="35" t="s">
        <v>55</v>
      </c>
      <c r="E405" s="39" t="s">
        <v>1164</v>
      </c>
    </row>
    <row r="406" spans="1:5" ht="12.75">
      <c r="A406" s="35" t="s">
        <v>56</v>
      </c>
      <c r="E406" s="40" t="s">
        <v>1165</v>
      </c>
    </row>
    <row r="407" spans="1:5" ht="12.75">
      <c r="A407" t="s">
        <v>58</v>
      </c>
      <c r="E407" s="39" t="s">
        <v>5</v>
      </c>
    </row>
    <row r="408" spans="1:16" ht="12.75">
      <c r="A408" t="s">
        <v>49</v>
      </c>
      <c s="34" t="s">
        <v>1166</v>
      </c>
      <c s="34" t="s">
        <v>1167</v>
      </c>
      <c s="35" t="s">
        <v>5</v>
      </c>
      <c s="6" t="s">
        <v>1168</v>
      </c>
      <c s="36" t="s">
        <v>715</v>
      </c>
      <c s="37">
        <v>169.041</v>
      </c>
      <c s="36">
        <v>0.0049</v>
      </c>
      <c s="36">
        <f>ROUND(G408*H408,6)</f>
      </c>
      <c r="L408" s="38">
        <v>0</v>
      </c>
      <c s="32">
        <f>ROUND(ROUND(L408,2)*ROUND(G408,3),2)</f>
      </c>
      <c s="36" t="s">
        <v>878</v>
      </c>
      <c>
        <f>(M408*21)/100</f>
      </c>
      <c t="s">
        <v>27</v>
      </c>
    </row>
    <row r="409" spans="1:5" ht="12.75">
      <c r="A409" s="35" t="s">
        <v>55</v>
      </c>
      <c r="E409" s="39" t="s">
        <v>1168</v>
      </c>
    </row>
    <row r="410" spans="1:5" ht="12.75">
      <c r="A410" s="35" t="s">
        <v>56</v>
      </c>
      <c r="E410" s="40" t="s">
        <v>5</v>
      </c>
    </row>
    <row r="411" spans="1:5" ht="12.75">
      <c r="A411" t="s">
        <v>58</v>
      </c>
      <c r="E411" s="39" t="s">
        <v>5</v>
      </c>
    </row>
    <row r="412" spans="1:16" ht="25.5">
      <c r="A412" t="s">
        <v>49</v>
      </c>
      <c s="34" t="s">
        <v>1169</v>
      </c>
      <c s="34" t="s">
        <v>1170</v>
      </c>
      <c s="35" t="s">
        <v>5</v>
      </c>
      <c s="6" t="s">
        <v>1171</v>
      </c>
      <c s="36" t="s">
        <v>227</v>
      </c>
      <c s="37">
        <v>338.06</v>
      </c>
      <c s="36">
        <v>0.00176</v>
      </c>
      <c s="36">
        <f>ROUND(G412*H412,6)</f>
      </c>
      <c r="L412" s="38">
        <v>0</v>
      </c>
      <c s="32">
        <f>ROUND(ROUND(L412,2)*ROUND(G412,3),2)</f>
      </c>
      <c s="36" t="s">
        <v>878</v>
      </c>
      <c>
        <f>(M412*21)/100</f>
      </c>
      <c t="s">
        <v>27</v>
      </c>
    </row>
    <row r="413" spans="1:5" ht="25.5">
      <c r="A413" s="35" t="s">
        <v>55</v>
      </c>
      <c r="E413" s="39" t="s">
        <v>1171</v>
      </c>
    </row>
    <row r="414" spans="1:5" ht="12.75">
      <c r="A414" s="35" t="s">
        <v>56</v>
      </c>
      <c r="E414" s="40" t="s">
        <v>1157</v>
      </c>
    </row>
    <row r="415" spans="1:5" ht="12.75">
      <c r="A415" t="s">
        <v>58</v>
      </c>
      <c r="E415" s="39" t="s">
        <v>5</v>
      </c>
    </row>
    <row r="416" spans="1:16" ht="12.75">
      <c r="A416" t="s">
        <v>49</v>
      </c>
      <c s="34" t="s">
        <v>1172</v>
      </c>
      <c s="34" t="s">
        <v>1173</v>
      </c>
      <c s="35" t="s">
        <v>5</v>
      </c>
      <c s="6" t="s">
        <v>1174</v>
      </c>
      <c s="36" t="s">
        <v>715</v>
      </c>
      <c s="37">
        <v>74.373</v>
      </c>
      <c s="36">
        <v>0.0006</v>
      </c>
      <c s="36">
        <f>ROUND(G416*H416,6)</f>
      </c>
      <c r="L416" s="38">
        <v>0</v>
      </c>
      <c s="32">
        <f>ROUND(ROUND(L416,2)*ROUND(G416,3),2)</f>
      </c>
      <c s="36" t="s">
        <v>878</v>
      </c>
      <c>
        <f>(M416*21)/100</f>
      </c>
      <c t="s">
        <v>27</v>
      </c>
    </row>
    <row r="417" spans="1:5" ht="12.75">
      <c r="A417" s="35" t="s">
        <v>55</v>
      </c>
      <c r="E417" s="39" t="s">
        <v>1174</v>
      </c>
    </row>
    <row r="418" spans="1:5" ht="12.75">
      <c r="A418" s="35" t="s">
        <v>56</v>
      </c>
      <c r="E418" s="40" t="s">
        <v>5</v>
      </c>
    </row>
    <row r="419" spans="1:5" ht="12.75">
      <c r="A419" t="s">
        <v>58</v>
      </c>
      <c r="E419" s="39" t="s">
        <v>5</v>
      </c>
    </row>
    <row r="420" spans="1:16" ht="25.5">
      <c r="A420" t="s">
        <v>49</v>
      </c>
      <c s="34" t="s">
        <v>1175</v>
      </c>
      <c s="34" t="s">
        <v>1176</v>
      </c>
      <c s="35" t="s">
        <v>5</v>
      </c>
      <c s="6" t="s">
        <v>1177</v>
      </c>
      <c s="36" t="s">
        <v>715</v>
      </c>
      <c s="37">
        <v>879.569</v>
      </c>
      <c s="36">
        <v>0.0116</v>
      </c>
      <c s="36">
        <f>ROUND(G420*H420,6)</f>
      </c>
      <c r="L420" s="38">
        <v>0</v>
      </c>
      <c s="32">
        <f>ROUND(ROUND(L420,2)*ROUND(G420,3),2)</f>
      </c>
      <c s="36" t="s">
        <v>878</v>
      </c>
      <c>
        <f>(M420*21)/100</f>
      </c>
      <c t="s">
        <v>27</v>
      </c>
    </row>
    <row r="421" spans="1:5" ht="51">
      <c r="A421" s="35" t="s">
        <v>55</v>
      </c>
      <c r="E421" s="39" t="s">
        <v>1178</v>
      </c>
    </row>
    <row r="422" spans="1:5" ht="12.75">
      <c r="A422" s="35" t="s">
        <v>56</v>
      </c>
      <c r="E422" s="40" t="s">
        <v>1179</v>
      </c>
    </row>
    <row r="423" spans="1:5" ht="12.75">
      <c r="A423" t="s">
        <v>58</v>
      </c>
      <c r="E423" s="39" t="s">
        <v>5</v>
      </c>
    </row>
    <row r="424" spans="1:16" ht="12.75">
      <c r="A424" t="s">
        <v>49</v>
      </c>
      <c s="34" t="s">
        <v>1180</v>
      </c>
      <c s="34" t="s">
        <v>1181</v>
      </c>
      <c s="35" t="s">
        <v>5</v>
      </c>
      <c s="6" t="s">
        <v>1182</v>
      </c>
      <c s="36" t="s">
        <v>715</v>
      </c>
      <c s="37">
        <v>923.547</v>
      </c>
      <c s="36">
        <v>0.022</v>
      </c>
      <c s="36">
        <f>ROUND(G424*H424,6)</f>
      </c>
      <c r="L424" s="38">
        <v>0</v>
      </c>
      <c s="32">
        <f>ROUND(ROUND(L424,2)*ROUND(G424,3),2)</f>
      </c>
      <c s="36" t="s">
        <v>878</v>
      </c>
      <c>
        <f>(M424*21)/100</f>
      </c>
      <c t="s">
        <v>27</v>
      </c>
    </row>
    <row r="425" spans="1:5" ht="12.75">
      <c r="A425" s="35" t="s">
        <v>55</v>
      </c>
      <c r="E425" s="39" t="s">
        <v>1182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5</v>
      </c>
    </row>
    <row r="428" spans="1:16" ht="25.5">
      <c r="A428" t="s">
        <v>49</v>
      </c>
      <c s="34" t="s">
        <v>1183</v>
      </c>
      <c s="34" t="s">
        <v>1184</v>
      </c>
      <c s="35" t="s">
        <v>5</v>
      </c>
      <c s="6" t="s">
        <v>1185</v>
      </c>
      <c s="36" t="s">
        <v>715</v>
      </c>
      <c s="37">
        <v>926.88</v>
      </c>
      <c s="36">
        <v>0.02428</v>
      </c>
      <c s="36">
        <f>ROUND(G428*H428,6)</f>
      </c>
      <c r="L428" s="38">
        <v>0</v>
      </c>
      <c s="32">
        <f>ROUND(ROUND(L428,2)*ROUND(G428,3),2)</f>
      </c>
      <c s="36" t="s">
        <v>878</v>
      </c>
      <c>
        <f>(M428*21)/100</f>
      </c>
      <c t="s">
        <v>27</v>
      </c>
    </row>
    <row r="429" spans="1:5" ht="25.5">
      <c r="A429" s="35" t="s">
        <v>55</v>
      </c>
      <c r="E429" s="39" t="s">
        <v>1185</v>
      </c>
    </row>
    <row r="430" spans="1:5" ht="12.75">
      <c r="A430" s="35" t="s">
        <v>56</v>
      </c>
      <c r="E430" s="40" t="s">
        <v>1186</v>
      </c>
    </row>
    <row r="431" spans="1:5" ht="12.75">
      <c r="A431" t="s">
        <v>58</v>
      </c>
      <c r="E431" s="39" t="s">
        <v>5</v>
      </c>
    </row>
    <row r="432" spans="1:16" ht="25.5">
      <c r="A432" t="s">
        <v>49</v>
      </c>
      <c s="34" t="s">
        <v>1187</v>
      </c>
      <c s="34" t="s">
        <v>1188</v>
      </c>
      <c s="35" t="s">
        <v>5</v>
      </c>
      <c s="6" t="s">
        <v>1189</v>
      </c>
      <c s="36" t="s">
        <v>715</v>
      </c>
      <c s="37">
        <v>879.569</v>
      </c>
      <c s="36">
        <v>0.0039</v>
      </c>
      <c s="36">
        <f>ROUND(G432*H432,6)</f>
      </c>
      <c r="L432" s="38">
        <v>0</v>
      </c>
      <c s="32">
        <f>ROUND(ROUND(L432,2)*ROUND(G432,3),2)</f>
      </c>
      <c s="36" t="s">
        <v>878</v>
      </c>
      <c>
        <f>(M432*21)/100</f>
      </c>
      <c t="s">
        <v>27</v>
      </c>
    </row>
    <row r="433" spans="1:5" ht="25.5">
      <c r="A433" s="35" t="s">
        <v>55</v>
      </c>
      <c r="E433" s="39" t="s">
        <v>1189</v>
      </c>
    </row>
    <row r="434" spans="1:5" ht="12.75">
      <c r="A434" s="35" t="s">
        <v>56</v>
      </c>
      <c r="E434" s="40" t="s">
        <v>1190</v>
      </c>
    </row>
    <row r="435" spans="1:5" ht="12.75">
      <c r="A435" t="s">
        <v>58</v>
      </c>
      <c r="E435" s="39" t="s">
        <v>5</v>
      </c>
    </row>
    <row r="436" spans="1:16" ht="25.5">
      <c r="A436" t="s">
        <v>49</v>
      </c>
      <c s="34" t="s">
        <v>1191</v>
      </c>
      <c s="34" t="s">
        <v>1192</v>
      </c>
      <c s="35" t="s">
        <v>5</v>
      </c>
      <c s="6" t="s">
        <v>1193</v>
      </c>
      <c s="36" t="s">
        <v>715</v>
      </c>
      <c s="37">
        <v>160.991</v>
      </c>
      <c s="36">
        <v>0.0032</v>
      </c>
      <c s="36">
        <f>ROUND(G436*H436,6)</f>
      </c>
      <c r="L436" s="38">
        <v>0</v>
      </c>
      <c s="32">
        <f>ROUND(ROUND(L436,2)*ROUND(G436,3),2)</f>
      </c>
      <c s="36" t="s">
        <v>878</v>
      </c>
      <c>
        <f>(M436*21)/100</f>
      </c>
      <c t="s">
        <v>27</v>
      </c>
    </row>
    <row r="437" spans="1:5" ht="25.5">
      <c r="A437" s="35" t="s">
        <v>55</v>
      </c>
      <c r="E437" s="39" t="s">
        <v>1193</v>
      </c>
    </row>
    <row r="438" spans="1:5" ht="12.75">
      <c r="A438" s="35" t="s">
        <v>56</v>
      </c>
      <c r="E438" s="40" t="s">
        <v>1194</v>
      </c>
    </row>
    <row r="439" spans="1:5" ht="12.75">
      <c r="A439" t="s">
        <v>58</v>
      </c>
      <c r="E439" s="39" t="s">
        <v>5</v>
      </c>
    </row>
    <row r="440" spans="1:16" ht="25.5">
      <c r="A440" t="s">
        <v>49</v>
      </c>
      <c s="34" t="s">
        <v>1195</v>
      </c>
      <c s="34" t="s">
        <v>1196</v>
      </c>
      <c s="35" t="s">
        <v>5</v>
      </c>
      <c s="6" t="s">
        <v>1197</v>
      </c>
      <c s="36" t="s">
        <v>706</v>
      </c>
      <c s="37">
        <v>23.302</v>
      </c>
      <c s="36">
        <v>2.50187</v>
      </c>
      <c s="36">
        <f>ROUND(G440*H440,6)</f>
      </c>
      <c r="L440" s="38">
        <v>0</v>
      </c>
      <c s="32">
        <f>ROUND(ROUND(L440,2)*ROUND(G440,3),2)</f>
      </c>
      <c s="36" t="s">
        <v>878</v>
      </c>
      <c>
        <f>(M440*21)/100</f>
      </c>
      <c t="s">
        <v>27</v>
      </c>
    </row>
    <row r="441" spans="1:5" ht="25.5">
      <c r="A441" s="35" t="s">
        <v>55</v>
      </c>
      <c r="E441" s="39" t="s">
        <v>1197</v>
      </c>
    </row>
    <row r="442" spans="1:5" ht="12.75">
      <c r="A442" s="35" t="s">
        <v>56</v>
      </c>
      <c r="E442" s="40" t="s">
        <v>1198</v>
      </c>
    </row>
    <row r="443" spans="1:5" ht="12.75">
      <c r="A443" t="s">
        <v>58</v>
      </c>
      <c r="E443" s="39" t="s">
        <v>5</v>
      </c>
    </row>
    <row r="444" spans="1:16" ht="12.75">
      <c r="A444" t="s">
        <v>49</v>
      </c>
      <c s="34" t="s">
        <v>1199</v>
      </c>
      <c s="34" t="s">
        <v>1200</v>
      </c>
      <c s="35" t="s">
        <v>5</v>
      </c>
      <c s="6" t="s">
        <v>1201</v>
      </c>
      <c s="36" t="s">
        <v>715</v>
      </c>
      <c s="37">
        <v>384.69</v>
      </c>
      <c s="36">
        <v>0.00033</v>
      </c>
      <c s="36">
        <f>ROUND(G444*H444,6)</f>
      </c>
      <c r="L444" s="38">
        <v>0</v>
      </c>
      <c s="32">
        <f>ROUND(ROUND(L444,2)*ROUND(G444,3),2)</f>
      </c>
      <c s="36" t="s">
        <v>878</v>
      </c>
      <c>
        <f>(M444*21)/100</f>
      </c>
      <c t="s">
        <v>27</v>
      </c>
    </row>
    <row r="445" spans="1:5" ht="12.75">
      <c r="A445" s="35" t="s">
        <v>55</v>
      </c>
      <c r="E445" s="39" t="s">
        <v>1201</v>
      </c>
    </row>
    <row r="446" spans="1:5" ht="12.75">
      <c r="A446" s="35" t="s">
        <v>56</v>
      </c>
      <c r="E446" s="40" t="s">
        <v>1202</v>
      </c>
    </row>
    <row r="447" spans="1:5" ht="12.75">
      <c r="A447" t="s">
        <v>58</v>
      </c>
      <c r="E447" s="39" t="s">
        <v>5</v>
      </c>
    </row>
    <row r="448" spans="1:16" ht="25.5">
      <c r="A448" t="s">
        <v>49</v>
      </c>
      <c s="34" t="s">
        <v>1203</v>
      </c>
      <c s="34" t="s">
        <v>1204</v>
      </c>
      <c s="35" t="s">
        <v>5</v>
      </c>
      <c s="6" t="s">
        <v>1205</v>
      </c>
      <c s="36" t="s">
        <v>706</v>
      </c>
      <c s="37">
        <v>32.7</v>
      </c>
      <c s="36">
        <v>1.98</v>
      </c>
      <c s="36">
        <f>ROUND(G448*H448,6)</f>
      </c>
      <c r="L448" s="38">
        <v>0</v>
      </c>
      <c s="32">
        <f>ROUND(ROUND(L448,2)*ROUND(G448,3),2)</f>
      </c>
      <c s="36" t="s">
        <v>878</v>
      </c>
      <c>
        <f>(M448*21)/100</f>
      </c>
      <c t="s">
        <v>27</v>
      </c>
    </row>
    <row r="449" spans="1:5" ht="25.5">
      <c r="A449" s="35" t="s">
        <v>55</v>
      </c>
      <c r="E449" s="39" t="s">
        <v>1205</v>
      </c>
    </row>
    <row r="450" spans="1:5" ht="12.75">
      <c r="A450" s="35" t="s">
        <v>56</v>
      </c>
      <c r="E450" s="40" t="s">
        <v>1206</v>
      </c>
    </row>
    <row r="451" spans="1:5" ht="12.75">
      <c r="A451" t="s">
        <v>58</v>
      </c>
      <c r="E451" s="39" t="s">
        <v>5</v>
      </c>
    </row>
    <row r="452" spans="1:16" ht="25.5">
      <c r="A452" t="s">
        <v>49</v>
      </c>
      <c s="34" t="s">
        <v>1207</v>
      </c>
      <c s="34" t="s">
        <v>1208</v>
      </c>
      <c s="35" t="s">
        <v>5</v>
      </c>
      <c s="6" t="s">
        <v>1209</v>
      </c>
      <c s="36" t="s">
        <v>129</v>
      </c>
      <c s="37">
        <v>71</v>
      </c>
      <c s="36">
        <v>0.01777</v>
      </c>
      <c s="36">
        <f>ROUND(G452*H452,6)</f>
      </c>
      <c r="L452" s="38">
        <v>0</v>
      </c>
      <c s="32">
        <f>ROUND(ROUND(L452,2)*ROUND(G452,3),2)</f>
      </c>
      <c s="36" t="s">
        <v>878</v>
      </c>
      <c>
        <f>(M452*21)/100</f>
      </c>
      <c t="s">
        <v>27</v>
      </c>
    </row>
    <row r="453" spans="1:5" ht="25.5">
      <c r="A453" s="35" t="s">
        <v>55</v>
      </c>
      <c r="E453" s="39" t="s">
        <v>1209</v>
      </c>
    </row>
    <row r="454" spans="1:5" ht="12.75">
      <c r="A454" s="35" t="s">
        <v>56</v>
      </c>
      <c r="E454" s="40" t="s">
        <v>1210</v>
      </c>
    </row>
    <row r="455" spans="1:5" ht="12.75">
      <c r="A455" t="s">
        <v>58</v>
      </c>
      <c r="E455" s="39" t="s">
        <v>5</v>
      </c>
    </row>
    <row r="456" spans="1:16" ht="25.5">
      <c r="A456" t="s">
        <v>49</v>
      </c>
      <c s="34" t="s">
        <v>1211</v>
      </c>
      <c s="34" t="s">
        <v>1212</v>
      </c>
      <c s="35" t="s">
        <v>5</v>
      </c>
      <c s="6" t="s">
        <v>1213</v>
      </c>
      <c s="36" t="s">
        <v>129</v>
      </c>
      <c s="37">
        <v>22</v>
      </c>
      <c s="36">
        <v>0.01489</v>
      </c>
      <c s="36">
        <f>ROUND(G456*H456,6)</f>
      </c>
      <c r="L456" s="38">
        <v>0</v>
      </c>
      <c s="32">
        <f>ROUND(ROUND(L456,2)*ROUND(G456,3),2)</f>
      </c>
      <c s="36" t="s">
        <v>878</v>
      </c>
      <c>
        <f>(M456*21)/100</f>
      </c>
      <c t="s">
        <v>27</v>
      </c>
    </row>
    <row r="457" spans="1:5" ht="25.5">
      <c r="A457" s="35" t="s">
        <v>55</v>
      </c>
      <c r="E457" s="39" t="s">
        <v>1213</v>
      </c>
    </row>
    <row r="458" spans="1:5" ht="12.75">
      <c r="A458" s="35" t="s">
        <v>56</v>
      </c>
      <c r="E458" s="40" t="s">
        <v>1214</v>
      </c>
    </row>
    <row r="459" spans="1:5" ht="12.75">
      <c r="A459" t="s">
        <v>58</v>
      </c>
      <c r="E459" s="39" t="s">
        <v>5</v>
      </c>
    </row>
    <row r="460" spans="1:16" ht="25.5">
      <c r="A460" t="s">
        <v>49</v>
      </c>
      <c s="34" t="s">
        <v>1215</v>
      </c>
      <c s="34" t="s">
        <v>1216</v>
      </c>
      <c s="35" t="s">
        <v>5</v>
      </c>
      <c s="6" t="s">
        <v>1217</v>
      </c>
      <c s="36" t="s">
        <v>129</v>
      </c>
      <c s="37">
        <v>29</v>
      </c>
      <c s="36">
        <v>0.01521</v>
      </c>
      <c s="36">
        <f>ROUND(G460*H460,6)</f>
      </c>
      <c r="L460" s="38">
        <v>0</v>
      </c>
      <c s="32">
        <f>ROUND(ROUND(L460,2)*ROUND(G460,3),2)</f>
      </c>
      <c s="36" t="s">
        <v>878</v>
      </c>
      <c>
        <f>(M460*21)/100</f>
      </c>
      <c t="s">
        <v>27</v>
      </c>
    </row>
    <row r="461" spans="1:5" ht="25.5">
      <c r="A461" s="35" t="s">
        <v>55</v>
      </c>
      <c r="E461" s="39" t="s">
        <v>1217</v>
      </c>
    </row>
    <row r="462" spans="1:5" ht="12.75">
      <c r="A462" s="35" t="s">
        <v>56</v>
      </c>
      <c r="E462" s="40" t="s">
        <v>1218</v>
      </c>
    </row>
    <row r="463" spans="1:5" ht="12.75">
      <c r="A463" t="s">
        <v>58</v>
      </c>
      <c r="E463" s="39" t="s">
        <v>5</v>
      </c>
    </row>
    <row r="464" spans="1:16" ht="25.5">
      <c r="A464" t="s">
        <v>49</v>
      </c>
      <c s="34" t="s">
        <v>1219</v>
      </c>
      <c s="34" t="s">
        <v>1220</v>
      </c>
      <c s="35" t="s">
        <v>5</v>
      </c>
      <c s="6" t="s">
        <v>1221</v>
      </c>
      <c s="36" t="s">
        <v>129</v>
      </c>
      <c s="37">
        <v>14</v>
      </c>
      <c s="36">
        <v>0.01553</v>
      </c>
      <c s="36">
        <f>ROUND(G464*H464,6)</f>
      </c>
      <c r="L464" s="38">
        <v>0</v>
      </c>
      <c s="32">
        <f>ROUND(ROUND(L464,2)*ROUND(G464,3),2)</f>
      </c>
      <c s="36" t="s">
        <v>878</v>
      </c>
      <c>
        <f>(M464*21)/100</f>
      </c>
      <c t="s">
        <v>27</v>
      </c>
    </row>
    <row r="465" spans="1:5" ht="25.5">
      <c r="A465" s="35" t="s">
        <v>55</v>
      </c>
      <c r="E465" s="39" t="s">
        <v>1221</v>
      </c>
    </row>
    <row r="466" spans="1:5" ht="12.75">
      <c r="A466" s="35" t="s">
        <v>56</v>
      </c>
      <c r="E466" s="40" t="s">
        <v>1222</v>
      </c>
    </row>
    <row r="467" spans="1:5" ht="12.75">
      <c r="A467" t="s">
        <v>58</v>
      </c>
      <c r="E467" s="39" t="s">
        <v>5</v>
      </c>
    </row>
    <row r="468" spans="1:16" ht="25.5">
      <c r="A468" t="s">
        <v>49</v>
      </c>
      <c s="34" t="s">
        <v>1223</v>
      </c>
      <c s="34" t="s">
        <v>1224</v>
      </c>
      <c s="35" t="s">
        <v>5</v>
      </c>
      <c s="6" t="s">
        <v>1225</v>
      </c>
      <c s="36" t="s">
        <v>129</v>
      </c>
      <c s="37">
        <v>6</v>
      </c>
      <c s="36">
        <v>0.01624</v>
      </c>
      <c s="36">
        <f>ROUND(G468*H468,6)</f>
      </c>
      <c r="L468" s="38">
        <v>0</v>
      </c>
      <c s="32">
        <f>ROUND(ROUND(L468,2)*ROUND(G468,3),2)</f>
      </c>
      <c s="36" t="s">
        <v>878</v>
      </c>
      <c>
        <f>(M468*21)/100</f>
      </c>
      <c t="s">
        <v>27</v>
      </c>
    </row>
    <row r="469" spans="1:5" ht="25.5">
      <c r="A469" s="35" t="s">
        <v>55</v>
      </c>
      <c r="E469" s="39" t="s">
        <v>1225</v>
      </c>
    </row>
    <row r="470" spans="1:5" ht="12.75">
      <c r="A470" s="35" t="s">
        <v>56</v>
      </c>
      <c r="E470" s="40" t="s">
        <v>1226</v>
      </c>
    </row>
    <row r="471" spans="1:5" ht="12.75">
      <c r="A471" t="s">
        <v>58</v>
      </c>
      <c r="E471" s="39" t="s">
        <v>5</v>
      </c>
    </row>
    <row r="472" spans="1:16" ht="25.5">
      <c r="A472" t="s">
        <v>49</v>
      </c>
      <c s="34" t="s">
        <v>1227</v>
      </c>
      <c s="34" t="s">
        <v>1228</v>
      </c>
      <c s="35" t="s">
        <v>5</v>
      </c>
      <c s="6" t="s">
        <v>1229</v>
      </c>
      <c s="36" t="s">
        <v>129</v>
      </c>
      <c s="37">
        <v>3</v>
      </c>
      <c s="36">
        <v>0.05362</v>
      </c>
      <c s="36">
        <f>ROUND(G472*H472,6)</f>
      </c>
      <c r="L472" s="38">
        <v>0</v>
      </c>
      <c s="32">
        <f>ROUND(ROUND(L472,2)*ROUND(G472,3),2)</f>
      </c>
      <c s="36" t="s">
        <v>878</v>
      </c>
      <c>
        <f>(M472*21)/100</f>
      </c>
      <c t="s">
        <v>27</v>
      </c>
    </row>
    <row r="473" spans="1:5" ht="25.5">
      <c r="A473" s="35" t="s">
        <v>55</v>
      </c>
      <c r="E473" s="39" t="s">
        <v>1229</v>
      </c>
    </row>
    <row r="474" spans="1:5" ht="12.75">
      <c r="A474" s="35" t="s">
        <v>56</v>
      </c>
      <c r="E474" s="40" t="s">
        <v>5</v>
      </c>
    </row>
    <row r="475" spans="1:5" ht="12.75">
      <c r="A475" t="s">
        <v>58</v>
      </c>
      <c r="E475" s="39" t="s">
        <v>5</v>
      </c>
    </row>
    <row r="476" spans="1:16" ht="12.75">
      <c r="A476" t="s">
        <v>49</v>
      </c>
      <c s="34" t="s">
        <v>1230</v>
      </c>
      <c s="34" t="s">
        <v>1231</v>
      </c>
      <c s="35" t="s">
        <v>5</v>
      </c>
      <c s="6" t="s">
        <v>1232</v>
      </c>
      <c s="36" t="s">
        <v>129</v>
      </c>
      <c s="37">
        <v>3</v>
      </c>
      <c s="36">
        <v>0.037</v>
      </c>
      <c s="36">
        <f>ROUND(G476*H476,6)</f>
      </c>
      <c r="L476" s="38">
        <v>0</v>
      </c>
      <c s="32">
        <f>ROUND(ROUND(L476,2)*ROUND(G476,3),2)</f>
      </c>
      <c s="36" t="s">
        <v>878</v>
      </c>
      <c>
        <f>(M476*21)/100</f>
      </c>
      <c t="s">
        <v>27</v>
      </c>
    </row>
    <row r="477" spans="1:5" ht="12.75">
      <c r="A477" s="35" t="s">
        <v>55</v>
      </c>
      <c r="E477" s="39" t="s">
        <v>1232</v>
      </c>
    </row>
    <row r="478" spans="1:5" ht="12.75">
      <c r="A478" s="35" t="s">
        <v>56</v>
      </c>
      <c r="E478" s="40" t="s">
        <v>5</v>
      </c>
    </row>
    <row r="479" spans="1:5" ht="12.75">
      <c r="A479" t="s">
        <v>58</v>
      </c>
      <c r="E479" s="39" t="s">
        <v>5</v>
      </c>
    </row>
    <row r="480" spans="1:13" ht="12.75">
      <c r="A480" t="s">
        <v>46</v>
      </c>
      <c r="C480" s="31" t="s">
        <v>1233</v>
      </c>
      <c r="E480" s="33" t="s">
        <v>1234</v>
      </c>
      <c r="J480" s="32">
        <f>0</f>
      </c>
      <c s="32">
        <f>0</f>
      </c>
      <c s="32">
        <f>0+L481+L485+L489+L493+L497+L501+L505+L509+L513+L517+L521+L525</f>
      </c>
      <c s="32">
        <f>0+M481+M485+M489+M493+M497+M501+M505+M509+M513+M517+M521+M525</f>
      </c>
    </row>
    <row r="481" spans="1:16" ht="25.5">
      <c r="A481" t="s">
        <v>49</v>
      </c>
      <c s="34" t="s">
        <v>1235</v>
      </c>
      <c s="34" t="s">
        <v>1236</v>
      </c>
      <c s="35" t="s">
        <v>5</v>
      </c>
      <c s="6" t="s">
        <v>1237</v>
      </c>
      <c s="36" t="s">
        <v>715</v>
      </c>
      <c s="37">
        <v>160.991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878</v>
      </c>
      <c>
        <f>(M481*21)/100</f>
      </c>
      <c t="s">
        <v>27</v>
      </c>
    </row>
    <row r="482" spans="1:5" ht="25.5">
      <c r="A482" s="35" t="s">
        <v>55</v>
      </c>
      <c r="E482" s="39" t="s">
        <v>1237</v>
      </c>
    </row>
    <row r="483" spans="1:5" ht="12.75">
      <c r="A483" s="35" t="s">
        <v>56</v>
      </c>
      <c r="E483" s="40" t="s">
        <v>1194</v>
      </c>
    </row>
    <row r="484" spans="1:5" ht="12.75">
      <c r="A484" t="s">
        <v>58</v>
      </c>
      <c r="E484" s="39" t="s">
        <v>5</v>
      </c>
    </row>
    <row r="485" spans="1:16" ht="12.75">
      <c r="A485" t="s">
        <v>49</v>
      </c>
      <c s="34" t="s">
        <v>1238</v>
      </c>
      <c s="34" t="s">
        <v>1239</v>
      </c>
      <c s="35" t="s">
        <v>5</v>
      </c>
      <c s="6" t="s">
        <v>1240</v>
      </c>
      <c s="36" t="s">
        <v>53</v>
      </c>
      <c s="37">
        <v>0.055</v>
      </c>
      <c s="36">
        <v>1</v>
      </c>
      <c s="36">
        <f>ROUND(G485*H485,6)</f>
      </c>
      <c r="L485" s="38">
        <v>0</v>
      </c>
      <c s="32">
        <f>ROUND(ROUND(L485,2)*ROUND(G485,3),2)</f>
      </c>
      <c s="36" t="s">
        <v>878</v>
      </c>
      <c>
        <f>(M485*21)/100</f>
      </c>
      <c t="s">
        <v>27</v>
      </c>
    </row>
    <row r="486" spans="1:5" ht="12.75">
      <c r="A486" s="35" t="s">
        <v>55</v>
      </c>
      <c r="E486" s="39" t="s">
        <v>1240</v>
      </c>
    </row>
    <row r="487" spans="1:5" ht="12.75">
      <c r="A487" s="35" t="s">
        <v>56</v>
      </c>
      <c r="E487" s="40" t="s">
        <v>5</v>
      </c>
    </row>
    <row r="488" spans="1:5" ht="12.75">
      <c r="A488" t="s">
        <v>58</v>
      </c>
      <c r="E488" s="39" t="s">
        <v>5</v>
      </c>
    </row>
    <row r="489" spans="1:16" ht="25.5">
      <c r="A489" t="s">
        <v>49</v>
      </c>
      <c s="34" t="s">
        <v>1241</v>
      </c>
      <c s="34" t="s">
        <v>1242</v>
      </c>
      <c s="35" t="s">
        <v>5</v>
      </c>
      <c s="6" t="s">
        <v>1243</v>
      </c>
      <c s="36" t="s">
        <v>715</v>
      </c>
      <c s="37">
        <v>160.991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878</v>
      </c>
      <c>
        <f>(M489*21)/100</f>
      </c>
      <c t="s">
        <v>27</v>
      </c>
    </row>
    <row r="490" spans="1:5" ht="25.5">
      <c r="A490" s="35" t="s">
        <v>55</v>
      </c>
      <c r="E490" s="39" t="s">
        <v>1243</v>
      </c>
    </row>
    <row r="491" spans="1:5" ht="12.75">
      <c r="A491" s="35" t="s">
        <v>56</v>
      </c>
      <c r="E491" s="40" t="s">
        <v>1194</v>
      </c>
    </row>
    <row r="492" spans="1:5" ht="12.75">
      <c r="A492" t="s">
        <v>58</v>
      </c>
      <c r="E492" s="39" t="s">
        <v>5</v>
      </c>
    </row>
    <row r="493" spans="1:16" ht="12.75">
      <c r="A493" t="s">
        <v>49</v>
      </c>
      <c s="34" t="s">
        <v>1244</v>
      </c>
      <c s="34" t="s">
        <v>1245</v>
      </c>
      <c s="35" t="s">
        <v>5</v>
      </c>
      <c s="6" t="s">
        <v>1246</v>
      </c>
      <c s="36" t="s">
        <v>53</v>
      </c>
      <c s="37">
        <v>0.177</v>
      </c>
      <c s="36">
        <v>1</v>
      </c>
      <c s="36">
        <f>ROUND(G493*H493,6)</f>
      </c>
      <c r="L493" s="38">
        <v>0</v>
      </c>
      <c s="32">
        <f>ROUND(ROUND(L493,2)*ROUND(G493,3),2)</f>
      </c>
      <c s="36" t="s">
        <v>878</v>
      </c>
      <c>
        <f>(M493*21)/100</f>
      </c>
      <c t="s">
        <v>27</v>
      </c>
    </row>
    <row r="494" spans="1:5" ht="12.75">
      <c r="A494" s="35" t="s">
        <v>55</v>
      </c>
      <c r="E494" s="39" t="s">
        <v>1246</v>
      </c>
    </row>
    <row r="495" spans="1:5" ht="12.75">
      <c r="A495" s="35" t="s">
        <v>56</v>
      </c>
      <c r="E495" s="40" t="s">
        <v>5</v>
      </c>
    </row>
    <row r="496" spans="1:5" ht="12.75">
      <c r="A496" t="s">
        <v>58</v>
      </c>
      <c r="E496" s="39" t="s">
        <v>5</v>
      </c>
    </row>
    <row r="497" spans="1:16" ht="12.75">
      <c r="A497" t="s">
        <v>49</v>
      </c>
      <c s="34" t="s">
        <v>1247</v>
      </c>
      <c s="34" t="s">
        <v>1248</v>
      </c>
      <c s="35" t="s">
        <v>5</v>
      </c>
      <c s="6" t="s">
        <v>1249</v>
      </c>
      <c s="36" t="s">
        <v>715</v>
      </c>
      <c s="37">
        <v>394.451</v>
      </c>
      <c s="36">
        <v>0.0004</v>
      </c>
      <c s="36">
        <f>ROUND(G497*H497,6)</f>
      </c>
      <c r="L497" s="38">
        <v>0</v>
      </c>
      <c s="32">
        <f>ROUND(ROUND(L497,2)*ROUND(G497,3),2)</f>
      </c>
      <c s="36" t="s">
        <v>878</v>
      </c>
      <c>
        <f>(M497*21)/100</f>
      </c>
      <c t="s">
        <v>27</v>
      </c>
    </row>
    <row r="498" spans="1:5" ht="12.75">
      <c r="A498" s="35" t="s">
        <v>55</v>
      </c>
      <c r="E498" s="39" t="s">
        <v>1249</v>
      </c>
    </row>
    <row r="499" spans="1:5" ht="63.75">
      <c r="A499" s="35" t="s">
        <v>56</v>
      </c>
      <c r="E499" s="40" t="s">
        <v>1250</v>
      </c>
    </row>
    <row r="500" spans="1:5" ht="12.75">
      <c r="A500" t="s">
        <v>58</v>
      </c>
      <c r="E500" s="39" t="s">
        <v>5</v>
      </c>
    </row>
    <row r="501" spans="1:16" ht="25.5">
      <c r="A501" t="s">
        <v>49</v>
      </c>
      <c s="34" t="s">
        <v>1251</v>
      </c>
      <c s="34" t="s">
        <v>1252</v>
      </c>
      <c s="35" t="s">
        <v>5</v>
      </c>
      <c s="6" t="s">
        <v>1253</v>
      </c>
      <c s="36" t="s">
        <v>715</v>
      </c>
      <c s="37">
        <v>459.733</v>
      </c>
      <c s="36">
        <v>0.0054</v>
      </c>
      <c s="36">
        <f>ROUND(G501*H501,6)</f>
      </c>
      <c r="L501" s="38">
        <v>0</v>
      </c>
      <c s="32">
        <f>ROUND(ROUND(L501,2)*ROUND(G501,3),2)</f>
      </c>
      <c s="36" t="s">
        <v>878</v>
      </c>
      <c>
        <f>(M501*21)/100</f>
      </c>
      <c t="s">
        <v>27</v>
      </c>
    </row>
    <row r="502" spans="1:5" ht="25.5">
      <c r="A502" s="35" t="s">
        <v>55</v>
      </c>
      <c r="E502" s="39" t="s">
        <v>1253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5</v>
      </c>
    </row>
    <row r="505" spans="1:16" ht="12.75">
      <c r="A505" t="s">
        <v>49</v>
      </c>
      <c s="34" t="s">
        <v>1254</v>
      </c>
      <c s="34" t="s">
        <v>1255</v>
      </c>
      <c s="35" t="s">
        <v>5</v>
      </c>
      <c s="6" t="s">
        <v>1256</v>
      </c>
      <c s="36" t="s">
        <v>715</v>
      </c>
      <c s="37">
        <v>36.96</v>
      </c>
      <c s="36">
        <v>0.0004</v>
      </c>
      <c s="36">
        <f>ROUND(G505*H505,6)</f>
      </c>
      <c r="L505" s="38">
        <v>0</v>
      </c>
      <c s="32">
        <f>ROUND(ROUND(L505,2)*ROUND(G505,3),2)</f>
      </c>
      <c s="36" t="s">
        <v>878</v>
      </c>
      <c>
        <f>(M505*21)/100</f>
      </c>
      <c t="s">
        <v>27</v>
      </c>
    </row>
    <row r="506" spans="1:5" ht="12.75">
      <c r="A506" s="35" t="s">
        <v>55</v>
      </c>
      <c r="E506" s="39" t="s">
        <v>1256</v>
      </c>
    </row>
    <row r="507" spans="1:5" ht="12.75">
      <c r="A507" s="35" t="s">
        <v>56</v>
      </c>
      <c r="E507" s="40" t="s">
        <v>1257</v>
      </c>
    </row>
    <row r="508" spans="1:5" ht="12.75">
      <c r="A508" t="s">
        <v>58</v>
      </c>
      <c r="E508" s="39" t="s">
        <v>5</v>
      </c>
    </row>
    <row r="509" spans="1:16" ht="25.5">
      <c r="A509" t="s">
        <v>49</v>
      </c>
      <c s="34" t="s">
        <v>1258</v>
      </c>
      <c s="34" t="s">
        <v>1259</v>
      </c>
      <c s="35" t="s">
        <v>5</v>
      </c>
      <c s="6" t="s">
        <v>1260</v>
      </c>
      <c s="36" t="s">
        <v>715</v>
      </c>
      <c s="37">
        <v>45.128</v>
      </c>
      <c s="36">
        <v>0.0054</v>
      </c>
      <c s="36">
        <f>ROUND(G509*H509,6)</f>
      </c>
      <c r="L509" s="38">
        <v>0</v>
      </c>
      <c s="32">
        <f>ROUND(ROUND(L509,2)*ROUND(G509,3),2)</f>
      </c>
      <c s="36" t="s">
        <v>878</v>
      </c>
      <c>
        <f>(M509*21)/100</f>
      </c>
      <c t="s">
        <v>27</v>
      </c>
    </row>
    <row r="510" spans="1:5" ht="25.5">
      <c r="A510" s="35" t="s">
        <v>55</v>
      </c>
      <c r="E510" s="39" t="s">
        <v>1260</v>
      </c>
    </row>
    <row r="511" spans="1:5" ht="12.75">
      <c r="A511" s="35" t="s">
        <v>56</v>
      </c>
      <c r="E511" s="40" t="s">
        <v>5</v>
      </c>
    </row>
    <row r="512" spans="1:5" ht="12.75">
      <c r="A512" t="s">
        <v>58</v>
      </c>
      <c r="E512" s="39" t="s">
        <v>5</v>
      </c>
    </row>
    <row r="513" spans="1:16" ht="12.75">
      <c r="A513" t="s">
        <v>49</v>
      </c>
      <c s="34" t="s">
        <v>1261</v>
      </c>
      <c s="34" t="s">
        <v>1262</v>
      </c>
      <c s="35" t="s">
        <v>5</v>
      </c>
      <c s="6" t="s">
        <v>1263</v>
      </c>
      <c s="36" t="s">
        <v>715</v>
      </c>
      <c s="37">
        <v>254.565</v>
      </c>
      <c s="36">
        <v>4E-05</v>
      </c>
      <c s="36">
        <f>ROUND(G513*H513,6)</f>
      </c>
      <c r="L513" s="38">
        <v>0</v>
      </c>
      <c s="32">
        <f>ROUND(ROUND(L513,2)*ROUND(G513,3),2)</f>
      </c>
      <c s="36" t="s">
        <v>878</v>
      </c>
      <c>
        <f>(M513*21)/100</f>
      </c>
      <c t="s">
        <v>27</v>
      </c>
    </row>
    <row r="514" spans="1:5" ht="12.75">
      <c r="A514" s="35" t="s">
        <v>55</v>
      </c>
      <c r="E514" s="39" t="s">
        <v>1263</v>
      </c>
    </row>
    <row r="515" spans="1:5" ht="12.75">
      <c r="A515" s="35" t="s">
        <v>56</v>
      </c>
      <c r="E515" s="40" t="s">
        <v>1264</v>
      </c>
    </row>
    <row r="516" spans="1:5" ht="12.75">
      <c r="A516" t="s">
        <v>58</v>
      </c>
      <c r="E516" s="39" t="s">
        <v>5</v>
      </c>
    </row>
    <row r="517" spans="1:16" ht="12.75">
      <c r="A517" t="s">
        <v>49</v>
      </c>
      <c s="34" t="s">
        <v>1265</v>
      </c>
      <c s="34" t="s">
        <v>1266</v>
      </c>
      <c s="35" t="s">
        <v>5</v>
      </c>
      <c s="6" t="s">
        <v>1267</v>
      </c>
      <c s="36" t="s">
        <v>715</v>
      </c>
      <c s="37">
        <v>310.824</v>
      </c>
      <c s="36">
        <v>0.0003</v>
      </c>
      <c s="36">
        <f>ROUND(G517*H517,6)</f>
      </c>
      <c r="L517" s="38">
        <v>0</v>
      </c>
      <c s="32">
        <f>ROUND(ROUND(L517,2)*ROUND(G517,3),2)</f>
      </c>
      <c s="36" t="s">
        <v>878</v>
      </c>
      <c>
        <f>(M517*21)/100</f>
      </c>
      <c t="s">
        <v>27</v>
      </c>
    </row>
    <row r="518" spans="1:5" ht="12.75">
      <c r="A518" s="35" t="s">
        <v>55</v>
      </c>
      <c r="E518" s="39" t="s">
        <v>1267</v>
      </c>
    </row>
    <row r="519" spans="1:5" ht="12.75">
      <c r="A519" s="35" t="s">
        <v>56</v>
      </c>
      <c r="E519" s="40" t="s">
        <v>5</v>
      </c>
    </row>
    <row r="520" spans="1:5" ht="12.75">
      <c r="A520" t="s">
        <v>58</v>
      </c>
      <c r="E520" s="39" t="s">
        <v>5</v>
      </c>
    </row>
    <row r="521" spans="1:16" ht="25.5">
      <c r="A521" t="s">
        <v>49</v>
      </c>
      <c s="34" t="s">
        <v>1268</v>
      </c>
      <c s="34" t="s">
        <v>1269</v>
      </c>
      <c s="35" t="s">
        <v>5</v>
      </c>
      <c s="6" t="s">
        <v>1270</v>
      </c>
      <c s="36" t="s">
        <v>227</v>
      </c>
      <c s="37">
        <v>113.14</v>
      </c>
      <c s="36">
        <v>0.00016</v>
      </c>
      <c s="36">
        <f>ROUND(G521*H521,6)</f>
      </c>
      <c r="L521" s="38">
        <v>0</v>
      </c>
      <c s="32">
        <f>ROUND(ROUND(L521,2)*ROUND(G521,3),2)</f>
      </c>
      <c s="36" t="s">
        <v>878</v>
      </c>
      <c>
        <f>(M521*21)/100</f>
      </c>
      <c t="s">
        <v>27</v>
      </c>
    </row>
    <row r="522" spans="1:5" ht="25.5">
      <c r="A522" s="35" t="s">
        <v>55</v>
      </c>
      <c r="E522" s="39" t="s">
        <v>1270</v>
      </c>
    </row>
    <row r="523" spans="1:5" ht="12.75">
      <c r="A523" s="35" t="s">
        <v>56</v>
      </c>
      <c r="E523" s="40" t="s">
        <v>1271</v>
      </c>
    </row>
    <row r="524" spans="1:5" ht="12.75">
      <c r="A524" t="s">
        <v>58</v>
      </c>
      <c r="E524" s="39" t="s">
        <v>5</v>
      </c>
    </row>
    <row r="525" spans="1:16" ht="38.25">
      <c r="A525" t="s">
        <v>49</v>
      </c>
      <c s="34" t="s">
        <v>1272</v>
      </c>
      <c s="34" t="s">
        <v>1273</v>
      </c>
      <c s="35" t="s">
        <v>5</v>
      </c>
      <c s="6" t="s">
        <v>1274</v>
      </c>
      <c s="36" t="s">
        <v>53</v>
      </c>
      <c s="37">
        <v>3.252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878</v>
      </c>
      <c>
        <f>(M525*21)/100</f>
      </c>
      <c t="s">
        <v>27</v>
      </c>
    </row>
    <row r="526" spans="1:5" ht="38.25">
      <c r="A526" s="35" t="s">
        <v>55</v>
      </c>
      <c r="E526" s="39" t="s">
        <v>1275</v>
      </c>
    </row>
    <row r="527" spans="1:5" ht="12.75">
      <c r="A527" s="35" t="s">
        <v>56</v>
      </c>
      <c r="E527" s="40" t="s">
        <v>5</v>
      </c>
    </row>
    <row r="528" spans="1:5" ht="12.75">
      <c r="A528" t="s">
        <v>58</v>
      </c>
      <c r="E528" s="39" t="s">
        <v>5</v>
      </c>
    </row>
    <row r="529" spans="1:13" ht="12.75">
      <c r="A529" t="s">
        <v>46</v>
      </c>
      <c r="C529" s="31" t="s">
        <v>1276</v>
      </c>
      <c r="E529" s="33" t="s">
        <v>1277</v>
      </c>
      <c r="J529" s="32">
        <f>0</f>
      </c>
      <c s="32">
        <f>0</f>
      </c>
      <c s="32">
        <f>0+L530+L534+L538+L542+L546+L550+L554</f>
      </c>
      <c s="32">
        <f>0+M530+M534+M538+M542+M546+M550+M554</f>
      </c>
    </row>
    <row r="530" spans="1:16" ht="25.5">
      <c r="A530" t="s">
        <v>49</v>
      </c>
      <c s="34" t="s">
        <v>1278</v>
      </c>
      <c s="34" t="s">
        <v>1279</v>
      </c>
      <c s="35" t="s">
        <v>5</v>
      </c>
      <c s="6" t="s">
        <v>1280</v>
      </c>
      <c s="36" t="s">
        <v>715</v>
      </c>
      <c s="37">
        <v>384.69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878</v>
      </c>
      <c>
        <f>(M530*21)/100</f>
      </c>
      <c t="s">
        <v>27</v>
      </c>
    </row>
    <row r="531" spans="1:5" ht="25.5">
      <c r="A531" s="35" t="s">
        <v>55</v>
      </c>
      <c r="E531" s="39" t="s">
        <v>1280</v>
      </c>
    </row>
    <row r="532" spans="1:5" ht="12.75">
      <c r="A532" s="35" t="s">
        <v>56</v>
      </c>
      <c r="E532" s="40" t="s">
        <v>1202</v>
      </c>
    </row>
    <row r="533" spans="1:5" ht="12.75">
      <c r="A533" t="s">
        <v>58</v>
      </c>
      <c r="E533" s="39" t="s">
        <v>5</v>
      </c>
    </row>
    <row r="534" spans="1:16" ht="12.75">
      <c r="A534" t="s">
        <v>49</v>
      </c>
      <c s="34" t="s">
        <v>1281</v>
      </c>
      <c s="34" t="s">
        <v>1282</v>
      </c>
      <c s="35" t="s">
        <v>5</v>
      </c>
      <c s="6" t="s">
        <v>1283</v>
      </c>
      <c s="36" t="s">
        <v>715</v>
      </c>
      <c s="37">
        <v>392.384</v>
      </c>
      <c s="36">
        <v>0.0032</v>
      </c>
      <c s="36">
        <f>ROUND(G534*H534,6)</f>
      </c>
      <c r="L534" s="38">
        <v>0</v>
      </c>
      <c s="32">
        <f>ROUND(ROUND(L534,2)*ROUND(G534,3),2)</f>
      </c>
      <c s="36" t="s">
        <v>878</v>
      </c>
      <c>
        <f>(M534*21)/100</f>
      </c>
      <c t="s">
        <v>27</v>
      </c>
    </row>
    <row r="535" spans="1:5" ht="12.75">
      <c r="A535" s="35" t="s">
        <v>55</v>
      </c>
      <c r="E535" s="39" t="s">
        <v>1283</v>
      </c>
    </row>
    <row r="536" spans="1:5" ht="12.75">
      <c r="A536" s="35" t="s">
        <v>56</v>
      </c>
      <c r="E536" s="40" t="s">
        <v>5</v>
      </c>
    </row>
    <row r="537" spans="1:5" ht="12.75">
      <c r="A537" t="s">
        <v>58</v>
      </c>
      <c r="E537" s="39" t="s">
        <v>5</v>
      </c>
    </row>
    <row r="538" spans="1:16" ht="25.5">
      <c r="A538" t="s">
        <v>49</v>
      </c>
      <c s="34" t="s">
        <v>1284</v>
      </c>
      <c s="34" t="s">
        <v>1285</v>
      </c>
      <c s="35" t="s">
        <v>5</v>
      </c>
      <c s="6" t="s">
        <v>1286</v>
      </c>
      <c s="36" t="s">
        <v>715</v>
      </c>
      <c s="37">
        <v>210.53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878</v>
      </c>
      <c>
        <f>(M538*21)/100</f>
      </c>
      <c t="s">
        <v>27</v>
      </c>
    </row>
    <row r="539" spans="1:5" ht="25.5">
      <c r="A539" s="35" t="s">
        <v>55</v>
      </c>
      <c r="E539" s="39" t="s">
        <v>1286</v>
      </c>
    </row>
    <row r="540" spans="1:5" ht="12.75">
      <c r="A540" s="35" t="s">
        <v>56</v>
      </c>
      <c r="E540" s="40" t="s">
        <v>1287</v>
      </c>
    </row>
    <row r="541" spans="1:5" ht="12.75">
      <c r="A541" t="s">
        <v>58</v>
      </c>
      <c r="E541" s="39" t="s">
        <v>5</v>
      </c>
    </row>
    <row r="542" spans="1:16" ht="12.75">
      <c r="A542" t="s">
        <v>49</v>
      </c>
      <c s="34" t="s">
        <v>1288</v>
      </c>
      <c s="34" t="s">
        <v>1289</v>
      </c>
      <c s="35" t="s">
        <v>5</v>
      </c>
      <c s="6" t="s">
        <v>1290</v>
      </c>
      <c s="36" t="s">
        <v>715</v>
      </c>
      <c s="37">
        <v>429.481</v>
      </c>
      <c s="36">
        <v>0.00525</v>
      </c>
      <c s="36">
        <f>ROUND(G542*H542,6)</f>
      </c>
      <c r="L542" s="38">
        <v>0</v>
      </c>
      <c s="32">
        <f>ROUND(ROUND(L542,2)*ROUND(G542,3),2)</f>
      </c>
      <c s="36" t="s">
        <v>878</v>
      </c>
      <c>
        <f>(M542*21)/100</f>
      </c>
      <c t="s">
        <v>27</v>
      </c>
    </row>
    <row r="543" spans="1:5" ht="12.75">
      <c r="A543" s="35" t="s">
        <v>55</v>
      </c>
      <c r="E543" s="39" t="s">
        <v>1290</v>
      </c>
    </row>
    <row r="544" spans="1:5" ht="12.75">
      <c r="A544" s="35" t="s">
        <v>56</v>
      </c>
      <c r="E544" s="40" t="s">
        <v>5</v>
      </c>
    </row>
    <row r="545" spans="1:5" ht="12.75">
      <c r="A545" t="s">
        <v>58</v>
      </c>
      <c r="E545" s="39" t="s">
        <v>5</v>
      </c>
    </row>
    <row r="546" spans="1:16" ht="25.5">
      <c r="A546" t="s">
        <v>49</v>
      </c>
      <c s="34" t="s">
        <v>1291</v>
      </c>
      <c s="34" t="s">
        <v>1292</v>
      </c>
      <c s="35" t="s">
        <v>5</v>
      </c>
      <c s="6" t="s">
        <v>1293</v>
      </c>
      <c s="36" t="s">
        <v>715</v>
      </c>
      <c s="37">
        <v>75.54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878</v>
      </c>
      <c>
        <f>(M546*21)/100</f>
      </c>
      <c t="s">
        <v>27</v>
      </c>
    </row>
    <row r="547" spans="1:5" ht="25.5">
      <c r="A547" s="35" t="s">
        <v>55</v>
      </c>
      <c r="E547" s="39" t="s">
        <v>1293</v>
      </c>
    </row>
    <row r="548" spans="1:5" ht="12.75">
      <c r="A548" s="35" t="s">
        <v>56</v>
      </c>
      <c r="E548" s="40" t="s">
        <v>1294</v>
      </c>
    </row>
    <row r="549" spans="1:5" ht="12.75">
      <c r="A549" t="s">
        <v>58</v>
      </c>
      <c r="E549" s="39" t="s">
        <v>5</v>
      </c>
    </row>
    <row r="550" spans="1:16" ht="12.75">
      <c r="A550" t="s">
        <v>49</v>
      </c>
      <c s="34" t="s">
        <v>1295</v>
      </c>
      <c s="34" t="s">
        <v>1296</v>
      </c>
      <c s="35" t="s">
        <v>5</v>
      </c>
      <c s="6" t="s">
        <v>1297</v>
      </c>
      <c s="36" t="s">
        <v>715</v>
      </c>
      <c s="37">
        <v>77.051</v>
      </c>
      <c s="36">
        <v>0.008</v>
      </c>
      <c s="36">
        <f>ROUND(G550*H550,6)</f>
      </c>
      <c r="L550" s="38">
        <v>0</v>
      </c>
      <c s="32">
        <f>ROUND(ROUND(L550,2)*ROUND(G550,3),2)</f>
      </c>
      <c s="36" t="s">
        <v>878</v>
      </c>
      <c>
        <f>(M550*21)/100</f>
      </c>
      <c t="s">
        <v>27</v>
      </c>
    </row>
    <row r="551" spans="1:5" ht="12.75">
      <c r="A551" s="35" t="s">
        <v>55</v>
      </c>
      <c r="E551" s="39" t="s">
        <v>1297</v>
      </c>
    </row>
    <row r="552" spans="1:5" ht="12.75">
      <c r="A552" s="35" t="s">
        <v>56</v>
      </c>
      <c r="E552" s="40" t="s">
        <v>5</v>
      </c>
    </row>
    <row r="553" spans="1:5" ht="12.75">
      <c r="A553" t="s">
        <v>58</v>
      </c>
      <c r="E553" s="39" t="s">
        <v>5</v>
      </c>
    </row>
    <row r="554" spans="1:16" ht="25.5">
      <c r="A554" t="s">
        <v>49</v>
      </c>
      <c s="34" t="s">
        <v>1298</v>
      </c>
      <c s="34" t="s">
        <v>1299</v>
      </c>
      <c s="35" t="s">
        <v>5</v>
      </c>
      <c s="6" t="s">
        <v>1300</v>
      </c>
      <c s="36" t="s">
        <v>53</v>
      </c>
      <c s="37">
        <v>4.127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878</v>
      </c>
      <c>
        <f>(M554*21)/100</f>
      </c>
      <c t="s">
        <v>27</v>
      </c>
    </row>
    <row r="555" spans="1:5" ht="25.5">
      <c r="A555" s="35" t="s">
        <v>55</v>
      </c>
      <c r="E555" s="39" t="s">
        <v>1300</v>
      </c>
    </row>
    <row r="556" spans="1:5" ht="12.75">
      <c r="A556" s="35" t="s">
        <v>56</v>
      </c>
      <c r="E556" s="40" t="s">
        <v>5</v>
      </c>
    </row>
    <row r="557" spans="1:5" ht="12.75">
      <c r="A557" t="s">
        <v>58</v>
      </c>
      <c r="E557" s="39" t="s">
        <v>5</v>
      </c>
    </row>
    <row r="558" spans="1:13" ht="12.75">
      <c r="A558" t="s">
        <v>46</v>
      </c>
      <c r="C558" s="31" t="s">
        <v>1301</v>
      </c>
      <c r="E558" s="33" t="s">
        <v>1302</v>
      </c>
      <c r="J558" s="32">
        <f>0</f>
      </c>
      <c s="32">
        <f>0</f>
      </c>
      <c s="32">
        <f>0+L559+L563+L567+L571+L575</f>
      </c>
      <c s="32">
        <f>0+M559+M563+M567+M571+M575</f>
      </c>
    </row>
    <row r="559" spans="1:16" ht="25.5">
      <c r="A559" t="s">
        <v>49</v>
      </c>
      <c s="34" t="s">
        <v>1303</v>
      </c>
      <c s="34" t="s">
        <v>1304</v>
      </c>
      <c s="35" t="s">
        <v>5</v>
      </c>
      <c s="6" t="s">
        <v>1305</v>
      </c>
      <c s="36" t="s">
        <v>715</v>
      </c>
      <c s="37">
        <v>380.55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878</v>
      </c>
      <c>
        <f>(M559*21)/100</f>
      </c>
      <c t="s">
        <v>27</v>
      </c>
    </row>
    <row r="560" spans="1:5" ht="25.5">
      <c r="A560" s="35" t="s">
        <v>55</v>
      </c>
      <c r="E560" s="39" t="s">
        <v>1305</v>
      </c>
    </row>
    <row r="561" spans="1:5" ht="12.75">
      <c r="A561" s="35" t="s">
        <v>56</v>
      </c>
      <c r="E561" s="40" t="s">
        <v>1306</v>
      </c>
    </row>
    <row r="562" spans="1:5" ht="12.75">
      <c r="A562" t="s">
        <v>58</v>
      </c>
      <c r="E562" s="39" t="s">
        <v>5</v>
      </c>
    </row>
    <row r="563" spans="1:16" ht="12.75">
      <c r="A563" t="s">
        <v>49</v>
      </c>
      <c s="34" t="s">
        <v>1307</v>
      </c>
      <c s="34" t="s">
        <v>1308</v>
      </c>
      <c s="35" t="s">
        <v>5</v>
      </c>
      <c s="6" t="s">
        <v>1309</v>
      </c>
      <c s="36" t="s">
        <v>129</v>
      </c>
      <c s="37">
        <v>266.385</v>
      </c>
      <c s="36">
        <v>0.0012</v>
      </c>
      <c s="36">
        <f>ROUND(G563*H563,6)</f>
      </c>
      <c r="L563" s="38">
        <v>0</v>
      </c>
      <c s="32">
        <f>ROUND(ROUND(L563,2)*ROUND(G563,3),2)</f>
      </c>
      <c s="36" t="s">
        <v>878</v>
      </c>
      <c>
        <f>(M563*21)/100</f>
      </c>
      <c t="s">
        <v>27</v>
      </c>
    </row>
    <row r="564" spans="1:5" ht="12.75">
      <c r="A564" s="35" t="s">
        <v>55</v>
      </c>
      <c r="E564" s="39" t="s">
        <v>1309</v>
      </c>
    </row>
    <row r="565" spans="1:5" ht="12.75">
      <c r="A565" s="35" t="s">
        <v>56</v>
      </c>
      <c r="E565" s="40" t="s">
        <v>5</v>
      </c>
    </row>
    <row r="566" spans="1:5" ht="12.75">
      <c r="A566" t="s">
        <v>58</v>
      </c>
      <c r="E566" s="39" t="s">
        <v>5</v>
      </c>
    </row>
    <row r="567" spans="1:16" ht="25.5">
      <c r="A567" t="s">
        <v>49</v>
      </c>
      <c s="34" t="s">
        <v>1310</v>
      </c>
      <c s="34" t="s">
        <v>1311</v>
      </c>
      <c s="35" t="s">
        <v>5</v>
      </c>
      <c s="6" t="s">
        <v>1312</v>
      </c>
      <c s="36" t="s">
        <v>715</v>
      </c>
      <c s="37">
        <v>198.92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878</v>
      </c>
      <c>
        <f>(M567*21)/100</f>
      </c>
      <c t="s">
        <v>27</v>
      </c>
    </row>
    <row r="568" spans="1:5" ht="25.5">
      <c r="A568" s="35" t="s">
        <v>55</v>
      </c>
      <c r="E568" s="39" t="s">
        <v>1312</v>
      </c>
    </row>
    <row r="569" spans="1:5" ht="12.75">
      <c r="A569" s="35" t="s">
        <v>56</v>
      </c>
      <c r="E569" s="40" t="s">
        <v>1313</v>
      </c>
    </row>
    <row r="570" spans="1:5" ht="12.75">
      <c r="A570" t="s">
        <v>58</v>
      </c>
      <c r="E570" s="39" t="s">
        <v>5</v>
      </c>
    </row>
    <row r="571" spans="1:16" ht="25.5">
      <c r="A571" t="s">
        <v>49</v>
      </c>
      <c s="34" t="s">
        <v>1314</v>
      </c>
      <c s="34" t="s">
        <v>1315</v>
      </c>
      <c s="35" t="s">
        <v>5</v>
      </c>
      <c s="6" t="s">
        <v>1316</v>
      </c>
      <c s="36" t="s">
        <v>715</v>
      </c>
      <c s="37">
        <v>208.866</v>
      </c>
      <c s="36">
        <v>0.005</v>
      </c>
      <c s="36">
        <f>ROUND(G571*H571,6)</f>
      </c>
      <c r="L571" s="38">
        <v>0</v>
      </c>
      <c s="32">
        <f>ROUND(ROUND(L571,2)*ROUND(G571,3),2)</f>
      </c>
      <c s="36" t="s">
        <v>878</v>
      </c>
      <c>
        <f>(M571*21)/100</f>
      </c>
      <c t="s">
        <v>27</v>
      </c>
    </row>
    <row r="572" spans="1:5" ht="25.5">
      <c r="A572" s="35" t="s">
        <v>55</v>
      </c>
      <c r="E572" s="39" t="s">
        <v>1316</v>
      </c>
    </row>
    <row r="573" spans="1:5" ht="12.75">
      <c r="A573" s="35" t="s">
        <v>56</v>
      </c>
      <c r="E573" s="40" t="s">
        <v>5</v>
      </c>
    </row>
    <row r="574" spans="1:5" ht="12.75">
      <c r="A574" t="s">
        <v>58</v>
      </c>
      <c r="E574" s="39" t="s">
        <v>5</v>
      </c>
    </row>
    <row r="575" spans="1:16" ht="38.25">
      <c r="A575" t="s">
        <v>49</v>
      </c>
      <c s="34" t="s">
        <v>1317</v>
      </c>
      <c s="34" t="s">
        <v>1318</v>
      </c>
      <c s="35" t="s">
        <v>5</v>
      </c>
      <c s="6" t="s">
        <v>1319</v>
      </c>
      <c s="36" t="s">
        <v>53</v>
      </c>
      <c s="37">
        <v>1.364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878</v>
      </c>
      <c>
        <f>(M575*21)/100</f>
      </c>
      <c t="s">
        <v>27</v>
      </c>
    </row>
    <row r="576" spans="1:5" ht="38.25">
      <c r="A576" s="35" t="s">
        <v>55</v>
      </c>
      <c r="E576" s="39" t="s">
        <v>1320</v>
      </c>
    </row>
    <row r="577" spans="1:5" ht="12.75">
      <c r="A577" s="35" t="s">
        <v>56</v>
      </c>
      <c r="E577" s="40" t="s">
        <v>5</v>
      </c>
    </row>
    <row r="578" spans="1:5" ht="12.75">
      <c r="A578" t="s">
        <v>58</v>
      </c>
      <c r="E578" s="39" t="s">
        <v>5</v>
      </c>
    </row>
    <row r="579" spans="1:13" ht="12.75">
      <c r="A579" t="s">
        <v>46</v>
      </c>
      <c r="C579" s="31" t="s">
        <v>1321</v>
      </c>
      <c r="E579" s="33" t="s">
        <v>1322</v>
      </c>
      <c r="J579" s="32">
        <f>0</f>
      </c>
      <c s="32">
        <f>0</f>
      </c>
      <c s="32">
        <f>0+L580</f>
      </c>
      <c s="32">
        <f>0+M580</f>
      </c>
    </row>
    <row r="580" spans="1:16" ht="12.75">
      <c r="A580" t="s">
        <v>49</v>
      </c>
      <c s="34" t="s">
        <v>1323</v>
      </c>
      <c s="34" t="s">
        <v>1324</v>
      </c>
      <c s="35" t="s">
        <v>5</v>
      </c>
      <c s="6" t="s">
        <v>1325</v>
      </c>
      <c s="36" t="s">
        <v>129</v>
      </c>
      <c s="37">
        <v>1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54</v>
      </c>
      <c>
        <f>(M580*21)/100</f>
      </c>
      <c t="s">
        <v>27</v>
      </c>
    </row>
    <row r="581" spans="1:5" ht="12.75">
      <c r="A581" s="35" t="s">
        <v>55</v>
      </c>
      <c r="E581" s="39" t="s">
        <v>1325</v>
      </c>
    </row>
    <row r="582" spans="1:5" ht="12.75">
      <c r="A582" s="35" t="s">
        <v>56</v>
      </c>
      <c r="E582" s="40" t="s">
        <v>5</v>
      </c>
    </row>
    <row r="583" spans="1:5" ht="12.75">
      <c r="A583" t="s">
        <v>58</v>
      </c>
      <c r="E583" s="39" t="s">
        <v>5</v>
      </c>
    </row>
    <row r="584" spans="1:13" ht="12.75">
      <c r="A584" t="s">
        <v>46</v>
      </c>
      <c r="C584" s="31" t="s">
        <v>1326</v>
      </c>
      <c r="E584" s="33" t="s">
        <v>1327</v>
      </c>
      <c r="J584" s="32">
        <f>0</f>
      </c>
      <c s="32">
        <f>0</f>
      </c>
      <c s="32">
        <f>0+L585+L589+L593+L597+L601+L605+L609+L613+L617+L621+L625+L629+L633+L637+L641+L645+L649+L653+L657+L661+L665+L669</f>
      </c>
      <c s="32">
        <f>0+M585+M589+M593+M597+M601+M605+M609+M613+M617+M621+M625+M629+M633+M637+M641+M645+M649+M653+M657+M661+M665+M669</f>
      </c>
    </row>
    <row r="585" spans="1:16" ht="25.5">
      <c r="A585" t="s">
        <v>49</v>
      </c>
      <c s="34" t="s">
        <v>1328</v>
      </c>
      <c s="34" t="s">
        <v>1329</v>
      </c>
      <c s="35" t="s">
        <v>5</v>
      </c>
      <c s="6" t="s">
        <v>1330</v>
      </c>
      <c s="36" t="s">
        <v>129</v>
      </c>
      <c s="37">
        <v>13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878</v>
      </c>
      <c>
        <f>(M585*21)/100</f>
      </c>
      <c t="s">
        <v>27</v>
      </c>
    </row>
    <row r="586" spans="1:5" ht="25.5">
      <c r="A586" s="35" t="s">
        <v>55</v>
      </c>
      <c r="E586" s="39" t="s">
        <v>1330</v>
      </c>
    </row>
    <row r="587" spans="1:5" ht="12.75">
      <c r="A587" s="35" t="s">
        <v>56</v>
      </c>
      <c r="E587" s="40" t="s">
        <v>5</v>
      </c>
    </row>
    <row r="588" spans="1:5" ht="12.75">
      <c r="A588" t="s">
        <v>58</v>
      </c>
      <c r="E588" s="39" t="s">
        <v>5</v>
      </c>
    </row>
    <row r="589" spans="1:16" ht="12.75">
      <c r="A589" t="s">
        <v>49</v>
      </c>
      <c s="34" t="s">
        <v>1331</v>
      </c>
      <c s="34" t="s">
        <v>1332</v>
      </c>
      <c s="35" t="s">
        <v>5</v>
      </c>
      <c s="6" t="s">
        <v>1333</v>
      </c>
      <c s="36" t="s">
        <v>227</v>
      </c>
      <c s="37">
        <v>6.5</v>
      </c>
      <c s="36">
        <v>0.00046</v>
      </c>
      <c s="36">
        <f>ROUND(G589*H589,6)</f>
      </c>
      <c r="L589" s="38">
        <v>0</v>
      </c>
      <c s="32">
        <f>ROUND(ROUND(L589,2)*ROUND(G589,3),2)</f>
      </c>
      <c s="36" t="s">
        <v>878</v>
      </c>
      <c>
        <f>(M589*21)/100</f>
      </c>
      <c t="s">
        <v>27</v>
      </c>
    </row>
    <row r="590" spans="1:5" ht="12.75">
      <c r="A590" s="35" t="s">
        <v>55</v>
      </c>
      <c r="E590" s="39" t="s">
        <v>1333</v>
      </c>
    </row>
    <row r="591" spans="1:5" ht="12.75">
      <c r="A591" s="35" t="s">
        <v>56</v>
      </c>
      <c r="E591" s="40" t="s">
        <v>5</v>
      </c>
    </row>
    <row r="592" spans="1:5" ht="12.75">
      <c r="A592" t="s">
        <v>58</v>
      </c>
      <c r="E592" s="39" t="s">
        <v>5</v>
      </c>
    </row>
    <row r="593" spans="1:16" ht="12.75">
      <c r="A593" t="s">
        <v>49</v>
      </c>
      <c s="34" t="s">
        <v>1334</v>
      </c>
      <c s="34" t="s">
        <v>1335</v>
      </c>
      <c s="35" t="s">
        <v>5</v>
      </c>
      <c s="6" t="s">
        <v>1336</v>
      </c>
      <c s="36" t="s">
        <v>1337</v>
      </c>
      <c s="37">
        <v>13</v>
      </c>
      <c s="36">
        <v>0.00173</v>
      </c>
      <c s="36">
        <f>ROUND(G593*H593,6)</f>
      </c>
      <c r="L593" s="38">
        <v>0</v>
      </c>
      <c s="32">
        <f>ROUND(ROUND(L593,2)*ROUND(G593,3),2)</f>
      </c>
      <c s="36" t="s">
        <v>878</v>
      </c>
      <c>
        <f>(M593*21)/100</f>
      </c>
      <c t="s">
        <v>27</v>
      </c>
    </row>
    <row r="594" spans="1:5" ht="12.75">
      <c r="A594" s="35" t="s">
        <v>55</v>
      </c>
      <c r="E594" s="39" t="s">
        <v>1336</v>
      </c>
    </row>
    <row r="595" spans="1:5" ht="12.75">
      <c r="A595" s="35" t="s">
        <v>56</v>
      </c>
      <c r="E595" s="40" t="s">
        <v>5</v>
      </c>
    </row>
    <row r="596" spans="1:5" ht="12.75">
      <c r="A596" t="s">
        <v>58</v>
      </c>
      <c r="E596" s="39" t="s">
        <v>5</v>
      </c>
    </row>
    <row r="597" spans="1:16" ht="12.75">
      <c r="A597" t="s">
        <v>49</v>
      </c>
      <c s="34" t="s">
        <v>1338</v>
      </c>
      <c s="34" t="s">
        <v>1339</v>
      </c>
      <c s="35" t="s">
        <v>5</v>
      </c>
      <c s="6" t="s">
        <v>1340</v>
      </c>
      <c s="36" t="s">
        <v>1337</v>
      </c>
      <c s="37">
        <v>1</v>
      </c>
      <c s="36">
        <v>0.00041</v>
      </c>
      <c s="36">
        <f>ROUND(G597*H597,6)</f>
      </c>
      <c r="L597" s="38">
        <v>0</v>
      </c>
      <c s="32">
        <f>ROUND(ROUND(L597,2)*ROUND(G597,3),2)</f>
      </c>
      <c s="36" t="s">
        <v>878</v>
      </c>
      <c>
        <f>(M597*21)/100</f>
      </c>
      <c t="s">
        <v>27</v>
      </c>
    </row>
    <row r="598" spans="1:5" ht="12.75">
      <c r="A598" s="35" t="s">
        <v>55</v>
      </c>
      <c r="E598" s="39" t="s">
        <v>1340</v>
      </c>
    </row>
    <row r="599" spans="1:5" ht="12.75">
      <c r="A599" s="35" t="s">
        <v>56</v>
      </c>
      <c r="E599" s="40" t="s">
        <v>5</v>
      </c>
    </row>
    <row r="600" spans="1:5" ht="12.75">
      <c r="A600" t="s">
        <v>58</v>
      </c>
      <c r="E600" s="39" t="s">
        <v>5</v>
      </c>
    </row>
    <row r="601" spans="1:16" ht="25.5">
      <c r="A601" t="s">
        <v>49</v>
      </c>
      <c s="34" t="s">
        <v>1341</v>
      </c>
      <c s="34" t="s">
        <v>1342</v>
      </c>
      <c s="35" t="s">
        <v>5</v>
      </c>
      <c s="6" t="s">
        <v>1343</v>
      </c>
      <c s="36" t="s">
        <v>227</v>
      </c>
      <c s="37">
        <v>23.1</v>
      </c>
      <c s="36">
        <v>0.0051</v>
      </c>
      <c s="36">
        <f>ROUND(G601*H601,6)</f>
      </c>
      <c r="L601" s="38">
        <v>0</v>
      </c>
      <c s="32">
        <f>ROUND(ROUND(L601,2)*ROUND(G601,3),2)</f>
      </c>
      <c s="36" t="s">
        <v>878</v>
      </c>
      <c>
        <f>(M601*21)/100</f>
      </c>
      <c t="s">
        <v>27</v>
      </c>
    </row>
    <row r="602" spans="1:5" ht="25.5">
      <c r="A602" s="35" t="s">
        <v>55</v>
      </c>
      <c r="E602" s="39" t="s">
        <v>1343</v>
      </c>
    </row>
    <row r="603" spans="1:5" ht="12.75">
      <c r="A603" s="35" t="s">
        <v>56</v>
      </c>
      <c r="E603" s="40" t="s">
        <v>1344</v>
      </c>
    </row>
    <row r="604" spans="1:5" ht="12.75">
      <c r="A604" t="s">
        <v>58</v>
      </c>
      <c r="E604" s="39" t="s">
        <v>5</v>
      </c>
    </row>
    <row r="605" spans="1:16" ht="12.75">
      <c r="A605" t="s">
        <v>49</v>
      </c>
      <c s="34" t="s">
        <v>1345</v>
      </c>
      <c s="34" t="s">
        <v>1346</v>
      </c>
      <c s="35" t="s">
        <v>5</v>
      </c>
      <c s="6" t="s">
        <v>1347</v>
      </c>
      <c s="36" t="s">
        <v>706</v>
      </c>
      <c s="37">
        <v>0.003</v>
      </c>
      <c s="36">
        <v>0.55</v>
      </c>
      <c s="36">
        <f>ROUND(G605*H605,6)</f>
      </c>
      <c r="L605" s="38">
        <v>0</v>
      </c>
      <c s="32">
        <f>ROUND(ROUND(L605,2)*ROUND(G605,3),2)</f>
      </c>
      <c s="36" t="s">
        <v>878</v>
      </c>
      <c>
        <f>(M605*21)/100</f>
      </c>
      <c t="s">
        <v>27</v>
      </c>
    </row>
    <row r="606" spans="1:5" ht="12.75">
      <c r="A606" s="35" t="s">
        <v>55</v>
      </c>
      <c r="E606" s="39" t="s">
        <v>1347</v>
      </c>
    </row>
    <row r="607" spans="1:5" ht="25.5">
      <c r="A607" s="35" t="s">
        <v>56</v>
      </c>
      <c r="E607" s="40" t="s">
        <v>1348</v>
      </c>
    </row>
    <row r="608" spans="1:5" ht="12.75">
      <c r="A608" t="s">
        <v>58</v>
      </c>
      <c r="E608" s="39" t="s">
        <v>5</v>
      </c>
    </row>
    <row r="609" spans="1:16" ht="25.5">
      <c r="A609" t="s">
        <v>49</v>
      </c>
      <c s="34" t="s">
        <v>1349</v>
      </c>
      <c s="34" t="s">
        <v>1350</v>
      </c>
      <c s="35" t="s">
        <v>5</v>
      </c>
      <c s="6" t="s">
        <v>1351</v>
      </c>
      <c s="36" t="s">
        <v>227</v>
      </c>
      <c s="37">
        <v>97.55</v>
      </c>
      <c s="36">
        <v>0</v>
      </c>
      <c s="36">
        <f>ROUND(G609*H609,6)</f>
      </c>
      <c r="L609" s="38">
        <v>0</v>
      </c>
      <c s="32">
        <f>ROUND(ROUND(L609,2)*ROUND(G609,3),2)</f>
      </c>
      <c s="36" t="s">
        <v>878</v>
      </c>
      <c>
        <f>(M609*21)/100</f>
      </c>
      <c t="s">
        <v>27</v>
      </c>
    </row>
    <row r="610" spans="1:5" ht="25.5">
      <c r="A610" s="35" t="s">
        <v>55</v>
      </c>
      <c r="E610" s="39" t="s">
        <v>1351</v>
      </c>
    </row>
    <row r="611" spans="1:5" ht="12.75">
      <c r="A611" s="35" t="s">
        <v>56</v>
      </c>
      <c r="E611" s="40" t="s">
        <v>1352</v>
      </c>
    </row>
    <row r="612" spans="1:5" ht="12.75">
      <c r="A612" t="s">
        <v>58</v>
      </c>
      <c r="E612" s="39" t="s">
        <v>5</v>
      </c>
    </row>
    <row r="613" spans="1:16" ht="25.5">
      <c r="A613" t="s">
        <v>49</v>
      </c>
      <c s="34" t="s">
        <v>1353</v>
      </c>
      <c s="34" t="s">
        <v>1354</v>
      </c>
      <c s="35" t="s">
        <v>5</v>
      </c>
      <c s="6" t="s">
        <v>1355</v>
      </c>
      <c s="36" t="s">
        <v>227</v>
      </c>
      <c s="37">
        <v>97.55</v>
      </c>
      <c s="36">
        <v>0.01363</v>
      </c>
      <c s="36">
        <f>ROUND(G613*H613,6)</f>
      </c>
      <c r="L613" s="38">
        <v>0</v>
      </c>
      <c s="32">
        <f>ROUND(ROUND(L613,2)*ROUND(G613,3),2)</f>
      </c>
      <c s="36" t="s">
        <v>878</v>
      </c>
      <c>
        <f>(M613*21)/100</f>
      </c>
      <c t="s">
        <v>27</v>
      </c>
    </row>
    <row r="614" spans="1:5" ht="25.5">
      <c r="A614" s="35" t="s">
        <v>55</v>
      </c>
      <c r="E614" s="39" t="s">
        <v>1355</v>
      </c>
    </row>
    <row r="615" spans="1:5" ht="12.75">
      <c r="A615" s="35" t="s">
        <v>56</v>
      </c>
      <c r="E615" s="40" t="s">
        <v>1352</v>
      </c>
    </row>
    <row r="616" spans="1:5" ht="12.75">
      <c r="A616" t="s">
        <v>58</v>
      </c>
      <c r="E616" s="39" t="s">
        <v>5</v>
      </c>
    </row>
    <row r="617" spans="1:16" ht="25.5">
      <c r="A617" t="s">
        <v>49</v>
      </c>
      <c s="34" t="s">
        <v>1356</v>
      </c>
      <c s="34" t="s">
        <v>1357</v>
      </c>
      <c s="35" t="s">
        <v>5</v>
      </c>
      <c s="6" t="s">
        <v>1358</v>
      </c>
      <c s="36" t="s">
        <v>715</v>
      </c>
      <c s="37">
        <v>795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878</v>
      </c>
      <c>
        <f>(M617*21)/100</f>
      </c>
      <c t="s">
        <v>27</v>
      </c>
    </row>
    <row r="618" spans="1:5" ht="25.5">
      <c r="A618" s="35" t="s">
        <v>55</v>
      </c>
      <c r="E618" s="39" t="s">
        <v>1358</v>
      </c>
    </row>
    <row r="619" spans="1:5" ht="12.75">
      <c r="A619" s="35" t="s">
        <v>56</v>
      </c>
      <c r="E619" s="40" t="s">
        <v>5</v>
      </c>
    </row>
    <row r="620" spans="1:5" ht="12.75">
      <c r="A620" t="s">
        <v>58</v>
      </c>
      <c r="E620" s="39" t="s">
        <v>5</v>
      </c>
    </row>
    <row r="621" spans="1:16" ht="12.75">
      <c r="A621" t="s">
        <v>49</v>
      </c>
      <c s="34" t="s">
        <v>1359</v>
      </c>
      <c s="34" t="s">
        <v>1360</v>
      </c>
      <c s="35" t="s">
        <v>5</v>
      </c>
      <c s="6" t="s">
        <v>1361</v>
      </c>
      <c s="36" t="s">
        <v>706</v>
      </c>
      <c s="37">
        <v>19.875</v>
      </c>
      <c s="36">
        <v>0.55</v>
      </c>
      <c s="36">
        <f>ROUND(G621*H621,6)</f>
      </c>
      <c r="L621" s="38">
        <v>0</v>
      </c>
      <c s="32">
        <f>ROUND(ROUND(L621,2)*ROUND(G621,3),2)</f>
      </c>
      <c s="36" t="s">
        <v>878</v>
      </c>
      <c>
        <f>(M621*21)/100</f>
      </c>
      <c t="s">
        <v>27</v>
      </c>
    </row>
    <row r="622" spans="1:5" ht="12.75">
      <c r="A622" s="35" t="s">
        <v>55</v>
      </c>
      <c r="E622" s="39" t="s">
        <v>1361</v>
      </c>
    </row>
    <row r="623" spans="1:5" ht="12.75">
      <c r="A623" s="35" t="s">
        <v>56</v>
      </c>
      <c r="E623" s="40" t="s">
        <v>1362</v>
      </c>
    </row>
    <row r="624" spans="1:5" ht="12.75">
      <c r="A624" t="s">
        <v>58</v>
      </c>
      <c r="E624" s="39" t="s">
        <v>5</v>
      </c>
    </row>
    <row r="625" spans="1:16" ht="25.5">
      <c r="A625" t="s">
        <v>49</v>
      </c>
      <c s="34" t="s">
        <v>1363</v>
      </c>
      <c s="34" t="s">
        <v>1364</v>
      </c>
      <c s="35" t="s">
        <v>5</v>
      </c>
      <c s="6" t="s">
        <v>1365</v>
      </c>
      <c s="36" t="s">
        <v>715</v>
      </c>
      <c s="37">
        <v>795</v>
      </c>
      <c s="36">
        <v>0</v>
      </c>
      <c s="36">
        <f>ROUND(G625*H625,6)</f>
      </c>
      <c r="L625" s="38">
        <v>0</v>
      </c>
      <c s="32">
        <f>ROUND(ROUND(L625,2)*ROUND(G625,3),2)</f>
      </c>
      <c s="36" t="s">
        <v>878</v>
      </c>
      <c>
        <f>(M625*21)/100</f>
      </c>
      <c t="s">
        <v>27</v>
      </c>
    </row>
    <row r="626" spans="1:5" ht="25.5">
      <c r="A626" s="35" t="s">
        <v>55</v>
      </c>
      <c r="E626" s="39" t="s">
        <v>1365</v>
      </c>
    </row>
    <row r="627" spans="1:5" ht="12.75">
      <c r="A627" s="35" t="s">
        <v>56</v>
      </c>
      <c r="E627" s="40" t="s">
        <v>5</v>
      </c>
    </row>
    <row r="628" spans="1:5" ht="12.75">
      <c r="A628" t="s">
        <v>58</v>
      </c>
      <c r="E628" s="39" t="s">
        <v>5</v>
      </c>
    </row>
    <row r="629" spans="1:16" ht="12.75">
      <c r="A629" t="s">
        <v>49</v>
      </c>
      <c s="34" t="s">
        <v>1366</v>
      </c>
      <c s="34" t="s">
        <v>1367</v>
      </c>
      <c s="35" t="s">
        <v>5</v>
      </c>
      <c s="6" t="s">
        <v>1368</v>
      </c>
      <c s="36" t="s">
        <v>227</v>
      </c>
      <c s="37">
        <v>975.5</v>
      </c>
      <c s="36">
        <v>2E-05</v>
      </c>
      <c s="36">
        <f>ROUND(G629*H629,6)</f>
      </c>
      <c r="L629" s="38">
        <v>0</v>
      </c>
      <c s="32">
        <f>ROUND(ROUND(L629,2)*ROUND(G629,3),2)</f>
      </c>
      <c s="36" t="s">
        <v>878</v>
      </c>
      <c>
        <f>(M629*21)/100</f>
      </c>
      <c t="s">
        <v>27</v>
      </c>
    </row>
    <row r="630" spans="1:5" ht="12.75">
      <c r="A630" s="35" t="s">
        <v>55</v>
      </c>
      <c r="E630" s="39" t="s">
        <v>1368</v>
      </c>
    </row>
    <row r="631" spans="1:5" ht="12.75">
      <c r="A631" s="35" t="s">
        <v>56</v>
      </c>
      <c r="E631" s="40" t="s">
        <v>5</v>
      </c>
    </row>
    <row r="632" spans="1:5" ht="12.75">
      <c r="A632" t="s">
        <v>58</v>
      </c>
      <c r="E632" s="39" t="s">
        <v>5</v>
      </c>
    </row>
    <row r="633" spans="1:16" ht="12.75">
      <c r="A633" t="s">
        <v>49</v>
      </c>
      <c s="34" t="s">
        <v>1369</v>
      </c>
      <c s="34" t="s">
        <v>1370</v>
      </c>
      <c s="35" t="s">
        <v>5</v>
      </c>
      <c s="6" t="s">
        <v>1371</v>
      </c>
      <c s="36" t="s">
        <v>706</v>
      </c>
      <c s="37">
        <v>2.341</v>
      </c>
      <c s="36">
        <v>0.55</v>
      </c>
      <c s="36">
        <f>ROUND(G633*H633,6)</f>
      </c>
      <c r="L633" s="38">
        <v>0</v>
      </c>
      <c s="32">
        <f>ROUND(ROUND(L633,2)*ROUND(G633,3),2)</f>
      </c>
      <c s="36" t="s">
        <v>878</v>
      </c>
      <c>
        <f>(M633*21)/100</f>
      </c>
      <c t="s">
        <v>27</v>
      </c>
    </row>
    <row r="634" spans="1:5" ht="12.75">
      <c r="A634" s="35" t="s">
        <v>55</v>
      </c>
      <c r="E634" s="39" t="s">
        <v>1371</v>
      </c>
    </row>
    <row r="635" spans="1:5" ht="12.75">
      <c r="A635" s="35" t="s">
        <v>56</v>
      </c>
      <c r="E635" s="40" t="s">
        <v>1372</v>
      </c>
    </row>
    <row r="636" spans="1:5" ht="12.75">
      <c r="A636" t="s">
        <v>58</v>
      </c>
      <c r="E636" s="39" t="s">
        <v>5</v>
      </c>
    </row>
    <row r="637" spans="1:16" ht="25.5">
      <c r="A637" t="s">
        <v>49</v>
      </c>
      <c s="34" t="s">
        <v>1373</v>
      </c>
      <c s="34" t="s">
        <v>1374</v>
      </c>
      <c s="35" t="s">
        <v>5</v>
      </c>
      <c s="6" t="s">
        <v>1375</v>
      </c>
      <c s="36" t="s">
        <v>715</v>
      </c>
      <c s="37">
        <v>198.92</v>
      </c>
      <c s="36">
        <v>0.01571</v>
      </c>
      <c s="36">
        <f>ROUND(G637*H637,6)</f>
      </c>
      <c r="L637" s="38">
        <v>0</v>
      </c>
      <c s="32">
        <f>ROUND(ROUND(L637,2)*ROUND(G637,3),2)</f>
      </c>
      <c s="36" t="s">
        <v>878</v>
      </c>
      <c>
        <f>(M637*21)/100</f>
      </c>
      <c t="s">
        <v>27</v>
      </c>
    </row>
    <row r="638" spans="1:5" ht="25.5">
      <c r="A638" s="35" t="s">
        <v>55</v>
      </c>
      <c r="E638" s="39" t="s">
        <v>1375</v>
      </c>
    </row>
    <row r="639" spans="1:5" ht="12.75">
      <c r="A639" s="35" t="s">
        <v>56</v>
      </c>
      <c r="E639" s="40" t="s">
        <v>1313</v>
      </c>
    </row>
    <row r="640" spans="1:5" ht="12.75">
      <c r="A640" t="s">
        <v>58</v>
      </c>
      <c r="E640" s="39" t="s">
        <v>5</v>
      </c>
    </row>
    <row r="641" spans="1:16" ht="12.75">
      <c r="A641" t="s">
        <v>49</v>
      </c>
      <c s="34" t="s">
        <v>1376</v>
      </c>
      <c s="34" t="s">
        <v>1377</v>
      </c>
      <c s="35" t="s">
        <v>5</v>
      </c>
      <c s="6" t="s">
        <v>1378</v>
      </c>
      <c s="36" t="s">
        <v>227</v>
      </c>
      <c s="37">
        <v>556.976</v>
      </c>
      <c s="36">
        <v>1E-05</v>
      </c>
      <c s="36">
        <f>ROUND(G641*H641,6)</f>
      </c>
      <c r="L641" s="38">
        <v>0</v>
      </c>
      <c s="32">
        <f>ROUND(ROUND(L641,2)*ROUND(G641,3),2)</f>
      </c>
      <c s="36" t="s">
        <v>878</v>
      </c>
      <c>
        <f>(M641*21)/100</f>
      </c>
      <c t="s">
        <v>27</v>
      </c>
    </row>
    <row r="642" spans="1:5" ht="12.75">
      <c r="A642" s="35" t="s">
        <v>55</v>
      </c>
      <c r="E642" s="39" t="s">
        <v>1378</v>
      </c>
    </row>
    <row r="643" spans="1:5" ht="12.75">
      <c r="A643" s="35" t="s">
        <v>56</v>
      </c>
      <c r="E643" s="40" t="s">
        <v>1379</v>
      </c>
    </row>
    <row r="644" spans="1:5" ht="12.75">
      <c r="A644" t="s">
        <v>58</v>
      </c>
      <c r="E644" s="39" t="s">
        <v>5</v>
      </c>
    </row>
    <row r="645" spans="1:16" ht="12.75">
      <c r="A645" t="s">
        <v>49</v>
      </c>
      <c s="34" t="s">
        <v>1380</v>
      </c>
      <c s="34" t="s">
        <v>1381</v>
      </c>
      <c s="35" t="s">
        <v>5</v>
      </c>
      <c s="6" t="s">
        <v>1382</v>
      </c>
      <c s="36" t="s">
        <v>706</v>
      </c>
      <c s="37">
        <v>3.342</v>
      </c>
      <c s="36">
        <v>0.55</v>
      </c>
      <c s="36">
        <f>ROUND(G645*H645,6)</f>
      </c>
      <c r="L645" s="38">
        <v>0</v>
      </c>
      <c s="32">
        <f>ROUND(ROUND(L645,2)*ROUND(G645,3),2)</f>
      </c>
      <c s="36" t="s">
        <v>54</v>
      </c>
      <c>
        <f>(M645*21)/100</f>
      </c>
      <c t="s">
        <v>27</v>
      </c>
    </row>
    <row r="646" spans="1:5" ht="12.75">
      <c r="A646" s="35" t="s">
        <v>55</v>
      </c>
      <c r="E646" s="39" t="s">
        <v>1382</v>
      </c>
    </row>
    <row r="647" spans="1:5" ht="12.75">
      <c r="A647" s="35" t="s">
        <v>56</v>
      </c>
      <c r="E647" s="40" t="s">
        <v>5</v>
      </c>
    </row>
    <row r="648" spans="1:5" ht="12.75">
      <c r="A648" t="s">
        <v>58</v>
      </c>
      <c r="E648" s="39" t="s">
        <v>5</v>
      </c>
    </row>
    <row r="649" spans="1:16" ht="25.5">
      <c r="A649" t="s">
        <v>49</v>
      </c>
      <c s="34" t="s">
        <v>1383</v>
      </c>
      <c s="34" t="s">
        <v>1384</v>
      </c>
      <c s="35" t="s">
        <v>5</v>
      </c>
      <c s="6" t="s">
        <v>1385</v>
      </c>
      <c s="36" t="s">
        <v>227</v>
      </c>
      <c s="37">
        <v>13.2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878</v>
      </c>
      <c>
        <f>(M649*21)/100</f>
      </c>
      <c t="s">
        <v>27</v>
      </c>
    </row>
    <row r="650" spans="1:5" ht="25.5">
      <c r="A650" s="35" t="s">
        <v>55</v>
      </c>
      <c r="E650" s="39" t="s">
        <v>1385</v>
      </c>
    </row>
    <row r="651" spans="1:5" ht="12.75">
      <c r="A651" s="35" t="s">
        <v>56</v>
      </c>
      <c r="E651" s="40" t="s">
        <v>1386</v>
      </c>
    </row>
    <row r="652" spans="1:5" ht="12.75">
      <c r="A652" t="s">
        <v>58</v>
      </c>
      <c r="E652" s="39" t="s">
        <v>1387</v>
      </c>
    </row>
    <row r="653" spans="1:16" ht="12.75">
      <c r="A653" t="s">
        <v>49</v>
      </c>
      <c s="34" t="s">
        <v>1388</v>
      </c>
      <c s="34" t="s">
        <v>1389</v>
      </c>
      <c s="35" t="s">
        <v>5</v>
      </c>
      <c s="6" t="s">
        <v>1382</v>
      </c>
      <c s="36" t="s">
        <v>706</v>
      </c>
      <c s="37">
        <v>0.132</v>
      </c>
      <c s="36">
        <v>0.55</v>
      </c>
      <c s="36">
        <f>ROUND(G653*H653,6)</f>
      </c>
      <c r="L653" s="38">
        <v>0</v>
      </c>
      <c s="32">
        <f>ROUND(ROUND(L653,2)*ROUND(G653,3),2)</f>
      </c>
      <c s="36" t="s">
        <v>878</v>
      </c>
      <c>
        <f>(M653*21)/100</f>
      </c>
      <c t="s">
        <v>27</v>
      </c>
    </row>
    <row r="654" spans="1:5" ht="12.75">
      <c r="A654" s="35" t="s">
        <v>55</v>
      </c>
      <c r="E654" s="39" t="s">
        <v>1382</v>
      </c>
    </row>
    <row r="655" spans="1:5" ht="12.75">
      <c r="A655" s="35" t="s">
        <v>56</v>
      </c>
      <c r="E655" s="40" t="s">
        <v>5</v>
      </c>
    </row>
    <row r="656" spans="1:5" ht="12.75">
      <c r="A656" t="s">
        <v>58</v>
      </c>
      <c r="E656" s="39" t="s">
        <v>5</v>
      </c>
    </row>
    <row r="657" spans="1:16" ht="12.75">
      <c r="A657" t="s">
        <v>49</v>
      </c>
      <c s="34" t="s">
        <v>1390</v>
      </c>
      <c s="34" t="s">
        <v>1391</v>
      </c>
      <c s="35" t="s">
        <v>5</v>
      </c>
      <c s="6" t="s">
        <v>1392</v>
      </c>
      <c s="36" t="s">
        <v>715</v>
      </c>
      <c s="37">
        <v>1219.99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878</v>
      </c>
      <c>
        <f>(M657*21)/100</f>
      </c>
      <c t="s">
        <v>27</v>
      </c>
    </row>
    <row r="658" spans="1:5" ht="12.75">
      <c r="A658" s="35" t="s">
        <v>55</v>
      </c>
      <c r="E658" s="39" t="s">
        <v>1392</v>
      </c>
    </row>
    <row r="659" spans="1:5" ht="12.75">
      <c r="A659" s="35" t="s">
        <v>56</v>
      </c>
      <c r="E659" s="40" t="s">
        <v>1393</v>
      </c>
    </row>
    <row r="660" spans="1:5" ht="12.75">
      <c r="A660" t="s">
        <v>58</v>
      </c>
      <c r="E660" s="39" t="s">
        <v>5</v>
      </c>
    </row>
    <row r="661" spans="1:16" ht="25.5">
      <c r="A661" t="s">
        <v>49</v>
      </c>
      <c s="34" t="s">
        <v>1394</v>
      </c>
      <c s="34" t="s">
        <v>1395</v>
      </c>
      <c s="35" t="s">
        <v>5</v>
      </c>
      <c s="6" t="s">
        <v>1396</v>
      </c>
      <c s="36" t="s">
        <v>227</v>
      </c>
      <c s="37">
        <v>23.89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878</v>
      </c>
      <c>
        <f>(M661*21)/100</f>
      </c>
      <c t="s">
        <v>27</v>
      </c>
    </row>
    <row r="662" spans="1:5" ht="25.5">
      <c r="A662" s="35" t="s">
        <v>55</v>
      </c>
      <c r="E662" s="39" t="s">
        <v>1396</v>
      </c>
    </row>
    <row r="663" spans="1:5" ht="12.75">
      <c r="A663" s="35" t="s">
        <v>56</v>
      </c>
      <c r="E663" s="40" t="s">
        <v>1397</v>
      </c>
    </row>
    <row r="664" spans="1:5" ht="12.75">
      <c r="A664" t="s">
        <v>58</v>
      </c>
      <c r="E664" s="39" t="s">
        <v>5</v>
      </c>
    </row>
    <row r="665" spans="1:16" ht="25.5">
      <c r="A665" t="s">
        <v>49</v>
      </c>
      <c s="34" t="s">
        <v>1398</v>
      </c>
      <c s="34" t="s">
        <v>1399</v>
      </c>
      <c s="35" t="s">
        <v>5</v>
      </c>
      <c s="6" t="s">
        <v>1400</v>
      </c>
      <c s="36" t="s">
        <v>227</v>
      </c>
      <c s="37">
        <v>35</v>
      </c>
      <c s="36">
        <v>0</v>
      </c>
      <c s="36">
        <f>ROUND(G665*H665,6)</f>
      </c>
      <c r="L665" s="38">
        <v>0</v>
      </c>
      <c s="32">
        <f>ROUND(ROUND(L665,2)*ROUND(G665,3),2)</f>
      </c>
      <c s="36" t="s">
        <v>878</v>
      </c>
      <c>
        <f>(M665*21)/100</f>
      </c>
      <c t="s">
        <v>27</v>
      </c>
    </row>
    <row r="666" spans="1:5" ht="25.5">
      <c r="A666" s="35" t="s">
        <v>55</v>
      </c>
      <c r="E666" s="39" t="s">
        <v>1400</v>
      </c>
    </row>
    <row r="667" spans="1:5" ht="12.75">
      <c r="A667" s="35" t="s">
        <v>56</v>
      </c>
      <c r="E667" s="40" t="s">
        <v>5</v>
      </c>
    </row>
    <row r="668" spans="1:5" ht="12.75">
      <c r="A668" t="s">
        <v>58</v>
      </c>
      <c r="E668" s="39" t="s">
        <v>5</v>
      </c>
    </row>
    <row r="669" spans="1:16" ht="25.5">
      <c r="A669" t="s">
        <v>49</v>
      </c>
      <c s="34" t="s">
        <v>1401</v>
      </c>
      <c s="34" t="s">
        <v>1402</v>
      </c>
      <c s="35" t="s">
        <v>5</v>
      </c>
      <c s="6" t="s">
        <v>1403</v>
      </c>
      <c s="36" t="s">
        <v>53</v>
      </c>
      <c s="37">
        <v>18.755</v>
      </c>
      <c s="36">
        <v>0</v>
      </c>
      <c s="36">
        <f>ROUND(G669*H669,6)</f>
      </c>
      <c r="L669" s="38">
        <v>0</v>
      </c>
      <c s="32">
        <f>ROUND(ROUND(L669,2)*ROUND(G669,3),2)</f>
      </c>
      <c s="36" t="s">
        <v>878</v>
      </c>
      <c>
        <f>(M669*21)/100</f>
      </c>
      <c t="s">
        <v>27</v>
      </c>
    </row>
    <row r="670" spans="1:5" ht="25.5">
      <c r="A670" s="35" t="s">
        <v>55</v>
      </c>
      <c r="E670" s="39" t="s">
        <v>1403</v>
      </c>
    </row>
    <row r="671" spans="1:5" ht="12.75">
      <c r="A671" s="35" t="s">
        <v>56</v>
      </c>
      <c r="E671" s="40" t="s">
        <v>5</v>
      </c>
    </row>
    <row r="672" spans="1:5" ht="12.75">
      <c r="A672" t="s">
        <v>58</v>
      </c>
      <c r="E672" s="39" t="s">
        <v>5</v>
      </c>
    </row>
    <row r="673" spans="1:13" ht="12.75">
      <c r="A673" t="s">
        <v>46</v>
      </c>
      <c r="C673" s="31" t="s">
        <v>1404</v>
      </c>
      <c r="E673" s="33" t="s">
        <v>1405</v>
      </c>
      <c r="J673" s="32">
        <f>0</f>
      </c>
      <c s="32">
        <f>0</f>
      </c>
      <c s="32">
        <f>0+L674+L678+L682+L686+L690+L694+L698+L702+L706+L710+L714+L718+L722+L726+L730+L734+L738+L742+L746+L750+L754+L758+L762+L766</f>
      </c>
      <c s="32">
        <f>0+M674+M678+M682+M686+M690+M694+M698+M702+M706+M710+M714+M718+M722+M726+M730+M734+M738+M742+M746+M750+M754+M758+M762+M766</f>
      </c>
    </row>
    <row r="674" spans="1:16" ht="25.5">
      <c r="A674" t="s">
        <v>49</v>
      </c>
      <c s="34" t="s">
        <v>1406</v>
      </c>
      <c s="34" t="s">
        <v>1407</v>
      </c>
      <c s="35" t="s">
        <v>5</v>
      </c>
      <c s="6" t="s">
        <v>1408</v>
      </c>
      <c s="36" t="s">
        <v>715</v>
      </c>
      <c s="37">
        <v>32.806</v>
      </c>
      <c s="36">
        <v>0.02551</v>
      </c>
      <c s="36">
        <f>ROUND(G674*H674,6)</f>
      </c>
      <c r="L674" s="38">
        <v>0</v>
      </c>
      <c s="32">
        <f>ROUND(ROUND(L674,2)*ROUND(G674,3),2)</f>
      </c>
      <c s="36" t="s">
        <v>878</v>
      </c>
      <c>
        <f>(M674*21)/100</f>
      </c>
      <c t="s">
        <v>27</v>
      </c>
    </row>
    <row r="675" spans="1:5" ht="38.25">
      <c r="A675" s="35" t="s">
        <v>55</v>
      </c>
      <c r="E675" s="39" t="s">
        <v>1409</v>
      </c>
    </row>
    <row r="676" spans="1:5" ht="12.75">
      <c r="A676" s="35" t="s">
        <v>56</v>
      </c>
      <c r="E676" s="40" t="s">
        <v>1410</v>
      </c>
    </row>
    <row r="677" spans="1:5" ht="12.75">
      <c r="A677" t="s">
        <v>58</v>
      </c>
      <c r="E677" s="39" t="s">
        <v>5</v>
      </c>
    </row>
    <row r="678" spans="1:16" ht="25.5">
      <c r="A678" t="s">
        <v>49</v>
      </c>
      <c s="34" t="s">
        <v>1411</v>
      </c>
      <c s="34" t="s">
        <v>1412</v>
      </c>
      <c s="35" t="s">
        <v>5</v>
      </c>
      <c s="6" t="s">
        <v>1413</v>
      </c>
      <c s="36" t="s">
        <v>715</v>
      </c>
      <c s="37">
        <v>58.75</v>
      </c>
      <c s="36">
        <v>0.02618</v>
      </c>
      <c s="36">
        <f>ROUND(G678*H678,6)</f>
      </c>
      <c r="L678" s="38">
        <v>0</v>
      </c>
      <c s="32">
        <f>ROUND(ROUND(L678,2)*ROUND(G678,3),2)</f>
      </c>
      <c s="36" t="s">
        <v>878</v>
      </c>
      <c>
        <f>(M678*21)/100</f>
      </c>
      <c t="s">
        <v>27</v>
      </c>
    </row>
    <row r="679" spans="1:5" ht="38.25">
      <c r="A679" s="35" t="s">
        <v>55</v>
      </c>
      <c r="E679" s="39" t="s">
        <v>1414</v>
      </c>
    </row>
    <row r="680" spans="1:5" ht="12.75">
      <c r="A680" s="35" t="s">
        <v>56</v>
      </c>
      <c r="E680" s="40" t="s">
        <v>1415</v>
      </c>
    </row>
    <row r="681" spans="1:5" ht="12.75">
      <c r="A681" t="s">
        <v>58</v>
      </c>
      <c r="E681" s="39" t="s">
        <v>5</v>
      </c>
    </row>
    <row r="682" spans="1:16" ht="25.5">
      <c r="A682" t="s">
        <v>49</v>
      </c>
      <c s="34" t="s">
        <v>1416</v>
      </c>
      <c s="34" t="s">
        <v>1417</v>
      </c>
      <c s="35" t="s">
        <v>5</v>
      </c>
      <c s="6" t="s">
        <v>1418</v>
      </c>
      <c s="36" t="s">
        <v>715</v>
      </c>
      <c s="37">
        <v>22</v>
      </c>
      <c s="36">
        <v>0.04621</v>
      </c>
      <c s="36">
        <f>ROUND(G682*H682,6)</f>
      </c>
      <c r="L682" s="38">
        <v>0</v>
      </c>
      <c s="32">
        <f>ROUND(ROUND(L682,2)*ROUND(G682,3),2)</f>
      </c>
      <c s="36" t="s">
        <v>878</v>
      </c>
      <c>
        <f>(M682*21)/100</f>
      </c>
      <c t="s">
        <v>27</v>
      </c>
    </row>
    <row r="683" spans="1:5" ht="38.25">
      <c r="A683" s="35" t="s">
        <v>55</v>
      </c>
      <c r="E683" s="39" t="s">
        <v>1419</v>
      </c>
    </row>
    <row r="684" spans="1:5" ht="12.75">
      <c r="A684" s="35" t="s">
        <v>56</v>
      </c>
      <c r="E684" s="40" t="s">
        <v>1420</v>
      </c>
    </row>
    <row r="685" spans="1:5" ht="12.75">
      <c r="A685" t="s">
        <v>58</v>
      </c>
      <c r="E685" s="39" t="s">
        <v>5</v>
      </c>
    </row>
    <row r="686" spans="1:16" ht="25.5">
      <c r="A686" t="s">
        <v>49</v>
      </c>
      <c s="34" t="s">
        <v>1421</v>
      </c>
      <c s="34" t="s">
        <v>1422</v>
      </c>
      <c s="35" t="s">
        <v>5</v>
      </c>
      <c s="6" t="s">
        <v>1418</v>
      </c>
      <c s="36" t="s">
        <v>715</v>
      </c>
      <c s="37">
        <v>107.175</v>
      </c>
      <c s="36">
        <v>0.0477</v>
      </c>
      <c s="36">
        <f>ROUND(G686*H686,6)</f>
      </c>
      <c r="L686" s="38">
        <v>0</v>
      </c>
      <c s="32">
        <f>ROUND(ROUND(L686,2)*ROUND(G686,3),2)</f>
      </c>
      <c s="36" t="s">
        <v>878</v>
      </c>
      <c>
        <f>(M686*21)/100</f>
      </c>
      <c t="s">
        <v>27</v>
      </c>
    </row>
    <row r="687" spans="1:5" ht="38.25">
      <c r="A687" s="35" t="s">
        <v>55</v>
      </c>
      <c r="E687" s="39" t="s">
        <v>1423</v>
      </c>
    </row>
    <row r="688" spans="1:5" ht="12.75">
      <c r="A688" s="35" t="s">
        <v>56</v>
      </c>
      <c r="E688" s="40" t="s">
        <v>1424</v>
      </c>
    </row>
    <row r="689" spans="1:5" ht="12.75">
      <c r="A689" t="s">
        <v>58</v>
      </c>
      <c r="E689" s="39" t="s">
        <v>5</v>
      </c>
    </row>
    <row r="690" spans="1:16" ht="38.25">
      <c r="A690" t="s">
        <v>49</v>
      </c>
      <c s="34" t="s">
        <v>1425</v>
      </c>
      <c s="34" t="s">
        <v>1426</v>
      </c>
      <c s="35" t="s">
        <v>5</v>
      </c>
      <c s="6" t="s">
        <v>1427</v>
      </c>
      <c s="36" t="s">
        <v>715</v>
      </c>
      <c s="37">
        <v>2.25</v>
      </c>
      <c s="36">
        <v>0.04976</v>
      </c>
      <c s="36">
        <f>ROUND(G690*H690,6)</f>
      </c>
      <c r="L690" s="38">
        <v>0</v>
      </c>
      <c s="32">
        <f>ROUND(ROUND(L690,2)*ROUND(G690,3),2)</f>
      </c>
      <c s="36" t="s">
        <v>878</v>
      </c>
      <c>
        <f>(M690*21)/100</f>
      </c>
      <c t="s">
        <v>27</v>
      </c>
    </row>
    <row r="691" spans="1:5" ht="51">
      <c r="A691" s="35" t="s">
        <v>55</v>
      </c>
      <c r="E691" s="39" t="s">
        <v>1428</v>
      </c>
    </row>
    <row r="692" spans="1:5" ht="12.75">
      <c r="A692" s="35" t="s">
        <v>56</v>
      </c>
      <c r="E692" s="40" t="s">
        <v>1429</v>
      </c>
    </row>
    <row r="693" spans="1:5" ht="12.75">
      <c r="A693" t="s">
        <v>58</v>
      </c>
      <c r="E693" s="39" t="s">
        <v>5</v>
      </c>
    </row>
    <row r="694" spans="1:16" ht="38.25">
      <c r="A694" t="s">
        <v>49</v>
      </c>
      <c s="34" t="s">
        <v>1430</v>
      </c>
      <c s="34" t="s">
        <v>1431</v>
      </c>
      <c s="35" t="s">
        <v>5</v>
      </c>
      <c s="6" t="s">
        <v>1432</v>
      </c>
      <c s="36" t="s">
        <v>715</v>
      </c>
      <c s="37">
        <v>6.435</v>
      </c>
      <c s="36">
        <v>0.01355</v>
      </c>
      <c s="36">
        <f>ROUND(G694*H694,6)</f>
      </c>
      <c r="L694" s="38">
        <v>0</v>
      </c>
      <c s="32">
        <f>ROUND(ROUND(L694,2)*ROUND(G694,3),2)</f>
      </c>
      <c s="36" t="s">
        <v>878</v>
      </c>
      <c>
        <f>(M694*21)/100</f>
      </c>
      <c t="s">
        <v>27</v>
      </c>
    </row>
    <row r="695" spans="1:5" ht="38.25">
      <c r="A695" s="35" t="s">
        <v>55</v>
      </c>
      <c r="E695" s="39" t="s">
        <v>1433</v>
      </c>
    </row>
    <row r="696" spans="1:5" ht="12.75">
      <c r="A696" s="35" t="s">
        <v>56</v>
      </c>
      <c r="E696" s="40" t="s">
        <v>1434</v>
      </c>
    </row>
    <row r="697" spans="1:5" ht="12.75">
      <c r="A697" t="s">
        <v>58</v>
      </c>
      <c r="E697" s="39" t="s">
        <v>5</v>
      </c>
    </row>
    <row r="698" spans="1:16" ht="38.25">
      <c r="A698" t="s">
        <v>49</v>
      </c>
      <c s="34" t="s">
        <v>1435</v>
      </c>
      <c s="34" t="s">
        <v>1436</v>
      </c>
      <c s="35" t="s">
        <v>5</v>
      </c>
      <c s="6" t="s">
        <v>1437</v>
      </c>
      <c s="36" t="s">
        <v>715</v>
      </c>
      <c s="37">
        <v>10.01</v>
      </c>
      <c s="36">
        <v>0.02963</v>
      </c>
      <c s="36">
        <f>ROUND(G698*H698,6)</f>
      </c>
      <c r="L698" s="38">
        <v>0</v>
      </c>
      <c s="32">
        <f>ROUND(ROUND(L698,2)*ROUND(G698,3),2)</f>
      </c>
      <c s="36" t="s">
        <v>878</v>
      </c>
      <c>
        <f>(M698*21)/100</f>
      </c>
      <c t="s">
        <v>27</v>
      </c>
    </row>
    <row r="699" spans="1:5" ht="38.25">
      <c r="A699" s="35" t="s">
        <v>55</v>
      </c>
      <c r="E699" s="39" t="s">
        <v>1438</v>
      </c>
    </row>
    <row r="700" spans="1:5" ht="12.75">
      <c r="A700" s="35" t="s">
        <v>56</v>
      </c>
      <c r="E700" s="40" t="s">
        <v>1439</v>
      </c>
    </row>
    <row r="701" spans="1:5" ht="12.75">
      <c r="A701" t="s">
        <v>58</v>
      </c>
      <c r="E701" s="39" t="s">
        <v>5</v>
      </c>
    </row>
    <row r="702" spans="1:16" ht="38.25">
      <c r="A702" t="s">
        <v>49</v>
      </c>
      <c s="34" t="s">
        <v>1440</v>
      </c>
      <c s="34" t="s">
        <v>1441</v>
      </c>
      <c s="35" t="s">
        <v>5</v>
      </c>
      <c s="6" t="s">
        <v>1442</v>
      </c>
      <c s="36" t="s">
        <v>715</v>
      </c>
      <c s="37">
        <v>67.51</v>
      </c>
      <c s="36">
        <v>0.01608</v>
      </c>
      <c s="36">
        <f>ROUND(G702*H702,6)</f>
      </c>
      <c r="L702" s="38">
        <v>0</v>
      </c>
      <c s="32">
        <f>ROUND(ROUND(L702,2)*ROUND(G702,3),2)</f>
      </c>
      <c s="36" t="s">
        <v>878</v>
      </c>
      <c>
        <f>(M702*21)/100</f>
      </c>
      <c t="s">
        <v>27</v>
      </c>
    </row>
    <row r="703" spans="1:5" ht="38.25">
      <c r="A703" s="35" t="s">
        <v>55</v>
      </c>
      <c r="E703" s="39" t="s">
        <v>1443</v>
      </c>
    </row>
    <row r="704" spans="1:5" ht="12.75">
      <c r="A704" s="35" t="s">
        <v>56</v>
      </c>
      <c r="E704" s="40" t="s">
        <v>1444</v>
      </c>
    </row>
    <row r="705" spans="1:5" ht="12.75">
      <c r="A705" t="s">
        <v>58</v>
      </c>
      <c r="E705" s="39" t="s">
        <v>5</v>
      </c>
    </row>
    <row r="706" spans="1:16" ht="38.25">
      <c r="A706" t="s">
        <v>49</v>
      </c>
      <c s="34" t="s">
        <v>1445</v>
      </c>
      <c s="34" t="s">
        <v>1446</v>
      </c>
      <c s="35" t="s">
        <v>5</v>
      </c>
      <c s="6" t="s">
        <v>1447</v>
      </c>
      <c s="36" t="s">
        <v>715</v>
      </c>
      <c s="37">
        <v>452.55</v>
      </c>
      <c s="36">
        <v>0.01385</v>
      </c>
      <c s="36">
        <f>ROUND(G706*H706,6)</f>
      </c>
      <c r="L706" s="38">
        <v>0</v>
      </c>
      <c s="32">
        <f>ROUND(ROUND(L706,2)*ROUND(G706,3),2)</f>
      </c>
      <c s="36" t="s">
        <v>878</v>
      </c>
      <c>
        <f>(M706*21)/100</f>
      </c>
      <c t="s">
        <v>27</v>
      </c>
    </row>
    <row r="707" spans="1:5" ht="38.25">
      <c r="A707" s="35" t="s">
        <v>55</v>
      </c>
      <c r="E707" s="39" t="s">
        <v>1448</v>
      </c>
    </row>
    <row r="708" spans="1:5" ht="12.75">
      <c r="A708" s="35" t="s">
        <v>56</v>
      </c>
      <c r="E708" s="40" t="s">
        <v>1449</v>
      </c>
    </row>
    <row r="709" spans="1:5" ht="12.75">
      <c r="A709" t="s">
        <v>58</v>
      </c>
      <c r="E709" s="39" t="s">
        <v>5</v>
      </c>
    </row>
    <row r="710" spans="1:16" ht="38.25">
      <c r="A710" t="s">
        <v>49</v>
      </c>
      <c s="34" t="s">
        <v>1450</v>
      </c>
      <c s="34" t="s">
        <v>1451</v>
      </c>
      <c s="35" t="s">
        <v>5</v>
      </c>
      <c s="6" t="s">
        <v>1452</v>
      </c>
      <c s="36" t="s">
        <v>715</v>
      </c>
      <c s="37">
        <v>393.23</v>
      </c>
      <c s="36">
        <v>0.01661</v>
      </c>
      <c s="36">
        <f>ROUND(G710*H710,6)</f>
      </c>
      <c r="L710" s="38">
        <v>0</v>
      </c>
      <c s="32">
        <f>ROUND(ROUND(L710,2)*ROUND(G710,3),2)</f>
      </c>
      <c s="36" t="s">
        <v>878</v>
      </c>
      <c>
        <f>(M710*21)/100</f>
      </c>
      <c t="s">
        <v>27</v>
      </c>
    </row>
    <row r="711" spans="1:5" ht="38.25">
      <c r="A711" s="35" t="s">
        <v>55</v>
      </c>
      <c r="E711" s="39" t="s">
        <v>1453</v>
      </c>
    </row>
    <row r="712" spans="1:5" ht="12.75">
      <c r="A712" s="35" t="s">
        <v>56</v>
      </c>
      <c r="E712" s="40" t="s">
        <v>1454</v>
      </c>
    </row>
    <row r="713" spans="1:5" ht="12.75">
      <c r="A713" t="s">
        <v>58</v>
      </c>
      <c r="E713" s="39" t="s">
        <v>5</v>
      </c>
    </row>
    <row r="714" spans="1:16" ht="38.25">
      <c r="A714" t="s">
        <v>49</v>
      </c>
      <c s="34" t="s">
        <v>1455</v>
      </c>
      <c s="34" t="s">
        <v>1456</v>
      </c>
      <c s="35" t="s">
        <v>5</v>
      </c>
      <c s="6" t="s">
        <v>1457</v>
      </c>
      <c s="36" t="s">
        <v>715</v>
      </c>
      <c s="37">
        <v>237.77</v>
      </c>
      <c s="36">
        <v>0.01379</v>
      </c>
      <c s="36">
        <f>ROUND(G714*H714,6)</f>
      </c>
      <c r="L714" s="38">
        <v>0</v>
      </c>
      <c s="32">
        <f>ROUND(ROUND(L714,2)*ROUND(G714,3),2)</f>
      </c>
      <c s="36" t="s">
        <v>878</v>
      </c>
      <c>
        <f>(M714*21)/100</f>
      </c>
      <c t="s">
        <v>27</v>
      </c>
    </row>
    <row r="715" spans="1:5" ht="38.25">
      <c r="A715" s="35" t="s">
        <v>55</v>
      </c>
      <c r="E715" s="39" t="s">
        <v>1458</v>
      </c>
    </row>
    <row r="716" spans="1:5" ht="12.75">
      <c r="A716" s="35" t="s">
        <v>56</v>
      </c>
      <c r="E716" s="40" t="s">
        <v>1459</v>
      </c>
    </row>
    <row r="717" spans="1:5" ht="12.75">
      <c r="A717" t="s">
        <v>58</v>
      </c>
      <c r="E717" s="39" t="s">
        <v>5</v>
      </c>
    </row>
    <row r="718" spans="1:16" ht="25.5">
      <c r="A718" t="s">
        <v>49</v>
      </c>
      <c s="34" t="s">
        <v>1460</v>
      </c>
      <c s="34" t="s">
        <v>1461</v>
      </c>
      <c s="35" t="s">
        <v>5</v>
      </c>
      <c s="6" t="s">
        <v>1462</v>
      </c>
      <c s="36" t="s">
        <v>715</v>
      </c>
      <c s="37">
        <v>400.92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878</v>
      </c>
      <c>
        <f>(M718*21)/100</f>
      </c>
      <c t="s">
        <v>27</v>
      </c>
    </row>
    <row r="719" spans="1:5" ht="25.5">
      <c r="A719" s="35" t="s">
        <v>55</v>
      </c>
      <c r="E719" s="39" t="s">
        <v>1462</v>
      </c>
    </row>
    <row r="720" spans="1:5" ht="12.75">
      <c r="A720" s="35" t="s">
        <v>56</v>
      </c>
      <c r="E720" s="40" t="s">
        <v>1463</v>
      </c>
    </row>
    <row r="721" spans="1:5" ht="12.75">
      <c r="A721" t="s">
        <v>58</v>
      </c>
      <c r="E721" s="39" t="s">
        <v>5</v>
      </c>
    </row>
    <row r="722" spans="1:16" ht="12.75">
      <c r="A722" t="s">
        <v>49</v>
      </c>
      <c s="34" t="s">
        <v>1464</v>
      </c>
      <c s="34" t="s">
        <v>1465</v>
      </c>
      <c s="35" t="s">
        <v>5</v>
      </c>
      <c s="6" t="s">
        <v>1466</v>
      </c>
      <c s="36" t="s">
        <v>715</v>
      </c>
      <c s="37">
        <v>204.469</v>
      </c>
      <c s="36">
        <v>0.0042</v>
      </c>
      <c s="36">
        <f>ROUND(G722*H722,6)</f>
      </c>
      <c r="L722" s="38">
        <v>0</v>
      </c>
      <c s="32">
        <f>ROUND(ROUND(L722,2)*ROUND(G722,3),2)</f>
      </c>
      <c s="36" t="s">
        <v>878</v>
      </c>
      <c>
        <f>(M722*21)/100</f>
      </c>
      <c t="s">
        <v>27</v>
      </c>
    </row>
    <row r="723" spans="1:5" ht="12.75">
      <c r="A723" s="35" t="s">
        <v>55</v>
      </c>
      <c r="E723" s="39" t="s">
        <v>1466</v>
      </c>
    </row>
    <row r="724" spans="1:5" ht="12.75">
      <c r="A724" s="35" t="s">
        <v>56</v>
      </c>
      <c r="E724" s="40" t="s">
        <v>5</v>
      </c>
    </row>
    <row r="725" spans="1:5" ht="12.75">
      <c r="A725" t="s">
        <v>58</v>
      </c>
      <c r="E725" s="39" t="s">
        <v>5</v>
      </c>
    </row>
    <row r="726" spans="1:16" ht="12.75">
      <c r="A726" t="s">
        <v>49</v>
      </c>
      <c s="34" t="s">
        <v>1467</v>
      </c>
      <c s="34" t="s">
        <v>1468</v>
      </c>
      <c s="35" t="s">
        <v>5</v>
      </c>
      <c s="6" t="s">
        <v>1469</v>
      </c>
      <c s="36" t="s">
        <v>715</v>
      </c>
      <c s="37">
        <v>204.469</v>
      </c>
      <c s="36">
        <v>0.0048</v>
      </c>
      <c s="36">
        <f>ROUND(G726*H726,6)</f>
      </c>
      <c r="L726" s="38">
        <v>0</v>
      </c>
      <c s="32">
        <f>ROUND(ROUND(L726,2)*ROUND(G726,3),2)</f>
      </c>
      <c s="36" t="s">
        <v>878</v>
      </c>
      <c>
        <f>(M726*21)/100</f>
      </c>
      <c t="s">
        <v>27</v>
      </c>
    </row>
    <row r="727" spans="1:5" ht="12.75">
      <c r="A727" s="35" t="s">
        <v>55</v>
      </c>
      <c r="E727" s="39" t="s">
        <v>1469</v>
      </c>
    </row>
    <row r="728" spans="1:5" ht="12.75">
      <c r="A728" s="35" t="s">
        <v>56</v>
      </c>
      <c r="E728" s="40" t="s">
        <v>5</v>
      </c>
    </row>
    <row r="729" spans="1:5" ht="12.75">
      <c r="A729" t="s">
        <v>58</v>
      </c>
      <c r="E729" s="39" t="s">
        <v>5</v>
      </c>
    </row>
    <row r="730" spans="1:16" ht="25.5">
      <c r="A730" t="s">
        <v>49</v>
      </c>
      <c s="34" t="s">
        <v>1470</v>
      </c>
      <c s="34" t="s">
        <v>1471</v>
      </c>
      <c s="35" t="s">
        <v>5</v>
      </c>
      <c s="6" t="s">
        <v>1472</v>
      </c>
      <c s="36" t="s">
        <v>227</v>
      </c>
      <c s="37">
        <v>70.78</v>
      </c>
      <c s="36">
        <v>0.00563</v>
      </c>
      <c s="36">
        <f>ROUND(G730*H730,6)</f>
      </c>
      <c r="L730" s="38">
        <v>0</v>
      </c>
      <c s="32">
        <f>ROUND(ROUND(L730,2)*ROUND(G730,3),2)</f>
      </c>
      <c s="36" t="s">
        <v>878</v>
      </c>
      <c>
        <f>(M730*21)/100</f>
      </c>
      <c t="s">
        <v>27</v>
      </c>
    </row>
    <row r="731" spans="1:5" ht="25.5">
      <c r="A731" s="35" t="s">
        <v>55</v>
      </c>
      <c r="E731" s="39" t="s">
        <v>1472</v>
      </c>
    </row>
    <row r="732" spans="1:5" ht="12.75">
      <c r="A732" s="35" t="s">
        <v>56</v>
      </c>
      <c r="E732" s="40" t="s">
        <v>1473</v>
      </c>
    </row>
    <row r="733" spans="1:5" ht="12.75">
      <c r="A733" t="s">
        <v>58</v>
      </c>
      <c r="E733" s="39" t="s">
        <v>5</v>
      </c>
    </row>
    <row r="734" spans="1:16" ht="25.5">
      <c r="A734" t="s">
        <v>49</v>
      </c>
      <c s="34" t="s">
        <v>1474</v>
      </c>
      <c s="34" t="s">
        <v>1475</v>
      </c>
      <c s="35" t="s">
        <v>5</v>
      </c>
      <c s="6" t="s">
        <v>1476</v>
      </c>
      <c s="36" t="s">
        <v>227</v>
      </c>
      <c s="37">
        <v>61.16</v>
      </c>
      <c s="36">
        <v>0.00829</v>
      </c>
      <c s="36">
        <f>ROUND(G734*H734,6)</f>
      </c>
      <c r="L734" s="38">
        <v>0</v>
      </c>
      <c s="32">
        <f>ROUND(ROUND(L734,2)*ROUND(G734,3),2)</f>
      </c>
      <c s="36" t="s">
        <v>878</v>
      </c>
      <c>
        <f>(M734*21)/100</f>
      </c>
      <c t="s">
        <v>27</v>
      </c>
    </row>
    <row r="735" spans="1:5" ht="25.5">
      <c r="A735" s="35" t="s">
        <v>55</v>
      </c>
      <c r="E735" s="39" t="s">
        <v>1476</v>
      </c>
    </row>
    <row r="736" spans="1:5" ht="12.75">
      <c r="A736" s="35" t="s">
        <v>56</v>
      </c>
      <c r="E736" s="40" t="s">
        <v>1477</v>
      </c>
    </row>
    <row r="737" spans="1:5" ht="12.75">
      <c r="A737" t="s">
        <v>58</v>
      </c>
      <c r="E737" s="39" t="s">
        <v>5</v>
      </c>
    </row>
    <row r="738" spans="1:16" ht="25.5">
      <c r="A738" t="s">
        <v>49</v>
      </c>
      <c s="34" t="s">
        <v>1478</v>
      </c>
      <c s="34" t="s">
        <v>1479</v>
      </c>
      <c s="35" t="s">
        <v>5</v>
      </c>
      <c s="6" t="s">
        <v>1480</v>
      </c>
      <c s="36" t="s">
        <v>227</v>
      </c>
      <c s="37">
        <v>19.12</v>
      </c>
      <c s="36">
        <v>0.00554</v>
      </c>
      <c s="36">
        <f>ROUND(G738*H738,6)</f>
      </c>
      <c r="L738" s="38">
        <v>0</v>
      </c>
      <c s="32">
        <f>ROUND(ROUND(L738,2)*ROUND(G738,3),2)</f>
      </c>
      <c s="36" t="s">
        <v>878</v>
      </c>
      <c>
        <f>(M738*21)/100</f>
      </c>
      <c t="s">
        <v>27</v>
      </c>
    </row>
    <row r="739" spans="1:5" ht="25.5">
      <c r="A739" s="35" t="s">
        <v>55</v>
      </c>
      <c r="E739" s="39" t="s">
        <v>1480</v>
      </c>
    </row>
    <row r="740" spans="1:5" ht="12.75">
      <c r="A740" s="35" t="s">
        <v>56</v>
      </c>
      <c r="E740" s="40" t="s">
        <v>1481</v>
      </c>
    </row>
    <row r="741" spans="1:5" ht="12.75">
      <c r="A741" t="s">
        <v>58</v>
      </c>
      <c r="E741" s="39" t="s">
        <v>5</v>
      </c>
    </row>
    <row r="742" spans="1:16" ht="25.5">
      <c r="A742" t="s">
        <v>49</v>
      </c>
      <c s="34" t="s">
        <v>1482</v>
      </c>
      <c s="34" t="s">
        <v>1483</v>
      </c>
      <c s="35" t="s">
        <v>5</v>
      </c>
      <c s="6" t="s">
        <v>1484</v>
      </c>
      <c s="36" t="s">
        <v>715</v>
      </c>
      <c s="37">
        <v>579.47</v>
      </c>
      <c s="36">
        <v>0.04722</v>
      </c>
      <c s="36">
        <f>ROUND(G742*H742,6)</f>
      </c>
      <c r="L742" s="38">
        <v>0</v>
      </c>
      <c s="32">
        <f>ROUND(ROUND(L742,2)*ROUND(G742,3),2)</f>
      </c>
      <c s="36" t="s">
        <v>878</v>
      </c>
      <c>
        <f>(M742*21)/100</f>
      </c>
      <c t="s">
        <v>27</v>
      </c>
    </row>
    <row r="743" spans="1:5" ht="25.5">
      <c r="A743" s="35" t="s">
        <v>55</v>
      </c>
      <c r="E743" s="39" t="s">
        <v>1484</v>
      </c>
    </row>
    <row r="744" spans="1:5" ht="12.75">
      <c r="A744" s="35" t="s">
        <v>56</v>
      </c>
      <c r="E744" s="40" t="s">
        <v>1485</v>
      </c>
    </row>
    <row r="745" spans="1:5" ht="12.75">
      <c r="A745" t="s">
        <v>58</v>
      </c>
      <c r="E745" s="39" t="s">
        <v>5</v>
      </c>
    </row>
    <row r="746" spans="1:16" ht="25.5">
      <c r="A746" t="s">
        <v>49</v>
      </c>
      <c s="34" t="s">
        <v>1486</v>
      </c>
      <c s="34" t="s">
        <v>1487</v>
      </c>
      <c s="35" t="s">
        <v>5</v>
      </c>
      <c s="6" t="s">
        <v>1488</v>
      </c>
      <c s="36" t="s">
        <v>715</v>
      </c>
      <c s="37">
        <v>2283.3</v>
      </c>
      <c s="36">
        <v>0.005</v>
      </c>
      <c s="36">
        <f>ROUND(G746*H746,6)</f>
      </c>
      <c r="L746" s="38">
        <v>0</v>
      </c>
      <c s="32">
        <f>ROUND(ROUND(L746,2)*ROUND(G746,3),2)</f>
      </c>
      <c s="36" t="s">
        <v>878</v>
      </c>
      <c>
        <f>(M746*21)/100</f>
      </c>
      <c t="s">
        <v>27</v>
      </c>
    </row>
    <row r="747" spans="1:5" ht="25.5">
      <c r="A747" s="35" t="s">
        <v>55</v>
      </c>
      <c r="E747" s="39" t="s">
        <v>1488</v>
      </c>
    </row>
    <row r="748" spans="1:5" ht="12.75">
      <c r="A748" s="35" t="s">
        <v>56</v>
      </c>
      <c r="E748" s="40" t="s">
        <v>1489</v>
      </c>
    </row>
    <row r="749" spans="1:5" ht="12.75">
      <c r="A749" t="s">
        <v>58</v>
      </c>
      <c r="E749" s="39" t="s">
        <v>5</v>
      </c>
    </row>
    <row r="750" spans="1:16" ht="25.5">
      <c r="A750" t="s">
        <v>49</v>
      </c>
      <c s="34" t="s">
        <v>1490</v>
      </c>
      <c s="34" t="s">
        <v>1491</v>
      </c>
      <c s="35" t="s">
        <v>5</v>
      </c>
      <c s="6" t="s">
        <v>1492</v>
      </c>
      <c s="36" t="s">
        <v>715</v>
      </c>
      <c s="37">
        <v>7.674</v>
      </c>
      <c s="36">
        <v>0.0364</v>
      </c>
      <c s="36">
        <f>ROUND(G750*H750,6)</f>
      </c>
      <c r="L750" s="38">
        <v>0</v>
      </c>
      <c s="32">
        <f>ROUND(ROUND(L750,2)*ROUND(G750,3),2)</f>
      </c>
      <c s="36" t="s">
        <v>878</v>
      </c>
      <c>
        <f>(M750*21)/100</f>
      </c>
      <c t="s">
        <v>27</v>
      </c>
    </row>
    <row r="751" spans="1:5" ht="25.5">
      <c r="A751" s="35" t="s">
        <v>55</v>
      </c>
      <c r="E751" s="39" t="s">
        <v>1492</v>
      </c>
    </row>
    <row r="752" spans="1:5" ht="63.75">
      <c r="A752" s="35" t="s">
        <v>56</v>
      </c>
      <c r="E752" s="40" t="s">
        <v>1493</v>
      </c>
    </row>
    <row r="753" spans="1:5" ht="12.75">
      <c r="A753" t="s">
        <v>58</v>
      </c>
      <c r="E753" s="39" t="s">
        <v>5</v>
      </c>
    </row>
    <row r="754" spans="1:16" ht="25.5">
      <c r="A754" t="s">
        <v>49</v>
      </c>
      <c s="34" t="s">
        <v>1494</v>
      </c>
      <c s="34" t="s">
        <v>1495</v>
      </c>
      <c s="35" t="s">
        <v>5</v>
      </c>
      <c s="6" t="s">
        <v>1496</v>
      </c>
      <c s="36" t="s">
        <v>129</v>
      </c>
      <c s="37">
        <v>2</v>
      </c>
      <c s="36">
        <v>0.03215</v>
      </c>
      <c s="36">
        <f>ROUND(G754*H754,6)</f>
      </c>
      <c r="L754" s="38">
        <v>0</v>
      </c>
      <c s="32">
        <f>ROUND(ROUND(L754,2)*ROUND(G754,3),2)</f>
      </c>
      <c s="36" t="s">
        <v>878</v>
      </c>
      <c>
        <f>(M754*21)/100</f>
      </c>
      <c t="s">
        <v>27</v>
      </c>
    </row>
    <row r="755" spans="1:5" ht="38.25">
      <c r="A755" s="35" t="s">
        <v>55</v>
      </c>
      <c r="E755" s="39" t="s">
        <v>1497</v>
      </c>
    </row>
    <row r="756" spans="1:5" ht="12.75">
      <c r="A756" s="35" t="s">
        <v>56</v>
      </c>
      <c r="E756" s="40" t="s">
        <v>5</v>
      </c>
    </row>
    <row r="757" spans="1:5" ht="12.75">
      <c r="A757" t="s">
        <v>58</v>
      </c>
      <c r="E757" s="39" t="s">
        <v>5</v>
      </c>
    </row>
    <row r="758" spans="1:16" ht="38.25">
      <c r="A758" t="s">
        <v>49</v>
      </c>
      <c s="34" t="s">
        <v>1498</v>
      </c>
      <c s="34" t="s">
        <v>1499</v>
      </c>
      <c s="35" t="s">
        <v>5</v>
      </c>
      <c s="6" t="s">
        <v>1500</v>
      </c>
      <c s="36" t="s">
        <v>227</v>
      </c>
      <c s="37">
        <v>27.5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878</v>
      </c>
      <c>
        <f>(M758*21)/100</f>
      </c>
      <c t="s">
        <v>27</v>
      </c>
    </row>
    <row r="759" spans="1:5" ht="38.25">
      <c r="A759" s="35" t="s">
        <v>55</v>
      </c>
      <c r="E759" s="39" t="s">
        <v>1501</v>
      </c>
    </row>
    <row r="760" spans="1:5" ht="12.75">
      <c r="A760" s="35" t="s">
        <v>56</v>
      </c>
      <c r="E760" s="40" t="s">
        <v>1502</v>
      </c>
    </row>
    <row r="761" spans="1:5" ht="12.75">
      <c r="A761" t="s">
        <v>58</v>
      </c>
      <c r="E761" s="39" t="s">
        <v>5</v>
      </c>
    </row>
    <row r="762" spans="1:16" ht="12.75">
      <c r="A762" t="s">
        <v>49</v>
      </c>
      <c s="34" t="s">
        <v>1503</v>
      </c>
      <c s="34" t="s">
        <v>1504</v>
      </c>
      <c s="35" t="s">
        <v>5</v>
      </c>
      <c s="6" t="s">
        <v>1505</v>
      </c>
      <c s="36" t="s">
        <v>706</v>
      </c>
      <c s="37">
        <v>1.32</v>
      </c>
      <c s="36">
        <v>0.55</v>
      </c>
      <c s="36">
        <f>ROUND(G762*H762,6)</f>
      </c>
      <c r="L762" s="38">
        <v>0</v>
      </c>
      <c s="32">
        <f>ROUND(ROUND(L762,2)*ROUND(G762,3),2)</f>
      </c>
      <c s="36" t="s">
        <v>878</v>
      </c>
      <c>
        <f>(M762*21)/100</f>
      </c>
      <c t="s">
        <v>27</v>
      </c>
    </row>
    <row r="763" spans="1:5" ht="12.75">
      <c r="A763" s="35" t="s">
        <v>55</v>
      </c>
      <c r="E763" s="39" t="s">
        <v>1505</v>
      </c>
    </row>
    <row r="764" spans="1:5" ht="12.75">
      <c r="A764" s="35" t="s">
        <v>56</v>
      </c>
      <c r="E764" s="40" t="s">
        <v>5</v>
      </c>
    </row>
    <row r="765" spans="1:5" ht="12.75">
      <c r="A765" t="s">
        <v>58</v>
      </c>
      <c r="E765" s="39" t="s">
        <v>5</v>
      </c>
    </row>
    <row r="766" spans="1:16" ht="25.5">
      <c r="A766" t="s">
        <v>49</v>
      </c>
      <c s="34" t="s">
        <v>1506</v>
      </c>
      <c s="34" t="s">
        <v>1507</v>
      </c>
      <c s="35" t="s">
        <v>5</v>
      </c>
      <c s="6" t="s">
        <v>1508</v>
      </c>
      <c s="36" t="s">
        <v>53</v>
      </c>
      <c s="37">
        <v>68.864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878</v>
      </c>
      <c>
        <f>(M766*21)/100</f>
      </c>
      <c t="s">
        <v>27</v>
      </c>
    </row>
    <row r="767" spans="1:5" ht="25.5">
      <c r="A767" s="35" t="s">
        <v>55</v>
      </c>
      <c r="E767" s="39" t="s">
        <v>1508</v>
      </c>
    </row>
    <row r="768" spans="1:5" ht="12.75">
      <c r="A768" s="35" t="s">
        <v>56</v>
      </c>
      <c r="E768" s="40" t="s">
        <v>5</v>
      </c>
    </row>
    <row r="769" spans="1:5" ht="12.75">
      <c r="A769" t="s">
        <v>58</v>
      </c>
      <c r="E769" s="39" t="s">
        <v>5</v>
      </c>
    </row>
    <row r="770" spans="1:13" ht="12.75">
      <c r="A770" t="s">
        <v>46</v>
      </c>
      <c r="C770" s="31" t="s">
        <v>1509</v>
      </c>
      <c r="E770" s="33" t="s">
        <v>1510</v>
      </c>
      <c r="J770" s="32">
        <f>0</f>
      </c>
      <c s="32">
        <f>0</f>
      </c>
      <c s="32">
        <f>0+L771+L775+L779+L783+L787+L791+L795+L799+L803+L807+L811+L815+L819+L823+L827+L831+L835+L839+L843+L847+L851+L855+L859</f>
      </c>
      <c s="32">
        <f>0+M771+M775+M779+M783+M787+M791+M795+M799+M803+M807+M811+M815+M819+M823+M827+M831+M835+M839+M843+M847+M851+M855+M859</f>
      </c>
    </row>
    <row r="771" spans="1:16" ht="12.75">
      <c r="A771" t="s">
        <v>49</v>
      </c>
      <c s="34" t="s">
        <v>1511</v>
      </c>
      <c s="34" t="s">
        <v>1512</v>
      </c>
      <c s="35" t="s">
        <v>5</v>
      </c>
      <c s="6" t="s">
        <v>1513</v>
      </c>
      <c s="36" t="s">
        <v>715</v>
      </c>
      <c s="37">
        <v>795</v>
      </c>
      <c s="36">
        <v>0</v>
      </c>
      <c s="36">
        <f>ROUND(G771*H771,6)</f>
      </c>
      <c r="L771" s="38">
        <v>0</v>
      </c>
      <c s="32">
        <f>ROUND(ROUND(L771,2)*ROUND(G771,3),2)</f>
      </c>
      <c s="36" t="s">
        <v>878</v>
      </c>
      <c>
        <f>(M771*21)/100</f>
      </c>
      <c t="s">
        <v>27</v>
      </c>
    </row>
    <row r="772" spans="1:5" ht="12.75">
      <c r="A772" s="35" t="s">
        <v>55</v>
      </c>
      <c r="E772" s="39" t="s">
        <v>1513</v>
      </c>
    </row>
    <row r="773" spans="1:5" ht="12.75">
      <c r="A773" s="35" t="s">
        <v>56</v>
      </c>
      <c r="E773" s="40" t="s">
        <v>5</v>
      </c>
    </row>
    <row r="774" spans="1:5" ht="12.75">
      <c r="A774" t="s">
        <v>58</v>
      </c>
      <c r="E774" s="39" t="s">
        <v>5</v>
      </c>
    </row>
    <row r="775" spans="1:16" ht="12.75">
      <c r="A775" t="s">
        <v>49</v>
      </c>
      <c s="34" t="s">
        <v>1514</v>
      </c>
      <c s="34" t="s">
        <v>1515</v>
      </c>
      <c s="35" t="s">
        <v>5</v>
      </c>
      <c s="6" t="s">
        <v>1516</v>
      </c>
      <c s="36" t="s">
        <v>227</v>
      </c>
      <c s="37">
        <v>54.28</v>
      </c>
      <c s="36">
        <v>0</v>
      </c>
      <c s="36">
        <f>ROUND(G775*H775,6)</f>
      </c>
      <c r="L775" s="38">
        <v>0</v>
      </c>
      <c s="32">
        <f>ROUND(ROUND(L775,2)*ROUND(G775,3),2)</f>
      </c>
      <c s="36" t="s">
        <v>878</v>
      </c>
      <c>
        <f>(M775*21)/100</f>
      </c>
      <c t="s">
        <v>27</v>
      </c>
    </row>
    <row r="776" spans="1:5" ht="12.75">
      <c r="A776" s="35" t="s">
        <v>55</v>
      </c>
      <c r="E776" s="39" t="s">
        <v>1516</v>
      </c>
    </row>
    <row r="777" spans="1:5" ht="12.75">
      <c r="A777" s="35" t="s">
        <v>56</v>
      </c>
      <c r="E777" s="40" t="s">
        <v>1517</v>
      </c>
    </row>
    <row r="778" spans="1:5" ht="12.75">
      <c r="A778" t="s">
        <v>58</v>
      </c>
      <c r="E778" s="39" t="s">
        <v>5</v>
      </c>
    </row>
    <row r="779" spans="1:16" ht="12.75">
      <c r="A779" t="s">
        <v>49</v>
      </c>
      <c s="34" t="s">
        <v>1518</v>
      </c>
      <c s="34" t="s">
        <v>1519</v>
      </c>
      <c s="35" t="s">
        <v>5</v>
      </c>
      <c s="6" t="s">
        <v>1520</v>
      </c>
      <c s="36" t="s">
        <v>227</v>
      </c>
      <c s="37">
        <v>94.76</v>
      </c>
      <c s="36">
        <v>0.00176</v>
      </c>
      <c s="36">
        <f>ROUND(G779*H779,6)</f>
      </c>
      <c r="L779" s="38">
        <v>0</v>
      </c>
      <c s="32">
        <f>ROUND(ROUND(L779,2)*ROUND(G779,3),2)</f>
      </c>
      <c s="36" t="s">
        <v>878</v>
      </c>
      <c>
        <f>(M779*21)/100</f>
      </c>
      <c t="s">
        <v>27</v>
      </c>
    </row>
    <row r="780" spans="1:5" ht="12.75">
      <c r="A780" s="35" t="s">
        <v>55</v>
      </c>
      <c r="E780" s="39" t="s">
        <v>1520</v>
      </c>
    </row>
    <row r="781" spans="1:5" ht="12.75">
      <c r="A781" s="35" t="s">
        <v>56</v>
      </c>
      <c r="E781" s="40" t="s">
        <v>5</v>
      </c>
    </row>
    <row r="782" spans="1:5" ht="12.75">
      <c r="A782" t="s">
        <v>58</v>
      </c>
      <c r="E782" s="39" t="s">
        <v>5</v>
      </c>
    </row>
    <row r="783" spans="1:16" ht="12.75">
      <c r="A783" t="s">
        <v>49</v>
      </c>
      <c s="34" t="s">
        <v>1521</v>
      </c>
      <c s="34" t="s">
        <v>1522</v>
      </c>
      <c s="35" t="s">
        <v>5</v>
      </c>
      <c s="6" t="s">
        <v>1523</v>
      </c>
      <c s="36" t="s">
        <v>227</v>
      </c>
      <c s="37">
        <v>40.32</v>
      </c>
      <c s="36">
        <v>0.00108</v>
      </c>
      <c s="36">
        <f>ROUND(G783*H783,6)</f>
      </c>
      <c r="L783" s="38">
        <v>0</v>
      </c>
      <c s="32">
        <f>ROUND(ROUND(L783,2)*ROUND(G783,3),2)</f>
      </c>
      <c s="36" t="s">
        <v>878</v>
      </c>
      <c>
        <f>(M783*21)/100</f>
      </c>
      <c t="s">
        <v>27</v>
      </c>
    </row>
    <row r="784" spans="1:5" ht="12.75">
      <c r="A784" s="35" t="s">
        <v>55</v>
      </c>
      <c r="E784" s="39" t="s">
        <v>1523</v>
      </c>
    </row>
    <row r="785" spans="1:5" ht="12.75">
      <c r="A785" s="35" t="s">
        <v>56</v>
      </c>
      <c r="E785" s="40" t="s">
        <v>5</v>
      </c>
    </row>
    <row r="786" spans="1:5" ht="12.75">
      <c r="A786" t="s">
        <v>58</v>
      </c>
      <c r="E786" s="39" t="s">
        <v>5</v>
      </c>
    </row>
    <row r="787" spans="1:16" ht="12.75">
      <c r="A787" t="s">
        <v>49</v>
      </c>
      <c s="34" t="s">
        <v>1524</v>
      </c>
      <c s="34" t="s">
        <v>1525</v>
      </c>
      <c s="35" t="s">
        <v>5</v>
      </c>
      <c s="6" t="s">
        <v>1526</v>
      </c>
      <c s="36" t="s">
        <v>227</v>
      </c>
      <c s="37">
        <v>40.32</v>
      </c>
      <c s="36">
        <v>3E-05</v>
      </c>
      <c s="36">
        <f>ROUND(G787*H787,6)</f>
      </c>
      <c r="L787" s="38">
        <v>0</v>
      </c>
      <c s="32">
        <f>ROUND(ROUND(L787,2)*ROUND(G787,3),2)</f>
      </c>
      <c s="36" t="s">
        <v>54</v>
      </c>
      <c>
        <f>(M787*21)/100</f>
      </c>
      <c t="s">
        <v>27</v>
      </c>
    </row>
    <row r="788" spans="1:5" ht="12.75">
      <c r="A788" s="35" t="s">
        <v>55</v>
      </c>
      <c r="E788" s="39" t="s">
        <v>1526</v>
      </c>
    </row>
    <row r="789" spans="1:5" ht="12.75">
      <c r="A789" s="35" t="s">
        <v>56</v>
      </c>
      <c r="E789" s="40" t="s">
        <v>5</v>
      </c>
    </row>
    <row r="790" spans="1:5" ht="12.75">
      <c r="A790" t="s">
        <v>58</v>
      </c>
      <c r="E790" s="39" t="s">
        <v>5</v>
      </c>
    </row>
    <row r="791" spans="1:16" ht="25.5">
      <c r="A791" t="s">
        <v>49</v>
      </c>
      <c s="34" t="s">
        <v>1527</v>
      </c>
      <c s="34" t="s">
        <v>1528</v>
      </c>
      <c s="35" t="s">
        <v>5</v>
      </c>
      <c s="6" t="s">
        <v>1529</v>
      </c>
      <c s="36" t="s">
        <v>715</v>
      </c>
      <c s="37">
        <v>795</v>
      </c>
      <c s="36">
        <v>0.00583</v>
      </c>
      <c s="36">
        <f>ROUND(G791*H791,6)</f>
      </c>
      <c r="L791" s="38">
        <v>0</v>
      </c>
      <c s="32">
        <f>ROUND(ROUND(L791,2)*ROUND(G791,3),2)</f>
      </c>
      <c s="36" t="s">
        <v>878</v>
      </c>
      <c>
        <f>(M791*21)/100</f>
      </c>
      <c t="s">
        <v>27</v>
      </c>
    </row>
    <row r="792" spans="1:5" ht="25.5">
      <c r="A792" s="35" t="s">
        <v>55</v>
      </c>
      <c r="E792" s="39" t="s">
        <v>1529</v>
      </c>
    </row>
    <row r="793" spans="1:5" ht="12.75">
      <c r="A793" s="35" t="s">
        <v>56</v>
      </c>
      <c r="E793" s="40" t="s">
        <v>5</v>
      </c>
    </row>
    <row r="794" spans="1:5" ht="12.75">
      <c r="A794" t="s">
        <v>58</v>
      </c>
      <c r="E794" s="39" t="s">
        <v>5</v>
      </c>
    </row>
    <row r="795" spans="1:16" ht="25.5">
      <c r="A795" t="s">
        <v>49</v>
      </c>
      <c s="34" t="s">
        <v>1530</v>
      </c>
      <c s="34" t="s">
        <v>1531</v>
      </c>
      <c s="35" t="s">
        <v>5</v>
      </c>
      <c s="6" t="s">
        <v>1532</v>
      </c>
      <c s="36" t="s">
        <v>227</v>
      </c>
      <c s="37">
        <v>48.65</v>
      </c>
      <c s="36">
        <v>0</v>
      </c>
      <c s="36">
        <f>ROUND(G795*H795,6)</f>
      </c>
      <c r="L795" s="38">
        <v>0</v>
      </c>
      <c s="32">
        <f>ROUND(ROUND(L795,2)*ROUND(G795,3),2)</f>
      </c>
      <c s="36" t="s">
        <v>878</v>
      </c>
      <c>
        <f>(M795*21)/100</f>
      </c>
      <c t="s">
        <v>27</v>
      </c>
    </row>
    <row r="796" spans="1:5" ht="25.5">
      <c r="A796" s="35" t="s">
        <v>55</v>
      </c>
      <c r="E796" s="39" t="s">
        <v>1532</v>
      </c>
    </row>
    <row r="797" spans="1:5" ht="12.75">
      <c r="A797" s="35" t="s">
        <v>56</v>
      </c>
      <c r="E797" s="40" t="s">
        <v>1533</v>
      </c>
    </row>
    <row r="798" spans="1:5" ht="12.75">
      <c r="A798" t="s">
        <v>58</v>
      </c>
      <c r="E798" s="39" t="s">
        <v>5</v>
      </c>
    </row>
    <row r="799" spans="1:16" ht="12.75">
      <c r="A799" t="s">
        <v>49</v>
      </c>
      <c s="34" t="s">
        <v>1534</v>
      </c>
      <c s="34" t="s">
        <v>1535</v>
      </c>
      <c s="35" t="s">
        <v>5</v>
      </c>
      <c s="6" t="s">
        <v>1536</v>
      </c>
      <c s="36" t="s">
        <v>129</v>
      </c>
      <c s="37">
        <v>48.65</v>
      </c>
      <c s="36">
        <v>0.0005</v>
      </c>
      <c s="36">
        <f>ROUND(G799*H799,6)</f>
      </c>
      <c r="L799" s="38">
        <v>0</v>
      </c>
      <c s="32">
        <f>ROUND(ROUND(L799,2)*ROUND(G799,3),2)</f>
      </c>
      <c s="36" t="s">
        <v>878</v>
      </c>
      <c>
        <f>(M799*21)/100</f>
      </c>
      <c t="s">
        <v>27</v>
      </c>
    </row>
    <row r="800" spans="1:5" ht="12.75">
      <c r="A800" s="35" t="s">
        <v>55</v>
      </c>
      <c r="E800" s="39" t="s">
        <v>1536</v>
      </c>
    </row>
    <row r="801" spans="1:5" ht="12.75">
      <c r="A801" s="35" t="s">
        <v>56</v>
      </c>
      <c r="E801" s="40" t="s">
        <v>5</v>
      </c>
    </row>
    <row r="802" spans="1:5" ht="12.75">
      <c r="A802" t="s">
        <v>58</v>
      </c>
      <c r="E802" s="39" t="s">
        <v>5</v>
      </c>
    </row>
    <row r="803" spans="1:16" ht="12.75">
      <c r="A803" t="s">
        <v>49</v>
      </c>
      <c s="34" t="s">
        <v>1537</v>
      </c>
      <c s="34" t="s">
        <v>1538</v>
      </c>
      <c s="35" t="s">
        <v>5</v>
      </c>
      <c s="6" t="s">
        <v>1539</v>
      </c>
      <c s="36" t="s">
        <v>227</v>
      </c>
      <c s="37">
        <v>97.3</v>
      </c>
      <c s="36">
        <v>0.00051</v>
      </c>
      <c s="36">
        <f>ROUND(G803*H803,6)</f>
      </c>
      <c r="L803" s="38">
        <v>0</v>
      </c>
      <c s="32">
        <f>ROUND(ROUND(L803,2)*ROUND(G803,3),2)</f>
      </c>
      <c s="36" t="s">
        <v>878</v>
      </c>
      <c>
        <f>(M803*21)/100</f>
      </c>
      <c t="s">
        <v>27</v>
      </c>
    </row>
    <row r="804" spans="1:5" ht="12.75">
      <c r="A804" s="35" t="s">
        <v>55</v>
      </c>
      <c r="E804" s="39" t="s">
        <v>1539</v>
      </c>
    </row>
    <row r="805" spans="1:5" ht="12.75">
      <c r="A805" s="35" t="s">
        <v>56</v>
      </c>
      <c r="E805" s="40" t="s">
        <v>5</v>
      </c>
    </row>
    <row r="806" spans="1:5" ht="12.75">
      <c r="A806" t="s">
        <v>58</v>
      </c>
      <c r="E806" s="39" t="s">
        <v>5</v>
      </c>
    </row>
    <row r="807" spans="1:16" ht="25.5">
      <c r="A807" t="s">
        <v>49</v>
      </c>
      <c s="34" t="s">
        <v>1540</v>
      </c>
      <c s="34" t="s">
        <v>1541</v>
      </c>
      <c s="35" t="s">
        <v>5</v>
      </c>
      <c s="6" t="s">
        <v>1542</v>
      </c>
      <c s="36" t="s">
        <v>227</v>
      </c>
      <c s="37">
        <v>78</v>
      </c>
      <c s="36">
        <v>0.00499</v>
      </c>
      <c s="36">
        <f>ROUND(G807*H807,6)</f>
      </c>
      <c r="L807" s="38">
        <v>0</v>
      </c>
      <c s="32">
        <f>ROUND(ROUND(L807,2)*ROUND(G807,3),2)</f>
      </c>
      <c s="36" t="s">
        <v>878</v>
      </c>
      <c>
        <f>(M807*21)/100</f>
      </c>
      <c t="s">
        <v>27</v>
      </c>
    </row>
    <row r="808" spans="1:5" ht="25.5">
      <c r="A808" s="35" t="s">
        <v>55</v>
      </c>
      <c r="E808" s="39" t="s">
        <v>1542</v>
      </c>
    </row>
    <row r="809" spans="1:5" ht="12.75">
      <c r="A809" s="35" t="s">
        <v>56</v>
      </c>
      <c r="E809" s="40" t="s">
        <v>1543</v>
      </c>
    </row>
    <row r="810" spans="1:5" ht="12.75">
      <c r="A810" t="s">
        <v>58</v>
      </c>
      <c r="E810" s="39" t="s">
        <v>5</v>
      </c>
    </row>
    <row r="811" spans="1:16" ht="12.75">
      <c r="A811" t="s">
        <v>49</v>
      </c>
      <c s="34" t="s">
        <v>1544</v>
      </c>
      <c s="34" t="s">
        <v>1545</v>
      </c>
      <c s="35" t="s">
        <v>5</v>
      </c>
      <c s="6" t="s">
        <v>1546</v>
      </c>
      <c s="36" t="s">
        <v>227</v>
      </c>
      <c s="37">
        <v>44</v>
      </c>
      <c s="36">
        <v>0.00253</v>
      </c>
      <c s="36">
        <f>ROUND(G811*H811,6)</f>
      </c>
      <c r="L811" s="38">
        <v>0</v>
      </c>
      <c s="32">
        <f>ROUND(ROUND(L811,2)*ROUND(G811,3),2)</f>
      </c>
      <c s="36" t="s">
        <v>878</v>
      </c>
      <c>
        <f>(M811*21)/100</f>
      </c>
      <c t="s">
        <v>27</v>
      </c>
    </row>
    <row r="812" spans="1:5" ht="12.75">
      <c r="A812" s="35" t="s">
        <v>55</v>
      </c>
      <c r="E812" s="39" t="s">
        <v>1546</v>
      </c>
    </row>
    <row r="813" spans="1:5" ht="12.75">
      <c r="A813" s="35" t="s">
        <v>56</v>
      </c>
      <c r="E813" s="40" t="s">
        <v>1547</v>
      </c>
    </row>
    <row r="814" spans="1:5" ht="12.75">
      <c r="A814" t="s">
        <v>58</v>
      </c>
      <c r="E814" s="39" t="s">
        <v>5</v>
      </c>
    </row>
    <row r="815" spans="1:16" ht="25.5">
      <c r="A815" t="s">
        <v>49</v>
      </c>
      <c s="34" t="s">
        <v>1548</v>
      </c>
      <c s="34" t="s">
        <v>1549</v>
      </c>
      <c s="35" t="s">
        <v>5</v>
      </c>
      <c s="6" t="s">
        <v>1550</v>
      </c>
      <c s="36" t="s">
        <v>227</v>
      </c>
      <c s="37">
        <v>94.76</v>
      </c>
      <c s="36">
        <v>0.00178</v>
      </c>
      <c s="36">
        <f>ROUND(G815*H815,6)</f>
      </c>
      <c r="L815" s="38">
        <v>0</v>
      </c>
      <c s="32">
        <f>ROUND(ROUND(L815,2)*ROUND(G815,3),2)</f>
      </c>
      <c s="36" t="s">
        <v>878</v>
      </c>
      <c>
        <f>(M815*21)/100</f>
      </c>
      <c t="s">
        <v>27</v>
      </c>
    </row>
    <row r="816" spans="1:5" ht="25.5">
      <c r="A816" s="35" t="s">
        <v>55</v>
      </c>
      <c r="E816" s="39" t="s">
        <v>1550</v>
      </c>
    </row>
    <row r="817" spans="1:5" ht="12.75">
      <c r="A817" s="35" t="s">
        <v>56</v>
      </c>
      <c r="E817" s="40" t="s">
        <v>1551</v>
      </c>
    </row>
    <row r="818" spans="1:5" ht="12.75">
      <c r="A818" t="s">
        <v>58</v>
      </c>
      <c r="E818" s="39" t="s">
        <v>5</v>
      </c>
    </row>
    <row r="819" spans="1:16" ht="25.5">
      <c r="A819" t="s">
        <v>49</v>
      </c>
      <c s="34" t="s">
        <v>1552</v>
      </c>
      <c s="34" t="s">
        <v>1553</v>
      </c>
      <c s="35" t="s">
        <v>5</v>
      </c>
      <c s="6" t="s">
        <v>1554</v>
      </c>
      <c s="36" t="s">
        <v>227</v>
      </c>
      <c s="37">
        <v>2.96</v>
      </c>
      <c s="36">
        <v>0.00184</v>
      </c>
      <c s="36">
        <f>ROUND(G819*H819,6)</f>
      </c>
      <c r="L819" s="38">
        <v>0</v>
      </c>
      <c s="32">
        <f>ROUND(ROUND(L819,2)*ROUND(G819,3),2)</f>
      </c>
      <c s="36" t="s">
        <v>878</v>
      </c>
      <c>
        <f>(M819*21)/100</f>
      </c>
      <c t="s">
        <v>27</v>
      </c>
    </row>
    <row r="820" spans="1:5" ht="25.5">
      <c r="A820" s="35" t="s">
        <v>55</v>
      </c>
      <c r="E820" s="39" t="s">
        <v>1554</v>
      </c>
    </row>
    <row r="821" spans="1:5" ht="12.75">
      <c r="A821" s="35" t="s">
        <v>56</v>
      </c>
      <c r="E821" s="40" t="s">
        <v>1555</v>
      </c>
    </row>
    <row r="822" spans="1:5" ht="12.75">
      <c r="A822" t="s">
        <v>58</v>
      </c>
      <c r="E822" s="39" t="s">
        <v>5</v>
      </c>
    </row>
    <row r="823" spans="1:16" ht="25.5">
      <c r="A823" t="s">
        <v>49</v>
      </c>
      <c s="34" t="s">
        <v>1556</v>
      </c>
      <c s="34" t="s">
        <v>1557</v>
      </c>
      <c s="35" t="s">
        <v>5</v>
      </c>
      <c s="6" t="s">
        <v>1558</v>
      </c>
      <c s="36" t="s">
        <v>227</v>
      </c>
      <c s="37">
        <v>65.26</v>
      </c>
      <c s="36">
        <v>0.00234</v>
      </c>
      <c s="36">
        <f>ROUND(G823*H823,6)</f>
      </c>
      <c r="L823" s="38">
        <v>0</v>
      </c>
      <c s="32">
        <f>ROUND(ROUND(L823,2)*ROUND(G823,3),2)</f>
      </c>
      <c s="36" t="s">
        <v>878</v>
      </c>
      <c>
        <f>(M823*21)/100</f>
      </c>
      <c t="s">
        <v>27</v>
      </c>
    </row>
    <row r="824" spans="1:5" ht="25.5">
      <c r="A824" s="35" t="s">
        <v>55</v>
      </c>
      <c r="E824" s="39" t="s">
        <v>1558</v>
      </c>
    </row>
    <row r="825" spans="1:5" ht="12.75">
      <c r="A825" s="35" t="s">
        <v>56</v>
      </c>
      <c r="E825" s="40" t="s">
        <v>1559</v>
      </c>
    </row>
    <row r="826" spans="1:5" ht="12.75">
      <c r="A826" t="s">
        <v>58</v>
      </c>
      <c r="E826" s="39" t="s">
        <v>5</v>
      </c>
    </row>
    <row r="827" spans="1:16" ht="25.5">
      <c r="A827" t="s">
        <v>49</v>
      </c>
      <c s="34" t="s">
        <v>1560</v>
      </c>
      <c s="34" t="s">
        <v>1561</v>
      </c>
      <c s="35" t="s">
        <v>5</v>
      </c>
      <c s="6" t="s">
        <v>1562</v>
      </c>
      <c s="36" t="s">
        <v>129</v>
      </c>
      <c s="37">
        <v>44</v>
      </c>
      <c s="36">
        <v>0</v>
      </c>
      <c s="36">
        <f>ROUND(G827*H827,6)</f>
      </c>
      <c r="L827" s="38">
        <v>0</v>
      </c>
      <c s="32">
        <f>ROUND(ROUND(L827,2)*ROUND(G827,3),2)</f>
      </c>
      <c s="36" t="s">
        <v>878</v>
      </c>
      <c>
        <f>(M827*21)/100</f>
      </c>
      <c t="s">
        <v>27</v>
      </c>
    </row>
    <row r="828" spans="1:5" ht="38.25">
      <c r="A828" s="35" t="s">
        <v>55</v>
      </c>
      <c r="E828" s="39" t="s">
        <v>1563</v>
      </c>
    </row>
    <row r="829" spans="1:5" ht="12.75">
      <c r="A829" s="35" t="s">
        <v>56</v>
      </c>
      <c r="E829" s="40" t="s">
        <v>1564</v>
      </c>
    </row>
    <row r="830" spans="1:5" ht="12.75">
      <c r="A830" t="s">
        <v>58</v>
      </c>
      <c r="E830" s="39" t="s">
        <v>5</v>
      </c>
    </row>
    <row r="831" spans="1:16" ht="25.5">
      <c r="A831" t="s">
        <v>49</v>
      </c>
      <c s="34" t="s">
        <v>1565</v>
      </c>
      <c s="34" t="s">
        <v>1566</v>
      </c>
      <c s="35" t="s">
        <v>5</v>
      </c>
      <c s="6" t="s">
        <v>1567</v>
      </c>
      <c s="36" t="s">
        <v>227</v>
      </c>
      <c s="37">
        <v>11.7</v>
      </c>
      <c s="36">
        <v>0.00175</v>
      </c>
      <c s="36">
        <f>ROUND(G831*H831,6)</f>
      </c>
      <c r="L831" s="38">
        <v>0</v>
      </c>
      <c s="32">
        <f>ROUND(ROUND(L831,2)*ROUND(G831,3),2)</f>
      </c>
      <c s="36" t="s">
        <v>878</v>
      </c>
      <c>
        <f>(M831*21)/100</f>
      </c>
      <c t="s">
        <v>27</v>
      </c>
    </row>
    <row r="832" spans="1:5" ht="25.5">
      <c r="A832" s="35" t="s">
        <v>55</v>
      </c>
      <c r="E832" s="39" t="s">
        <v>1567</v>
      </c>
    </row>
    <row r="833" spans="1:5" ht="12.75">
      <c r="A833" s="35" t="s">
        <v>56</v>
      </c>
      <c r="E833" s="40" t="s">
        <v>1568</v>
      </c>
    </row>
    <row r="834" spans="1:5" ht="12.75">
      <c r="A834" t="s">
        <v>58</v>
      </c>
      <c r="E834" s="39" t="s">
        <v>5</v>
      </c>
    </row>
    <row r="835" spans="1:16" ht="25.5">
      <c r="A835" t="s">
        <v>49</v>
      </c>
      <c s="34" t="s">
        <v>1569</v>
      </c>
      <c s="34" t="s">
        <v>1570</v>
      </c>
      <c s="35" t="s">
        <v>5</v>
      </c>
      <c s="6" t="s">
        <v>1571</v>
      </c>
      <c s="36" t="s">
        <v>227</v>
      </c>
      <c s="37">
        <v>3.37</v>
      </c>
      <c s="36">
        <v>0.00205</v>
      </c>
      <c s="36">
        <f>ROUND(G835*H835,6)</f>
      </c>
      <c r="L835" s="38">
        <v>0</v>
      </c>
      <c s="32">
        <f>ROUND(ROUND(L835,2)*ROUND(G835,3),2)</f>
      </c>
      <c s="36" t="s">
        <v>878</v>
      </c>
      <c>
        <f>(M835*21)/100</f>
      </c>
      <c t="s">
        <v>27</v>
      </c>
    </row>
    <row r="836" spans="1:5" ht="25.5">
      <c r="A836" s="35" t="s">
        <v>55</v>
      </c>
      <c r="E836" s="39" t="s">
        <v>1571</v>
      </c>
    </row>
    <row r="837" spans="1:5" ht="12.75">
      <c r="A837" s="35" t="s">
        <v>56</v>
      </c>
      <c r="E837" s="40" t="s">
        <v>1572</v>
      </c>
    </row>
    <row r="838" spans="1:5" ht="12.75">
      <c r="A838" t="s">
        <v>58</v>
      </c>
      <c r="E838" s="39" t="s">
        <v>5</v>
      </c>
    </row>
    <row r="839" spans="1:16" ht="25.5">
      <c r="A839" t="s">
        <v>49</v>
      </c>
      <c s="34" t="s">
        <v>1573</v>
      </c>
      <c s="34" t="s">
        <v>1574</v>
      </c>
      <c s="35" t="s">
        <v>5</v>
      </c>
      <c s="6" t="s">
        <v>1575</v>
      </c>
      <c s="36" t="s">
        <v>227</v>
      </c>
      <c s="37">
        <v>3.37</v>
      </c>
      <c s="36">
        <v>0.00225</v>
      </c>
      <c s="36">
        <f>ROUND(G839*H839,6)</f>
      </c>
      <c r="L839" s="38">
        <v>0</v>
      </c>
      <c s="32">
        <f>ROUND(ROUND(L839,2)*ROUND(G839,3),2)</f>
      </c>
      <c s="36" t="s">
        <v>878</v>
      </c>
      <c>
        <f>(M839*21)/100</f>
      </c>
      <c t="s">
        <v>27</v>
      </c>
    </row>
    <row r="840" spans="1:5" ht="25.5">
      <c r="A840" s="35" t="s">
        <v>55</v>
      </c>
      <c r="E840" s="39" t="s">
        <v>1575</v>
      </c>
    </row>
    <row r="841" spans="1:5" ht="12.75">
      <c r="A841" s="35" t="s">
        <v>56</v>
      </c>
      <c r="E841" s="40" t="s">
        <v>1576</v>
      </c>
    </row>
    <row r="842" spans="1:5" ht="12.75">
      <c r="A842" t="s">
        <v>58</v>
      </c>
      <c r="E842" s="39" t="s">
        <v>5</v>
      </c>
    </row>
    <row r="843" spans="1:16" ht="12.75">
      <c r="A843" t="s">
        <v>49</v>
      </c>
      <c s="34" t="s">
        <v>1577</v>
      </c>
      <c s="34" t="s">
        <v>1578</v>
      </c>
      <c s="35" t="s">
        <v>5</v>
      </c>
      <c s="6" t="s">
        <v>1579</v>
      </c>
      <c s="36" t="s">
        <v>227</v>
      </c>
      <c s="37">
        <v>113.58</v>
      </c>
      <c s="36">
        <v>0.00322</v>
      </c>
      <c s="36">
        <f>ROUND(G843*H843,6)</f>
      </c>
      <c r="L843" s="38">
        <v>0</v>
      </c>
      <c s="32">
        <f>ROUND(ROUND(L843,2)*ROUND(G843,3),2)</f>
      </c>
      <c s="36" t="s">
        <v>878</v>
      </c>
      <c>
        <f>(M843*21)/100</f>
      </c>
      <c t="s">
        <v>27</v>
      </c>
    </row>
    <row r="844" spans="1:5" ht="12.75">
      <c r="A844" s="35" t="s">
        <v>55</v>
      </c>
      <c r="E844" s="39" t="s">
        <v>1579</v>
      </c>
    </row>
    <row r="845" spans="1:5" ht="12.75">
      <c r="A845" s="35" t="s">
        <v>56</v>
      </c>
      <c r="E845" s="40" t="s">
        <v>1580</v>
      </c>
    </row>
    <row r="846" spans="1:5" ht="12.75">
      <c r="A846" t="s">
        <v>58</v>
      </c>
      <c r="E846" s="39" t="s">
        <v>5</v>
      </c>
    </row>
    <row r="847" spans="1:16" ht="12.75">
      <c r="A847" t="s">
        <v>49</v>
      </c>
      <c s="34" t="s">
        <v>1581</v>
      </c>
      <c s="34" t="s">
        <v>1582</v>
      </c>
      <c s="35" t="s">
        <v>5</v>
      </c>
      <c s="6" t="s">
        <v>1583</v>
      </c>
      <c s="36" t="s">
        <v>227</v>
      </c>
      <c s="37">
        <v>40.32</v>
      </c>
      <c s="36">
        <v>0.0038</v>
      </c>
      <c s="36">
        <f>ROUND(G847*H847,6)</f>
      </c>
      <c r="L847" s="38">
        <v>0</v>
      </c>
      <c s="32">
        <f>ROUND(ROUND(L847,2)*ROUND(G847,3),2)</f>
      </c>
      <c s="36" t="s">
        <v>878</v>
      </c>
      <c>
        <f>(M847*21)/100</f>
      </c>
      <c t="s">
        <v>27</v>
      </c>
    </row>
    <row r="848" spans="1:5" ht="12.75">
      <c r="A848" s="35" t="s">
        <v>55</v>
      </c>
      <c r="E848" s="39" t="s">
        <v>1583</v>
      </c>
    </row>
    <row r="849" spans="1:5" ht="12.75">
      <c r="A849" s="35" t="s">
        <v>56</v>
      </c>
      <c r="E849" s="40" t="s">
        <v>1584</v>
      </c>
    </row>
    <row r="850" spans="1:5" ht="12.75">
      <c r="A850" t="s">
        <v>58</v>
      </c>
      <c r="E850" s="39" t="s">
        <v>5</v>
      </c>
    </row>
    <row r="851" spans="1:16" ht="25.5">
      <c r="A851" t="s">
        <v>49</v>
      </c>
      <c s="34" t="s">
        <v>1585</v>
      </c>
      <c s="34" t="s">
        <v>1586</v>
      </c>
      <c s="35" t="s">
        <v>5</v>
      </c>
      <c s="6" t="s">
        <v>1587</v>
      </c>
      <c s="36" t="s">
        <v>129</v>
      </c>
      <c s="37">
        <v>16</v>
      </c>
      <c s="36">
        <v>0.00357</v>
      </c>
      <c s="36">
        <f>ROUND(G851*H851,6)</f>
      </c>
      <c r="L851" s="38">
        <v>0</v>
      </c>
      <c s="32">
        <f>ROUND(ROUND(L851,2)*ROUND(G851,3),2)</f>
      </c>
      <c s="36" t="s">
        <v>878</v>
      </c>
      <c>
        <f>(M851*21)/100</f>
      </c>
      <c t="s">
        <v>27</v>
      </c>
    </row>
    <row r="852" spans="1:5" ht="25.5">
      <c r="A852" s="35" t="s">
        <v>55</v>
      </c>
      <c r="E852" s="39" t="s">
        <v>1587</v>
      </c>
    </row>
    <row r="853" spans="1:5" ht="12.75">
      <c r="A853" s="35" t="s">
        <v>56</v>
      </c>
      <c r="E853" s="40" t="s">
        <v>1588</v>
      </c>
    </row>
    <row r="854" spans="1:5" ht="12.75">
      <c r="A854" t="s">
        <v>58</v>
      </c>
      <c r="E854" s="39" t="s">
        <v>5</v>
      </c>
    </row>
    <row r="855" spans="1:16" ht="25.5">
      <c r="A855" t="s">
        <v>49</v>
      </c>
      <c s="34" t="s">
        <v>1589</v>
      </c>
      <c s="34" t="s">
        <v>1590</v>
      </c>
      <c s="35" t="s">
        <v>5</v>
      </c>
      <c s="6" t="s">
        <v>1591</v>
      </c>
      <c s="36" t="s">
        <v>227</v>
      </c>
      <c s="37">
        <v>95.45</v>
      </c>
      <c s="36">
        <v>0.00313</v>
      </c>
      <c s="36">
        <f>ROUND(G855*H855,6)</f>
      </c>
      <c r="L855" s="38">
        <v>0</v>
      </c>
      <c s="32">
        <f>ROUND(ROUND(L855,2)*ROUND(G855,3),2)</f>
      </c>
      <c s="36" t="s">
        <v>878</v>
      </c>
      <c>
        <f>(M855*21)/100</f>
      </c>
      <c t="s">
        <v>27</v>
      </c>
    </row>
    <row r="856" spans="1:5" ht="25.5">
      <c r="A856" s="35" t="s">
        <v>55</v>
      </c>
      <c r="E856" s="39" t="s">
        <v>1591</v>
      </c>
    </row>
    <row r="857" spans="1:5" ht="12.75">
      <c r="A857" s="35" t="s">
        <v>56</v>
      </c>
      <c r="E857" s="40" t="s">
        <v>1592</v>
      </c>
    </row>
    <row r="858" spans="1:5" ht="12.75">
      <c r="A858" t="s">
        <v>58</v>
      </c>
      <c r="E858" s="39" t="s">
        <v>5</v>
      </c>
    </row>
    <row r="859" spans="1:16" ht="25.5">
      <c r="A859" t="s">
        <v>49</v>
      </c>
      <c s="34" t="s">
        <v>1593</v>
      </c>
      <c s="34" t="s">
        <v>1594</v>
      </c>
      <c s="35" t="s">
        <v>5</v>
      </c>
      <c s="6" t="s">
        <v>1595</v>
      </c>
      <c s="36" t="s">
        <v>53</v>
      </c>
      <c s="37">
        <v>6.657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878</v>
      </c>
      <c>
        <f>(M859*21)/100</f>
      </c>
      <c t="s">
        <v>27</v>
      </c>
    </row>
    <row r="860" spans="1:5" ht="25.5">
      <c r="A860" s="35" t="s">
        <v>55</v>
      </c>
      <c r="E860" s="39" t="s">
        <v>1595</v>
      </c>
    </row>
    <row r="861" spans="1:5" ht="12.75">
      <c r="A861" s="35" t="s">
        <v>56</v>
      </c>
      <c r="E861" s="40" t="s">
        <v>5</v>
      </c>
    </row>
    <row r="862" spans="1:5" ht="12.75">
      <c r="A862" t="s">
        <v>58</v>
      </c>
      <c r="E862" s="39" t="s">
        <v>5</v>
      </c>
    </row>
    <row r="863" spans="1:13" ht="12.75">
      <c r="A863" t="s">
        <v>46</v>
      </c>
      <c r="C863" s="31" t="s">
        <v>1596</v>
      </c>
      <c r="E863" s="33" t="s">
        <v>1597</v>
      </c>
      <c r="J863" s="32">
        <f>0</f>
      </c>
      <c s="32">
        <f>0</f>
      </c>
      <c s="32">
        <f>0+L864+L868+L872+L876</f>
      </c>
      <c s="32">
        <f>0+M864+M868+M872+M876</f>
      </c>
    </row>
    <row r="864" spans="1:16" ht="25.5">
      <c r="A864" t="s">
        <v>49</v>
      </c>
      <c s="34" t="s">
        <v>1598</v>
      </c>
      <c s="34" t="s">
        <v>1599</v>
      </c>
      <c s="35" t="s">
        <v>5</v>
      </c>
      <c s="6" t="s">
        <v>1600</v>
      </c>
      <c s="36" t="s">
        <v>227</v>
      </c>
      <c s="37">
        <v>153.9</v>
      </c>
      <c s="36">
        <v>0.00032</v>
      </c>
      <c s="36">
        <f>ROUND(G864*H864,6)</f>
      </c>
      <c r="L864" s="38">
        <v>0</v>
      </c>
      <c s="32">
        <f>ROUND(ROUND(L864,2)*ROUND(G864,3),2)</f>
      </c>
      <c s="36" t="s">
        <v>878</v>
      </c>
      <c>
        <f>(M864*21)/100</f>
      </c>
      <c t="s">
        <v>27</v>
      </c>
    </row>
    <row r="865" spans="1:5" ht="25.5">
      <c r="A865" s="35" t="s">
        <v>55</v>
      </c>
      <c r="E865" s="39" t="s">
        <v>1600</v>
      </c>
    </row>
    <row r="866" spans="1:5" ht="12.75">
      <c r="A866" s="35" t="s">
        <v>56</v>
      </c>
      <c r="E866" s="40" t="s">
        <v>1601</v>
      </c>
    </row>
    <row r="867" spans="1:5" ht="12.75">
      <c r="A867" t="s">
        <v>58</v>
      </c>
      <c r="E867" s="39" t="s">
        <v>5</v>
      </c>
    </row>
    <row r="868" spans="1:16" ht="25.5">
      <c r="A868" t="s">
        <v>49</v>
      </c>
      <c s="34" t="s">
        <v>1602</v>
      </c>
      <c s="34" t="s">
        <v>1603</v>
      </c>
      <c s="35" t="s">
        <v>5</v>
      </c>
      <c s="6" t="s">
        <v>1604</v>
      </c>
      <c s="36" t="s">
        <v>715</v>
      </c>
      <c s="37">
        <v>795</v>
      </c>
      <c s="36">
        <v>0</v>
      </c>
      <c s="36">
        <f>ROUND(G868*H868,6)</f>
      </c>
      <c r="L868" s="38">
        <v>0</v>
      </c>
      <c s="32">
        <f>ROUND(ROUND(L868,2)*ROUND(G868,3),2)</f>
      </c>
      <c s="36" t="s">
        <v>878</v>
      </c>
      <c>
        <f>(M868*21)/100</f>
      </c>
      <c t="s">
        <v>27</v>
      </c>
    </row>
    <row r="869" spans="1:5" ht="25.5">
      <c r="A869" s="35" t="s">
        <v>55</v>
      </c>
      <c r="E869" s="39" t="s">
        <v>1604</v>
      </c>
    </row>
    <row r="870" spans="1:5" ht="12.75">
      <c r="A870" s="35" t="s">
        <v>56</v>
      </c>
      <c r="E870" s="40" t="s">
        <v>5</v>
      </c>
    </row>
    <row r="871" spans="1:5" ht="12.75">
      <c r="A871" t="s">
        <v>58</v>
      </c>
      <c r="E871" s="39" t="s">
        <v>5</v>
      </c>
    </row>
    <row r="872" spans="1:16" ht="25.5">
      <c r="A872" t="s">
        <v>49</v>
      </c>
      <c s="34" t="s">
        <v>1605</v>
      </c>
      <c s="34" t="s">
        <v>1606</v>
      </c>
      <c s="35" t="s">
        <v>5</v>
      </c>
      <c s="6" t="s">
        <v>1607</v>
      </c>
      <c s="36" t="s">
        <v>715</v>
      </c>
      <c s="37">
        <v>874.5</v>
      </c>
      <c s="36">
        <v>0.00014</v>
      </c>
      <c s="36">
        <f>ROUND(G872*H872,6)</f>
      </c>
      <c r="L872" s="38">
        <v>0</v>
      </c>
      <c s="32">
        <f>ROUND(ROUND(L872,2)*ROUND(G872,3),2)</f>
      </c>
      <c s="36" t="s">
        <v>878</v>
      </c>
      <c>
        <f>(M872*21)/100</f>
      </c>
      <c t="s">
        <v>27</v>
      </c>
    </row>
    <row r="873" spans="1:5" ht="25.5">
      <c r="A873" s="35" t="s">
        <v>55</v>
      </c>
      <c r="E873" s="39" t="s">
        <v>1607</v>
      </c>
    </row>
    <row r="874" spans="1:5" ht="12.75">
      <c r="A874" s="35" t="s">
        <v>56</v>
      </c>
      <c r="E874" s="40" t="s">
        <v>5</v>
      </c>
    </row>
    <row r="875" spans="1:5" ht="12.75">
      <c r="A875" t="s">
        <v>58</v>
      </c>
      <c r="E875" s="39" t="s">
        <v>5</v>
      </c>
    </row>
    <row r="876" spans="1:16" ht="25.5">
      <c r="A876" t="s">
        <v>49</v>
      </c>
      <c s="34" t="s">
        <v>1608</v>
      </c>
      <c s="34" t="s">
        <v>1609</v>
      </c>
      <c s="35" t="s">
        <v>5</v>
      </c>
      <c s="6" t="s">
        <v>1610</v>
      </c>
      <c s="36" t="s">
        <v>53</v>
      </c>
      <c s="37">
        <v>0.172</v>
      </c>
      <c s="36">
        <v>0</v>
      </c>
      <c s="36">
        <f>ROUND(G876*H876,6)</f>
      </c>
      <c r="L876" s="38">
        <v>0</v>
      </c>
      <c s="32">
        <f>ROUND(ROUND(L876,2)*ROUND(G876,3),2)</f>
      </c>
      <c s="36" t="s">
        <v>878</v>
      </c>
      <c>
        <f>(M876*21)/100</f>
      </c>
      <c t="s">
        <v>27</v>
      </c>
    </row>
    <row r="877" spans="1:5" ht="25.5">
      <c r="A877" s="35" t="s">
        <v>55</v>
      </c>
      <c r="E877" s="39" t="s">
        <v>1610</v>
      </c>
    </row>
    <row r="878" spans="1:5" ht="12.75">
      <c r="A878" s="35" t="s">
        <v>56</v>
      </c>
      <c r="E878" s="40" t="s">
        <v>5</v>
      </c>
    </row>
    <row r="879" spans="1:5" ht="12.75">
      <c r="A879" t="s">
        <v>58</v>
      </c>
      <c r="E879" s="39" t="s">
        <v>5</v>
      </c>
    </row>
    <row r="880" spans="1:13" ht="12.75">
      <c r="A880" t="s">
        <v>46</v>
      </c>
      <c r="C880" s="31" t="s">
        <v>1611</v>
      </c>
      <c r="E880" s="33" t="s">
        <v>1612</v>
      </c>
      <c r="J880" s="32">
        <f>0</f>
      </c>
      <c s="32">
        <f>0</f>
      </c>
      <c s="32">
        <f>0+L881+L885+L889+L893+L897+L901+L905+L909+L913+L917+L921+L925+L929+L933+L937+L941+L945+L949+L953+L957+L961+L965+L969+L973+L977+L981+L985+L989+L993+L997+L1001+L1005+L1009+L1013+L1017+L1021+L1025+L1029+L1033+L1037+L1041+L1045+L1049+L1053+L1057+L1061+L1065+L1069+L1073+L1077+L1081+L1085+L1089+L1093+L1097+L1101+L1105+L1109+L1113+L1117+L1121+L1125+L1129+L1133+L1137+L1141+L1145+L1149+L1153+L1157+L1161+L1165+L1169+L1173+L1177+L1181+L1185+L1189+L1193+L1197+L1201+L1205+L1209+L1213+L1217+L1221+L1225+L1229+L1233</f>
      </c>
      <c s="32">
        <f>0+M881+M885+M889+M893+M897+M901+M905+M909+M913+M917+M921+M925+M929+M933+M937+M941+M945+M949+M953+M957+M961+M965+M969+M973+M977+M981+M985+M989+M993+M997+M1001+M1005+M1009+M1013+M1017+M1021+M1025+M1029+M1033+M1037+M1041+M1045+M1049+M1053+M1057+M1061+M1065+M1069+M1073+M1077+M1081+M1085+M1089+M1093+M1097+M1101+M1105+M1109+M1113+M1117+M1121+M1125+M1129+M1133+M1137+M1141+M1145+M1149+M1153+M1157+M1161+M1165+M1169+M1173+M1177+M1181+M1185+M1189+M1193+M1197+M1201+M1205+M1209+M1213+M1217+M1221+M1225+M1229+M1233</f>
      </c>
    </row>
    <row r="881" spans="1:16" ht="12.75">
      <c r="A881" t="s">
        <v>49</v>
      </c>
      <c s="34" t="s">
        <v>1613</v>
      </c>
      <c s="34" t="s">
        <v>1614</v>
      </c>
      <c s="35" t="s">
        <v>5</v>
      </c>
      <c s="6" t="s">
        <v>1615</v>
      </c>
      <c s="36" t="s">
        <v>715</v>
      </c>
      <c s="37">
        <v>50.8</v>
      </c>
      <c s="36">
        <v>0</v>
      </c>
      <c s="36">
        <f>ROUND(G881*H881,6)</f>
      </c>
      <c r="L881" s="38">
        <v>0</v>
      </c>
      <c s="32">
        <f>ROUND(ROUND(L881,2)*ROUND(G881,3),2)</f>
      </c>
      <c s="36" t="s">
        <v>878</v>
      </c>
      <c>
        <f>(M881*21)/100</f>
      </c>
      <c t="s">
        <v>27</v>
      </c>
    </row>
    <row r="882" spans="1:5" ht="12.75">
      <c r="A882" s="35" t="s">
        <v>55</v>
      </c>
      <c r="E882" s="39" t="s">
        <v>1615</v>
      </c>
    </row>
    <row r="883" spans="1:5" ht="12.75">
      <c r="A883" s="35" t="s">
        <v>56</v>
      </c>
      <c r="E883" s="40" t="s">
        <v>1616</v>
      </c>
    </row>
    <row r="884" spans="1:5" ht="12.75">
      <c r="A884" t="s">
        <v>58</v>
      </c>
      <c r="E884" s="39" t="s">
        <v>5</v>
      </c>
    </row>
    <row r="885" spans="1:16" ht="25.5">
      <c r="A885" t="s">
        <v>49</v>
      </c>
      <c s="34" t="s">
        <v>1617</v>
      </c>
      <c s="34" t="s">
        <v>1618</v>
      </c>
      <c s="35" t="s">
        <v>5</v>
      </c>
      <c s="6" t="s">
        <v>1619</v>
      </c>
      <c s="36" t="s">
        <v>715</v>
      </c>
      <c s="37">
        <v>17.08</v>
      </c>
      <c s="36">
        <v>0</v>
      </c>
      <c s="36">
        <f>ROUND(G885*H885,6)</f>
      </c>
      <c r="L885" s="38">
        <v>0</v>
      </c>
      <c s="32">
        <f>ROUND(ROUND(L885,2)*ROUND(G885,3),2)</f>
      </c>
      <c s="36" t="s">
        <v>878</v>
      </c>
      <c>
        <f>(M885*21)/100</f>
      </c>
      <c t="s">
        <v>27</v>
      </c>
    </row>
    <row r="886" spans="1:5" ht="25.5">
      <c r="A886" s="35" t="s">
        <v>55</v>
      </c>
      <c r="E886" s="39" t="s">
        <v>1619</v>
      </c>
    </row>
    <row r="887" spans="1:5" ht="25.5">
      <c r="A887" s="35" t="s">
        <v>56</v>
      </c>
      <c r="E887" s="42" t="s">
        <v>1620</v>
      </c>
    </row>
    <row r="888" spans="1:5" ht="12.75">
      <c r="A888" t="s">
        <v>58</v>
      </c>
      <c r="E888" s="39" t="s">
        <v>5</v>
      </c>
    </row>
    <row r="889" spans="1:16" ht="12.75">
      <c r="A889" t="s">
        <v>49</v>
      </c>
      <c s="34" t="s">
        <v>1621</v>
      </c>
      <c s="34" t="s">
        <v>1622</v>
      </c>
      <c s="35" t="s">
        <v>5</v>
      </c>
      <c s="6" t="s">
        <v>1623</v>
      </c>
      <c s="36" t="s">
        <v>129</v>
      </c>
      <c s="37">
        <v>2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54</v>
      </c>
      <c>
        <f>(M889*21)/100</f>
      </c>
      <c t="s">
        <v>27</v>
      </c>
    </row>
    <row r="890" spans="1:5" ht="12.75">
      <c r="A890" s="35" t="s">
        <v>55</v>
      </c>
      <c r="E890" s="39" t="s">
        <v>1623</v>
      </c>
    </row>
    <row r="891" spans="1:5" ht="12.75">
      <c r="A891" s="35" t="s">
        <v>56</v>
      </c>
      <c r="E891" s="40" t="s">
        <v>5</v>
      </c>
    </row>
    <row r="892" spans="1:5" ht="12.75">
      <c r="A892" t="s">
        <v>58</v>
      </c>
      <c r="E892" s="39" t="s">
        <v>5</v>
      </c>
    </row>
    <row r="893" spans="1:16" ht="12.75">
      <c r="A893" t="s">
        <v>49</v>
      </c>
      <c s="34" t="s">
        <v>1624</v>
      </c>
      <c s="34" t="s">
        <v>1625</v>
      </c>
      <c s="35" t="s">
        <v>5</v>
      </c>
      <c s="6" t="s">
        <v>1626</v>
      </c>
      <c s="36" t="s">
        <v>227</v>
      </c>
      <c s="37">
        <v>45.7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878</v>
      </c>
      <c>
        <f>(M893*21)/100</f>
      </c>
      <c t="s">
        <v>27</v>
      </c>
    </row>
    <row r="894" spans="1:5" ht="12.75">
      <c r="A894" s="35" t="s">
        <v>55</v>
      </c>
      <c r="E894" s="39" t="s">
        <v>1626</v>
      </c>
    </row>
    <row r="895" spans="1:5" ht="12.75">
      <c r="A895" s="35" t="s">
        <v>56</v>
      </c>
      <c r="E895" s="40" t="s">
        <v>1627</v>
      </c>
    </row>
    <row r="896" spans="1:5" ht="12.75">
      <c r="A896" t="s">
        <v>58</v>
      </c>
      <c r="E896" s="39" t="s">
        <v>5</v>
      </c>
    </row>
    <row r="897" spans="1:16" ht="12.75">
      <c r="A897" t="s">
        <v>49</v>
      </c>
      <c s="34" t="s">
        <v>1628</v>
      </c>
      <c s="34" t="s">
        <v>1629</v>
      </c>
      <c s="35" t="s">
        <v>5</v>
      </c>
      <c s="6" t="s">
        <v>1630</v>
      </c>
      <c s="36" t="s">
        <v>227</v>
      </c>
      <c s="37">
        <v>50.27</v>
      </c>
      <c s="36">
        <v>0</v>
      </c>
      <c s="36">
        <f>ROUND(G897*H897,6)</f>
      </c>
      <c r="L897" s="38">
        <v>0</v>
      </c>
      <c s="32">
        <f>ROUND(ROUND(L897,2)*ROUND(G897,3),2)</f>
      </c>
      <c s="36" t="s">
        <v>878</v>
      </c>
      <c>
        <f>(M897*21)/100</f>
      </c>
      <c t="s">
        <v>27</v>
      </c>
    </row>
    <row r="898" spans="1:5" ht="12.75">
      <c r="A898" s="35" t="s">
        <v>55</v>
      </c>
      <c r="E898" s="39" t="s">
        <v>1630</v>
      </c>
    </row>
    <row r="899" spans="1:5" ht="12.75">
      <c r="A899" s="35" t="s">
        <v>56</v>
      </c>
      <c r="E899" s="40" t="s">
        <v>5</v>
      </c>
    </row>
    <row r="900" spans="1:5" ht="12.75">
      <c r="A900" t="s">
        <v>58</v>
      </c>
      <c r="E900" s="39" t="s">
        <v>5</v>
      </c>
    </row>
    <row r="901" spans="1:16" ht="25.5">
      <c r="A901" t="s">
        <v>49</v>
      </c>
      <c s="34" t="s">
        <v>1631</v>
      </c>
      <c s="34" t="s">
        <v>1632</v>
      </c>
      <c s="35" t="s">
        <v>5</v>
      </c>
      <c s="6" t="s">
        <v>1633</v>
      </c>
      <c s="36" t="s">
        <v>227</v>
      </c>
      <c s="37">
        <v>31.6</v>
      </c>
      <c s="36">
        <v>0.00079</v>
      </c>
      <c s="36">
        <f>ROUND(G901*H901,6)</f>
      </c>
      <c r="L901" s="38">
        <v>0</v>
      </c>
      <c s="32">
        <f>ROUND(ROUND(L901,2)*ROUND(G901,3),2)</f>
      </c>
      <c s="36" t="s">
        <v>878</v>
      </c>
      <c>
        <f>(M901*21)/100</f>
      </c>
      <c t="s">
        <v>27</v>
      </c>
    </row>
    <row r="902" spans="1:5" ht="25.5">
      <c r="A902" s="35" t="s">
        <v>55</v>
      </c>
      <c r="E902" s="39" t="s">
        <v>1633</v>
      </c>
    </row>
    <row r="903" spans="1:5" ht="76.5">
      <c r="A903" s="35" t="s">
        <v>56</v>
      </c>
      <c r="E903" s="42" t="s">
        <v>1634</v>
      </c>
    </row>
    <row r="904" spans="1:5" ht="12.75">
      <c r="A904" t="s">
        <v>58</v>
      </c>
      <c r="E904" s="39" t="s">
        <v>5</v>
      </c>
    </row>
    <row r="905" spans="1:16" ht="12.75">
      <c r="A905" t="s">
        <v>49</v>
      </c>
      <c s="34" t="s">
        <v>1635</v>
      </c>
      <c s="34" t="s">
        <v>1636</v>
      </c>
      <c s="35" t="s">
        <v>5</v>
      </c>
      <c s="6" t="s">
        <v>1637</v>
      </c>
      <c s="36" t="s">
        <v>129</v>
      </c>
      <c s="37">
        <v>1</v>
      </c>
      <c s="36">
        <v>0.295</v>
      </c>
      <c s="36">
        <f>ROUND(G905*H905,6)</f>
      </c>
      <c r="L905" s="38">
        <v>0</v>
      </c>
      <c s="32">
        <f>ROUND(ROUND(L905,2)*ROUND(G905,3),2)</f>
      </c>
      <c s="36" t="s">
        <v>54</v>
      </c>
      <c>
        <f>(M905*21)/100</f>
      </c>
      <c t="s">
        <v>27</v>
      </c>
    </row>
    <row r="906" spans="1:5" ht="12.75">
      <c r="A906" s="35" t="s">
        <v>55</v>
      </c>
      <c r="E906" s="39" t="s">
        <v>1637</v>
      </c>
    </row>
    <row r="907" spans="1:5" ht="12.75">
      <c r="A907" s="35" t="s">
        <v>56</v>
      </c>
      <c r="E907" s="40" t="s">
        <v>5</v>
      </c>
    </row>
    <row r="908" spans="1:5" ht="12.75">
      <c r="A908" t="s">
        <v>58</v>
      </c>
      <c r="E908" s="39" t="s">
        <v>5</v>
      </c>
    </row>
    <row r="909" spans="1:16" ht="12.75">
      <c r="A909" t="s">
        <v>49</v>
      </c>
      <c s="34" t="s">
        <v>1638</v>
      </c>
      <c s="34" t="s">
        <v>1639</v>
      </c>
      <c s="35" t="s">
        <v>5</v>
      </c>
      <c s="6" t="s">
        <v>1640</v>
      </c>
      <c s="36" t="s">
        <v>129</v>
      </c>
      <c s="37">
        <v>1</v>
      </c>
      <c s="36">
        <v>0.295</v>
      </c>
      <c s="36">
        <f>ROUND(G909*H909,6)</f>
      </c>
      <c r="L909" s="38">
        <v>0</v>
      </c>
      <c s="32">
        <f>ROUND(ROUND(L909,2)*ROUND(G909,3),2)</f>
      </c>
      <c s="36" t="s">
        <v>54</v>
      </c>
      <c>
        <f>(M909*21)/100</f>
      </c>
      <c t="s">
        <v>27</v>
      </c>
    </row>
    <row r="910" spans="1:5" ht="12.75">
      <c r="A910" s="35" t="s">
        <v>55</v>
      </c>
      <c r="E910" s="39" t="s">
        <v>1640</v>
      </c>
    </row>
    <row r="911" spans="1:5" ht="12.75">
      <c r="A911" s="35" t="s">
        <v>56</v>
      </c>
      <c r="E911" s="40" t="s">
        <v>5</v>
      </c>
    </row>
    <row r="912" spans="1:5" ht="12.75">
      <c r="A912" t="s">
        <v>58</v>
      </c>
      <c r="E912" s="39" t="s">
        <v>5</v>
      </c>
    </row>
    <row r="913" spans="1:16" ht="12.75">
      <c r="A913" t="s">
        <v>49</v>
      </c>
      <c s="34" t="s">
        <v>1641</v>
      </c>
      <c s="34" t="s">
        <v>1642</v>
      </c>
      <c s="35" t="s">
        <v>5</v>
      </c>
      <c s="6" t="s">
        <v>1643</v>
      </c>
      <c s="36" t="s">
        <v>129</v>
      </c>
      <c s="37">
        <v>1</v>
      </c>
      <c s="36">
        <v>0.295</v>
      </c>
      <c s="36">
        <f>ROUND(G913*H913,6)</f>
      </c>
      <c r="L913" s="38">
        <v>0</v>
      </c>
      <c s="32">
        <f>ROUND(ROUND(L913,2)*ROUND(G913,3),2)</f>
      </c>
      <c s="36" t="s">
        <v>54</v>
      </c>
      <c>
        <f>(M913*21)/100</f>
      </c>
      <c t="s">
        <v>27</v>
      </c>
    </row>
    <row r="914" spans="1:5" ht="12.75">
      <c r="A914" s="35" t="s">
        <v>55</v>
      </c>
      <c r="E914" s="39" t="s">
        <v>1643</v>
      </c>
    </row>
    <row r="915" spans="1:5" ht="12.75">
      <c r="A915" s="35" t="s">
        <v>56</v>
      </c>
      <c r="E915" s="40" t="s">
        <v>5</v>
      </c>
    </row>
    <row r="916" spans="1:5" ht="12.75">
      <c r="A916" t="s">
        <v>58</v>
      </c>
      <c r="E916" s="39" t="s">
        <v>5</v>
      </c>
    </row>
    <row r="917" spans="1:16" ht="12.75">
      <c r="A917" t="s">
        <v>49</v>
      </c>
      <c s="34" t="s">
        <v>1644</v>
      </c>
      <c s="34" t="s">
        <v>1645</v>
      </c>
      <c s="35" t="s">
        <v>5</v>
      </c>
      <c s="6" t="s">
        <v>1646</v>
      </c>
      <c s="36" t="s">
        <v>129</v>
      </c>
      <c s="37">
        <v>1</v>
      </c>
      <c s="36">
        <v>0.00044</v>
      </c>
      <c s="36">
        <f>ROUND(G917*H917,6)</f>
      </c>
      <c r="L917" s="38">
        <v>0</v>
      </c>
      <c s="32">
        <f>ROUND(ROUND(L917,2)*ROUND(G917,3),2)</f>
      </c>
      <c s="36" t="s">
        <v>878</v>
      </c>
      <c>
        <f>(M917*21)/100</f>
      </c>
      <c t="s">
        <v>27</v>
      </c>
    </row>
    <row r="918" spans="1:5" ht="12.75">
      <c r="A918" s="35" t="s">
        <v>55</v>
      </c>
      <c r="E918" s="39" t="s">
        <v>1646</v>
      </c>
    </row>
    <row r="919" spans="1:5" ht="12.75">
      <c r="A919" s="35" t="s">
        <v>56</v>
      </c>
      <c r="E919" s="40" t="s">
        <v>5</v>
      </c>
    </row>
    <row r="920" spans="1:5" ht="12.75">
      <c r="A920" t="s">
        <v>58</v>
      </c>
      <c r="E920" s="39" t="s">
        <v>5</v>
      </c>
    </row>
    <row r="921" spans="1:16" ht="25.5">
      <c r="A921" t="s">
        <v>49</v>
      </c>
      <c s="34" t="s">
        <v>1647</v>
      </c>
      <c s="34" t="s">
        <v>1648</v>
      </c>
      <c s="35" t="s">
        <v>5</v>
      </c>
      <c s="6" t="s">
        <v>1649</v>
      </c>
      <c s="36" t="s">
        <v>129</v>
      </c>
      <c s="37">
        <v>1</v>
      </c>
      <c s="36">
        <v>0.03</v>
      </c>
      <c s="36">
        <f>ROUND(G921*H921,6)</f>
      </c>
      <c r="L921" s="38">
        <v>0</v>
      </c>
      <c s="32">
        <f>ROUND(ROUND(L921,2)*ROUND(G921,3),2)</f>
      </c>
      <c s="36" t="s">
        <v>54</v>
      </c>
      <c>
        <f>(M921*21)/100</f>
      </c>
      <c t="s">
        <v>27</v>
      </c>
    </row>
    <row r="922" spans="1:5" ht="25.5">
      <c r="A922" s="35" t="s">
        <v>55</v>
      </c>
      <c r="E922" s="39" t="s">
        <v>1649</v>
      </c>
    </row>
    <row r="923" spans="1:5" ht="12.75">
      <c r="A923" s="35" t="s">
        <v>56</v>
      </c>
      <c r="E923" s="40" t="s">
        <v>5</v>
      </c>
    </row>
    <row r="924" spans="1:5" ht="12.75">
      <c r="A924" t="s">
        <v>58</v>
      </c>
      <c r="E924" s="39" t="s">
        <v>1650</v>
      </c>
    </row>
    <row r="925" spans="1:16" ht="12.75">
      <c r="A925" t="s">
        <v>49</v>
      </c>
      <c s="34" t="s">
        <v>1651</v>
      </c>
      <c s="34" t="s">
        <v>1652</v>
      </c>
      <c s="35" t="s">
        <v>5</v>
      </c>
      <c s="6" t="s">
        <v>1653</v>
      </c>
      <c s="36" t="s">
        <v>227</v>
      </c>
      <c s="37">
        <v>2</v>
      </c>
      <c s="36">
        <v>0</v>
      </c>
      <c s="36">
        <f>ROUND(G925*H925,6)</f>
      </c>
      <c r="L925" s="38">
        <v>0</v>
      </c>
      <c s="32">
        <f>ROUND(ROUND(L925,2)*ROUND(G925,3),2)</f>
      </c>
      <c s="36" t="s">
        <v>878</v>
      </c>
      <c>
        <f>(M925*21)/100</f>
      </c>
      <c t="s">
        <v>27</v>
      </c>
    </row>
    <row r="926" spans="1:5" ht="12.75">
      <c r="A926" s="35" t="s">
        <v>55</v>
      </c>
      <c r="E926" s="39" t="s">
        <v>1653</v>
      </c>
    </row>
    <row r="927" spans="1:5" ht="25.5">
      <c r="A927" s="35" t="s">
        <v>56</v>
      </c>
      <c r="E927" s="42" t="s">
        <v>1654</v>
      </c>
    </row>
    <row r="928" spans="1:5" ht="12.75">
      <c r="A928" t="s">
        <v>58</v>
      </c>
      <c r="E928" s="39" t="s">
        <v>5</v>
      </c>
    </row>
    <row r="929" spans="1:16" ht="12.75">
      <c r="A929" t="s">
        <v>49</v>
      </c>
      <c s="34" t="s">
        <v>1655</v>
      </c>
      <c s="34" t="s">
        <v>1656</v>
      </c>
      <c s="35" t="s">
        <v>5</v>
      </c>
      <c s="6" t="s">
        <v>1657</v>
      </c>
      <c s="36" t="s">
        <v>129</v>
      </c>
      <c s="37">
        <v>2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54</v>
      </c>
      <c>
        <f>(M929*21)/100</f>
      </c>
      <c t="s">
        <v>27</v>
      </c>
    </row>
    <row r="930" spans="1:5" ht="12.75">
      <c r="A930" s="35" t="s">
        <v>55</v>
      </c>
      <c r="E930" s="39" t="s">
        <v>1657</v>
      </c>
    </row>
    <row r="931" spans="1:5" ht="12.75">
      <c r="A931" s="35" t="s">
        <v>56</v>
      </c>
      <c r="E931" s="40" t="s">
        <v>5</v>
      </c>
    </row>
    <row r="932" spans="1:5" ht="12.75">
      <c r="A932" t="s">
        <v>58</v>
      </c>
      <c r="E932" s="39" t="s">
        <v>5</v>
      </c>
    </row>
    <row r="933" spans="1:16" ht="25.5">
      <c r="A933" t="s">
        <v>49</v>
      </c>
      <c s="34" t="s">
        <v>1658</v>
      </c>
      <c s="34" t="s">
        <v>1659</v>
      </c>
      <c s="35" t="s">
        <v>5</v>
      </c>
      <c s="6" t="s">
        <v>1660</v>
      </c>
      <c s="36" t="s">
        <v>715</v>
      </c>
      <c s="37">
        <v>227.835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878</v>
      </c>
      <c>
        <f>(M933*21)/100</f>
      </c>
      <c t="s">
        <v>27</v>
      </c>
    </row>
    <row r="934" spans="1:5" ht="25.5">
      <c r="A934" s="35" t="s">
        <v>55</v>
      </c>
      <c r="E934" s="39" t="s">
        <v>1660</v>
      </c>
    </row>
    <row r="935" spans="1:5" ht="12.75">
      <c r="A935" s="35" t="s">
        <v>56</v>
      </c>
      <c r="E935" s="40" t="s">
        <v>1661</v>
      </c>
    </row>
    <row r="936" spans="1:5" ht="12.75">
      <c r="A936" t="s">
        <v>58</v>
      </c>
      <c r="E936" s="39" t="s">
        <v>5</v>
      </c>
    </row>
    <row r="937" spans="1:16" ht="12.75">
      <c r="A937" t="s">
        <v>49</v>
      </c>
      <c s="34" t="s">
        <v>1662</v>
      </c>
      <c s="34" t="s">
        <v>1663</v>
      </c>
      <c s="35" t="s">
        <v>5</v>
      </c>
      <c s="6" t="s">
        <v>1664</v>
      </c>
      <c s="36" t="s">
        <v>715</v>
      </c>
      <c s="37">
        <v>241.505</v>
      </c>
      <c s="36">
        <v>0.00931</v>
      </c>
      <c s="36">
        <f>ROUND(G937*H937,6)</f>
      </c>
      <c r="L937" s="38">
        <v>0</v>
      </c>
      <c s="32">
        <f>ROUND(ROUND(L937,2)*ROUND(G937,3),2)</f>
      </c>
      <c s="36" t="s">
        <v>878</v>
      </c>
      <c>
        <f>(M937*21)/100</f>
      </c>
      <c t="s">
        <v>27</v>
      </c>
    </row>
    <row r="938" spans="1:5" ht="12.75">
      <c r="A938" s="35" t="s">
        <v>55</v>
      </c>
      <c r="E938" s="39" t="s">
        <v>1664</v>
      </c>
    </row>
    <row r="939" spans="1:5" ht="12.75">
      <c r="A939" s="35" t="s">
        <v>56</v>
      </c>
      <c r="E939" s="40" t="s">
        <v>5</v>
      </c>
    </row>
    <row r="940" spans="1:5" ht="12.75">
      <c r="A940" t="s">
        <v>58</v>
      </c>
      <c r="E940" s="39" t="s">
        <v>5</v>
      </c>
    </row>
    <row r="941" spans="1:16" ht="12.75">
      <c r="A941" t="s">
        <v>49</v>
      </c>
      <c s="34" t="s">
        <v>1665</v>
      </c>
      <c s="34" t="s">
        <v>1666</v>
      </c>
      <c s="35" t="s">
        <v>5</v>
      </c>
      <c s="6" t="s">
        <v>1667</v>
      </c>
      <c s="36" t="s">
        <v>227</v>
      </c>
      <c s="37">
        <v>333.5</v>
      </c>
      <c s="36">
        <v>0</v>
      </c>
      <c s="36">
        <f>ROUND(G941*H941,6)</f>
      </c>
      <c r="L941" s="38">
        <v>0</v>
      </c>
      <c s="32">
        <f>ROUND(ROUND(L941,2)*ROUND(G941,3),2)</f>
      </c>
      <c s="36" t="s">
        <v>878</v>
      </c>
      <c>
        <f>(M941*21)/100</f>
      </c>
      <c t="s">
        <v>27</v>
      </c>
    </row>
    <row r="942" spans="1:5" ht="12.75">
      <c r="A942" s="35" t="s">
        <v>55</v>
      </c>
      <c r="E942" s="39" t="s">
        <v>1667</v>
      </c>
    </row>
    <row r="943" spans="1:5" ht="12.75">
      <c r="A943" s="35" t="s">
        <v>56</v>
      </c>
      <c r="E943" s="40" t="s">
        <v>1668</v>
      </c>
    </row>
    <row r="944" spans="1:5" ht="12.75">
      <c r="A944" t="s">
        <v>58</v>
      </c>
      <c r="E944" s="39" t="s">
        <v>5</v>
      </c>
    </row>
    <row r="945" spans="1:16" ht="12.75">
      <c r="A945" t="s">
        <v>49</v>
      </c>
      <c s="34" t="s">
        <v>1669</v>
      </c>
      <c s="34" t="s">
        <v>1670</v>
      </c>
      <c s="35" t="s">
        <v>5</v>
      </c>
      <c s="6" t="s">
        <v>1671</v>
      </c>
      <c s="36" t="s">
        <v>706</v>
      </c>
      <c s="37">
        <v>0.4</v>
      </c>
      <c s="36">
        <v>0.55</v>
      </c>
      <c s="36">
        <f>ROUND(G945*H945,6)</f>
      </c>
      <c r="L945" s="38">
        <v>0</v>
      </c>
      <c s="32">
        <f>ROUND(ROUND(L945,2)*ROUND(G945,3),2)</f>
      </c>
      <c s="36" t="s">
        <v>878</v>
      </c>
      <c>
        <f>(M945*21)/100</f>
      </c>
      <c t="s">
        <v>27</v>
      </c>
    </row>
    <row r="946" spans="1:5" ht="12.75">
      <c r="A946" s="35" t="s">
        <v>55</v>
      </c>
      <c r="E946" s="39" t="s">
        <v>1671</v>
      </c>
    </row>
    <row r="947" spans="1:5" ht="25.5">
      <c r="A947" s="35" t="s">
        <v>56</v>
      </c>
      <c r="E947" s="40" t="s">
        <v>1672</v>
      </c>
    </row>
    <row r="948" spans="1:5" ht="12.75">
      <c r="A948" t="s">
        <v>58</v>
      </c>
      <c r="E948" s="39" t="s">
        <v>5</v>
      </c>
    </row>
    <row r="949" spans="1:16" ht="25.5">
      <c r="A949" t="s">
        <v>49</v>
      </c>
      <c s="34" t="s">
        <v>1673</v>
      </c>
      <c s="34" t="s">
        <v>1674</v>
      </c>
      <c s="35" t="s">
        <v>5</v>
      </c>
      <c s="6" t="s">
        <v>1675</v>
      </c>
      <c s="36" t="s">
        <v>715</v>
      </c>
      <c s="37">
        <v>12.782</v>
      </c>
      <c s="36">
        <v>0.00027</v>
      </c>
      <c s="36">
        <f>ROUND(G949*H949,6)</f>
      </c>
      <c r="L949" s="38">
        <v>0</v>
      </c>
      <c s="32">
        <f>ROUND(ROUND(L949,2)*ROUND(G949,3),2)</f>
      </c>
      <c s="36" t="s">
        <v>878</v>
      </c>
      <c>
        <f>(M949*21)/100</f>
      </c>
      <c t="s">
        <v>27</v>
      </c>
    </row>
    <row r="950" spans="1:5" ht="25.5">
      <c r="A950" s="35" t="s">
        <v>55</v>
      </c>
      <c r="E950" s="39" t="s">
        <v>1675</v>
      </c>
    </row>
    <row r="951" spans="1:5" ht="25.5">
      <c r="A951" s="35" t="s">
        <v>56</v>
      </c>
      <c r="E951" s="40" t="s">
        <v>1676</v>
      </c>
    </row>
    <row r="952" spans="1:5" ht="12.75">
      <c r="A952" t="s">
        <v>58</v>
      </c>
      <c r="E952" s="39" t="s">
        <v>5</v>
      </c>
    </row>
    <row r="953" spans="1:16" ht="12.75">
      <c r="A953" t="s">
        <v>49</v>
      </c>
      <c s="34" t="s">
        <v>1677</v>
      </c>
      <c s="34" t="s">
        <v>1678</v>
      </c>
      <c s="35" t="s">
        <v>5</v>
      </c>
      <c s="6" t="s">
        <v>1679</v>
      </c>
      <c s="36" t="s">
        <v>715</v>
      </c>
      <c s="37">
        <v>12.782</v>
      </c>
      <c s="36">
        <v>0.02562</v>
      </c>
      <c s="36">
        <f>ROUND(G953*H953,6)</f>
      </c>
      <c r="L953" s="38">
        <v>0</v>
      </c>
      <c s="32">
        <f>ROUND(ROUND(L953,2)*ROUND(G953,3),2)</f>
      </c>
      <c s="36" t="s">
        <v>878</v>
      </c>
      <c>
        <f>(M953*21)/100</f>
      </c>
      <c t="s">
        <v>27</v>
      </c>
    </row>
    <row r="954" spans="1:5" ht="12.75">
      <c r="A954" s="35" t="s">
        <v>55</v>
      </c>
      <c r="E954" s="39" t="s">
        <v>1679</v>
      </c>
    </row>
    <row r="955" spans="1:5" ht="12.75">
      <c r="A955" s="35" t="s">
        <v>56</v>
      </c>
      <c r="E955" s="40" t="s">
        <v>5</v>
      </c>
    </row>
    <row r="956" spans="1:5" ht="12.75">
      <c r="A956" t="s">
        <v>58</v>
      </c>
      <c r="E956" s="39" t="s">
        <v>5</v>
      </c>
    </row>
    <row r="957" spans="1:16" ht="25.5">
      <c r="A957" t="s">
        <v>49</v>
      </c>
      <c s="34" t="s">
        <v>1680</v>
      </c>
      <c s="34" t="s">
        <v>1681</v>
      </c>
      <c s="35" t="s">
        <v>5</v>
      </c>
      <c s="6" t="s">
        <v>1682</v>
      </c>
      <c s="36" t="s">
        <v>715</v>
      </c>
      <c s="37">
        <v>7.92</v>
      </c>
      <c s="36">
        <v>0.00027</v>
      </c>
      <c s="36">
        <f>ROUND(G957*H957,6)</f>
      </c>
      <c r="L957" s="38">
        <v>0</v>
      </c>
      <c s="32">
        <f>ROUND(ROUND(L957,2)*ROUND(G957,3),2)</f>
      </c>
      <c s="36" t="s">
        <v>878</v>
      </c>
      <c>
        <f>(M957*21)/100</f>
      </c>
      <c t="s">
        <v>27</v>
      </c>
    </row>
    <row r="958" spans="1:5" ht="25.5">
      <c r="A958" s="35" t="s">
        <v>55</v>
      </c>
      <c r="E958" s="39" t="s">
        <v>1682</v>
      </c>
    </row>
    <row r="959" spans="1:5" ht="63.75">
      <c r="A959" s="35" t="s">
        <v>56</v>
      </c>
      <c r="E959" s="40" t="s">
        <v>1683</v>
      </c>
    </row>
    <row r="960" spans="1:5" ht="12.75">
      <c r="A960" t="s">
        <v>58</v>
      </c>
      <c r="E960" s="39" t="s">
        <v>5</v>
      </c>
    </row>
    <row r="961" spans="1:16" ht="12.75">
      <c r="A961" t="s">
        <v>49</v>
      </c>
      <c s="34" t="s">
        <v>1684</v>
      </c>
      <c s="34" t="s">
        <v>1685</v>
      </c>
      <c s="35" t="s">
        <v>5</v>
      </c>
      <c s="6" t="s">
        <v>1686</v>
      </c>
      <c s="36" t="s">
        <v>715</v>
      </c>
      <c s="37">
        <v>3.96</v>
      </c>
      <c s="36">
        <v>0.03056</v>
      </c>
      <c s="36">
        <f>ROUND(G961*H961,6)</f>
      </c>
      <c r="L961" s="38">
        <v>0</v>
      </c>
      <c s="32">
        <f>ROUND(ROUND(L961,2)*ROUND(G961,3),2)</f>
      </c>
      <c s="36" t="s">
        <v>878</v>
      </c>
      <c>
        <f>(M961*21)/100</f>
      </c>
      <c t="s">
        <v>27</v>
      </c>
    </row>
    <row r="962" spans="1:5" ht="12.75">
      <c r="A962" s="35" t="s">
        <v>55</v>
      </c>
      <c r="E962" s="39" t="s">
        <v>1686</v>
      </c>
    </row>
    <row r="963" spans="1:5" ht="25.5">
      <c r="A963" s="35" t="s">
        <v>56</v>
      </c>
      <c r="E963" s="40" t="s">
        <v>1687</v>
      </c>
    </row>
    <row r="964" spans="1:5" ht="12.75">
      <c r="A964" t="s">
        <v>58</v>
      </c>
      <c r="E964" s="39" t="s">
        <v>5</v>
      </c>
    </row>
    <row r="965" spans="1:16" ht="12.75">
      <c r="A965" t="s">
        <v>49</v>
      </c>
      <c s="34" t="s">
        <v>1688</v>
      </c>
      <c s="34" t="s">
        <v>1689</v>
      </c>
      <c s="35" t="s">
        <v>5</v>
      </c>
      <c s="6" t="s">
        <v>1690</v>
      </c>
      <c s="36" t="s">
        <v>129</v>
      </c>
      <c s="37">
        <v>3</v>
      </c>
      <c s="36">
        <v>0.08</v>
      </c>
      <c s="36">
        <f>ROUND(G965*H965,6)</f>
      </c>
      <c r="L965" s="38">
        <v>0</v>
      </c>
      <c s="32">
        <f>ROUND(ROUND(L965,2)*ROUND(G965,3),2)</f>
      </c>
      <c s="36" t="s">
        <v>54</v>
      </c>
      <c>
        <f>(M965*21)/100</f>
      </c>
      <c t="s">
        <v>27</v>
      </c>
    </row>
    <row r="966" spans="1:5" ht="12.75">
      <c r="A966" s="35" t="s">
        <v>55</v>
      </c>
      <c r="E966" s="39" t="s">
        <v>1690</v>
      </c>
    </row>
    <row r="967" spans="1:5" ht="12.75">
      <c r="A967" s="35" t="s">
        <v>56</v>
      </c>
      <c r="E967" s="40" t="s">
        <v>5</v>
      </c>
    </row>
    <row r="968" spans="1:5" ht="12.75">
      <c r="A968" t="s">
        <v>58</v>
      </c>
      <c r="E968" s="39" t="s">
        <v>5</v>
      </c>
    </row>
    <row r="969" spans="1:16" ht="25.5">
      <c r="A969" t="s">
        <v>49</v>
      </c>
      <c s="34" t="s">
        <v>1691</v>
      </c>
      <c s="34" t="s">
        <v>1692</v>
      </c>
      <c s="35" t="s">
        <v>5</v>
      </c>
      <c s="6" t="s">
        <v>1693</v>
      </c>
      <c s="36" t="s">
        <v>715</v>
      </c>
      <c s="37">
        <v>112.08</v>
      </c>
      <c s="36">
        <v>0.00026</v>
      </c>
      <c s="36">
        <f>ROUND(G969*H969,6)</f>
      </c>
      <c r="L969" s="38">
        <v>0</v>
      </c>
      <c s="32">
        <f>ROUND(ROUND(L969,2)*ROUND(G969,3),2)</f>
      </c>
      <c s="36" t="s">
        <v>878</v>
      </c>
      <c>
        <f>(M969*21)/100</f>
      </c>
      <c t="s">
        <v>27</v>
      </c>
    </row>
    <row r="970" spans="1:5" ht="25.5">
      <c r="A970" s="35" t="s">
        <v>55</v>
      </c>
      <c r="E970" s="39" t="s">
        <v>1693</v>
      </c>
    </row>
    <row r="971" spans="1:5" ht="216.75">
      <c r="A971" s="35" t="s">
        <v>56</v>
      </c>
      <c r="E971" s="40" t="s">
        <v>1694</v>
      </c>
    </row>
    <row r="972" spans="1:5" ht="12.75">
      <c r="A972" t="s">
        <v>58</v>
      </c>
      <c r="E972" s="39" t="s">
        <v>5</v>
      </c>
    </row>
    <row r="973" spans="1:16" ht="12.75">
      <c r="A973" t="s">
        <v>49</v>
      </c>
      <c s="34" t="s">
        <v>1695</v>
      </c>
      <c s="34" t="s">
        <v>1696</v>
      </c>
      <c s="35" t="s">
        <v>5</v>
      </c>
      <c s="6" t="s">
        <v>1697</v>
      </c>
      <c s="36" t="s">
        <v>129</v>
      </c>
      <c s="37">
        <v>16</v>
      </c>
      <c s="36">
        <v>0.14</v>
      </c>
      <c s="36">
        <f>ROUND(G973*H973,6)</f>
      </c>
      <c r="L973" s="38">
        <v>0</v>
      </c>
      <c s="32">
        <f>ROUND(ROUND(L973,2)*ROUND(G973,3),2)</f>
      </c>
      <c s="36" t="s">
        <v>54</v>
      </c>
      <c>
        <f>(M973*21)/100</f>
      </c>
      <c t="s">
        <v>27</v>
      </c>
    </row>
    <row r="974" spans="1:5" ht="12.75">
      <c r="A974" s="35" t="s">
        <v>55</v>
      </c>
      <c r="E974" s="39" t="s">
        <v>1697</v>
      </c>
    </row>
    <row r="975" spans="1:5" ht="12.75">
      <c r="A975" s="35" t="s">
        <v>56</v>
      </c>
      <c r="E975" s="40" t="s">
        <v>5</v>
      </c>
    </row>
    <row r="976" spans="1:5" ht="12.75">
      <c r="A976" t="s">
        <v>58</v>
      </c>
      <c r="E976" s="39" t="s">
        <v>5</v>
      </c>
    </row>
    <row r="977" spans="1:16" ht="12.75">
      <c r="A977" t="s">
        <v>49</v>
      </c>
      <c s="34" t="s">
        <v>1698</v>
      </c>
      <c s="34" t="s">
        <v>1699</v>
      </c>
      <c s="35" t="s">
        <v>5</v>
      </c>
      <c s="6" t="s">
        <v>1700</v>
      </c>
      <c s="36" t="s">
        <v>129</v>
      </c>
      <c s="37">
        <v>2</v>
      </c>
      <c s="36">
        <v>0.14</v>
      </c>
      <c s="36">
        <f>ROUND(G977*H977,6)</f>
      </c>
      <c r="L977" s="38">
        <v>0</v>
      </c>
      <c s="32">
        <f>ROUND(ROUND(L977,2)*ROUND(G977,3),2)</f>
      </c>
      <c s="36" t="s">
        <v>54</v>
      </c>
      <c>
        <f>(M977*21)/100</f>
      </c>
      <c t="s">
        <v>27</v>
      </c>
    </row>
    <row r="978" spans="1:5" ht="12.75">
      <c r="A978" s="35" t="s">
        <v>55</v>
      </c>
      <c r="E978" s="39" t="s">
        <v>1700</v>
      </c>
    </row>
    <row r="979" spans="1:5" ht="12.75">
      <c r="A979" s="35" t="s">
        <v>56</v>
      </c>
      <c r="E979" s="40" t="s">
        <v>5</v>
      </c>
    </row>
    <row r="980" spans="1:5" ht="12.75">
      <c r="A980" t="s">
        <v>58</v>
      </c>
      <c r="E980" s="39" t="s">
        <v>5</v>
      </c>
    </row>
    <row r="981" spans="1:16" ht="12.75">
      <c r="A981" t="s">
        <v>49</v>
      </c>
      <c s="34" t="s">
        <v>1701</v>
      </c>
      <c s="34" t="s">
        <v>1702</v>
      </c>
      <c s="35" t="s">
        <v>5</v>
      </c>
      <c s="6" t="s">
        <v>1703</v>
      </c>
      <c s="36" t="s">
        <v>715</v>
      </c>
      <c s="37">
        <v>33.55</v>
      </c>
      <c s="36">
        <v>0.0287</v>
      </c>
      <c s="36">
        <f>ROUND(G981*H981,6)</f>
      </c>
      <c r="L981" s="38">
        <v>0</v>
      </c>
      <c s="32">
        <f>ROUND(ROUND(L981,2)*ROUND(G981,3),2)</f>
      </c>
      <c s="36" t="s">
        <v>878</v>
      </c>
      <c>
        <f>(M981*21)/100</f>
      </c>
      <c t="s">
        <v>27</v>
      </c>
    </row>
    <row r="982" spans="1:5" ht="12.75">
      <c r="A982" s="35" t="s">
        <v>55</v>
      </c>
      <c r="E982" s="39" t="s">
        <v>1703</v>
      </c>
    </row>
    <row r="983" spans="1:5" ht="63.75">
      <c r="A983" s="35" t="s">
        <v>56</v>
      </c>
      <c r="E983" s="40" t="s">
        <v>1704</v>
      </c>
    </row>
    <row r="984" spans="1:5" ht="12.75">
      <c r="A984" t="s">
        <v>58</v>
      </c>
      <c r="E984" s="39" t="s">
        <v>5</v>
      </c>
    </row>
    <row r="985" spans="1:16" ht="12.75">
      <c r="A985" t="s">
        <v>49</v>
      </c>
      <c s="34" t="s">
        <v>1705</v>
      </c>
      <c s="34" t="s">
        <v>1706</v>
      </c>
      <c s="35" t="s">
        <v>5</v>
      </c>
      <c s="6" t="s">
        <v>1707</v>
      </c>
      <c s="36" t="s">
        <v>129</v>
      </c>
      <c s="37">
        <v>4</v>
      </c>
      <c s="36">
        <v>0.14</v>
      </c>
      <c s="36">
        <f>ROUND(G985*H985,6)</f>
      </c>
      <c r="L985" s="38">
        <v>0</v>
      </c>
      <c s="32">
        <f>ROUND(ROUND(L985,2)*ROUND(G985,3),2)</f>
      </c>
      <c s="36" t="s">
        <v>54</v>
      </c>
      <c>
        <f>(M985*21)/100</f>
      </c>
      <c t="s">
        <v>27</v>
      </c>
    </row>
    <row r="986" spans="1:5" ht="12.75">
      <c r="A986" s="35" t="s">
        <v>55</v>
      </c>
      <c r="E986" s="39" t="s">
        <v>1707</v>
      </c>
    </row>
    <row r="987" spans="1:5" ht="12.75">
      <c r="A987" s="35" t="s">
        <v>56</v>
      </c>
      <c r="E987" s="40" t="s">
        <v>5</v>
      </c>
    </row>
    <row r="988" spans="1:5" ht="12.75">
      <c r="A988" t="s">
        <v>58</v>
      </c>
      <c r="E988" s="39" t="s">
        <v>5</v>
      </c>
    </row>
    <row r="989" spans="1:16" ht="12.75">
      <c r="A989" t="s">
        <v>49</v>
      </c>
      <c s="34" t="s">
        <v>1708</v>
      </c>
      <c s="34" t="s">
        <v>1709</v>
      </c>
      <c s="35" t="s">
        <v>5</v>
      </c>
      <c s="6" t="s">
        <v>1710</v>
      </c>
      <c s="36" t="s">
        <v>129</v>
      </c>
      <c s="37">
        <v>10</v>
      </c>
      <c s="36">
        <v>0.14</v>
      </c>
      <c s="36">
        <f>ROUND(G989*H989,6)</f>
      </c>
      <c r="L989" s="38">
        <v>0</v>
      </c>
      <c s="32">
        <f>ROUND(ROUND(L989,2)*ROUND(G989,3),2)</f>
      </c>
      <c s="36" t="s">
        <v>54</v>
      </c>
      <c>
        <f>(M989*21)/100</f>
      </c>
      <c t="s">
        <v>27</v>
      </c>
    </row>
    <row r="990" spans="1:5" ht="12.75">
      <c r="A990" s="35" t="s">
        <v>55</v>
      </c>
      <c r="E990" s="39" t="s">
        <v>1710</v>
      </c>
    </row>
    <row r="991" spans="1:5" ht="12.75">
      <c r="A991" s="35" t="s">
        <v>56</v>
      </c>
      <c r="E991" s="40" t="s">
        <v>5</v>
      </c>
    </row>
    <row r="992" spans="1:5" ht="12.75">
      <c r="A992" t="s">
        <v>58</v>
      </c>
      <c r="E992" s="39" t="s">
        <v>5</v>
      </c>
    </row>
    <row r="993" spans="1:16" ht="12.75">
      <c r="A993" t="s">
        <v>49</v>
      </c>
      <c s="34" t="s">
        <v>1711</v>
      </c>
      <c s="34" t="s">
        <v>1712</v>
      </c>
      <c s="35" t="s">
        <v>5</v>
      </c>
      <c s="6" t="s">
        <v>1713</v>
      </c>
      <c s="36" t="s">
        <v>129</v>
      </c>
      <c s="37">
        <v>1</v>
      </c>
      <c s="36">
        <v>0.12</v>
      </c>
      <c s="36">
        <f>ROUND(G993*H993,6)</f>
      </c>
      <c r="L993" s="38">
        <v>0</v>
      </c>
      <c s="32">
        <f>ROUND(ROUND(L993,2)*ROUND(G993,3),2)</f>
      </c>
      <c s="36" t="s">
        <v>54</v>
      </c>
      <c>
        <f>(M993*21)/100</f>
      </c>
      <c t="s">
        <v>27</v>
      </c>
    </row>
    <row r="994" spans="1:5" ht="12.75">
      <c r="A994" s="35" t="s">
        <v>55</v>
      </c>
      <c r="E994" s="39" t="s">
        <v>1713</v>
      </c>
    </row>
    <row r="995" spans="1:5" ht="12.75">
      <c r="A995" s="35" t="s">
        <v>56</v>
      </c>
      <c r="E995" s="40" t="s">
        <v>5</v>
      </c>
    </row>
    <row r="996" spans="1:5" ht="12.75">
      <c r="A996" t="s">
        <v>58</v>
      </c>
      <c r="E996" s="39" t="s">
        <v>5</v>
      </c>
    </row>
    <row r="997" spans="1:16" ht="12.75">
      <c r="A997" t="s">
        <v>49</v>
      </c>
      <c s="34" t="s">
        <v>1714</v>
      </c>
      <c s="34" t="s">
        <v>1715</v>
      </c>
      <c s="35" t="s">
        <v>5</v>
      </c>
      <c s="6" t="s">
        <v>1716</v>
      </c>
      <c s="36" t="s">
        <v>129</v>
      </c>
      <c s="37">
        <v>1</v>
      </c>
      <c s="36">
        <v>0.14</v>
      </c>
      <c s="36">
        <f>ROUND(G997*H997,6)</f>
      </c>
      <c r="L997" s="38">
        <v>0</v>
      </c>
      <c s="32">
        <f>ROUND(ROUND(L997,2)*ROUND(G997,3),2)</f>
      </c>
      <c s="36" t="s">
        <v>54</v>
      </c>
      <c>
        <f>(M997*21)/100</f>
      </c>
      <c t="s">
        <v>27</v>
      </c>
    </row>
    <row r="998" spans="1:5" ht="12.75">
      <c r="A998" s="35" t="s">
        <v>55</v>
      </c>
      <c r="E998" s="39" t="s">
        <v>1716</v>
      </c>
    </row>
    <row r="999" spans="1:5" ht="12.75">
      <c r="A999" s="35" t="s">
        <v>56</v>
      </c>
      <c r="E999" s="40" t="s">
        <v>5</v>
      </c>
    </row>
    <row r="1000" spans="1:5" ht="12.75">
      <c r="A1000" t="s">
        <v>58</v>
      </c>
      <c r="E1000" s="39" t="s">
        <v>5</v>
      </c>
    </row>
    <row r="1001" spans="1:16" ht="25.5">
      <c r="A1001" t="s">
        <v>49</v>
      </c>
      <c s="34" t="s">
        <v>1717</v>
      </c>
      <c s="34" t="s">
        <v>1718</v>
      </c>
      <c s="35" t="s">
        <v>5</v>
      </c>
      <c s="6" t="s">
        <v>1719</v>
      </c>
      <c s="36" t="s">
        <v>129</v>
      </c>
      <c s="37">
        <v>41</v>
      </c>
      <c s="36">
        <v>0</v>
      </c>
      <c s="36">
        <f>ROUND(G1001*H1001,6)</f>
      </c>
      <c r="L1001" s="38">
        <v>0</v>
      </c>
      <c s="32">
        <f>ROUND(ROUND(L1001,2)*ROUND(G1001,3),2)</f>
      </c>
      <c s="36" t="s">
        <v>878</v>
      </c>
      <c>
        <f>(M1001*21)/100</f>
      </c>
      <c t="s">
        <v>27</v>
      </c>
    </row>
    <row r="1002" spans="1:5" ht="25.5">
      <c r="A1002" s="35" t="s">
        <v>55</v>
      </c>
      <c r="E1002" s="39" t="s">
        <v>1719</v>
      </c>
    </row>
    <row r="1003" spans="1:5" ht="12.75">
      <c r="A1003" s="35" t="s">
        <v>56</v>
      </c>
      <c r="E1003" s="40" t="s">
        <v>1720</v>
      </c>
    </row>
    <row r="1004" spans="1:5" ht="12.75">
      <c r="A1004" t="s">
        <v>58</v>
      </c>
      <c r="E1004" s="39" t="s">
        <v>5</v>
      </c>
    </row>
    <row r="1005" spans="1:16" ht="12.75">
      <c r="A1005" t="s">
        <v>49</v>
      </c>
      <c s="34" t="s">
        <v>1721</v>
      </c>
      <c s="34" t="s">
        <v>1722</v>
      </c>
      <c s="35" t="s">
        <v>5</v>
      </c>
      <c s="6" t="s">
        <v>1723</v>
      </c>
      <c s="36" t="s">
        <v>129</v>
      </c>
      <c s="37">
        <v>19</v>
      </c>
      <c s="36">
        <v>0.0195</v>
      </c>
      <c s="36">
        <f>ROUND(G1005*H1005,6)</f>
      </c>
      <c r="L1005" s="38">
        <v>0</v>
      </c>
      <c s="32">
        <f>ROUND(ROUND(L1005,2)*ROUND(G1005,3),2)</f>
      </c>
      <c s="36" t="s">
        <v>878</v>
      </c>
      <c>
        <f>(M1005*21)/100</f>
      </c>
      <c t="s">
        <v>27</v>
      </c>
    </row>
    <row r="1006" spans="1:5" ht="12.75">
      <c r="A1006" s="35" t="s">
        <v>55</v>
      </c>
      <c r="E1006" s="39" t="s">
        <v>1723</v>
      </c>
    </row>
    <row r="1007" spans="1:5" ht="12.75">
      <c r="A1007" s="35" t="s">
        <v>56</v>
      </c>
      <c r="E1007" s="40" t="s">
        <v>1724</v>
      </c>
    </row>
    <row r="1008" spans="1:5" ht="12.75">
      <c r="A1008" t="s">
        <v>58</v>
      </c>
      <c r="E1008" s="39" t="s">
        <v>5</v>
      </c>
    </row>
    <row r="1009" spans="1:16" ht="25.5">
      <c r="A1009" t="s">
        <v>49</v>
      </c>
      <c s="34" t="s">
        <v>1725</v>
      </c>
      <c s="34" t="s">
        <v>1726</v>
      </c>
      <c s="35" t="s">
        <v>5</v>
      </c>
      <c s="6" t="s">
        <v>1727</v>
      </c>
      <c s="36" t="s">
        <v>129</v>
      </c>
      <c s="37">
        <v>1</v>
      </c>
      <c s="36">
        <v>0.021</v>
      </c>
      <c s="36">
        <f>ROUND(G1009*H1009,6)</f>
      </c>
      <c r="L1009" s="38">
        <v>0</v>
      </c>
      <c s="32">
        <f>ROUND(ROUND(L1009,2)*ROUND(G1009,3),2)</f>
      </c>
      <c s="36" t="s">
        <v>878</v>
      </c>
      <c>
        <f>(M1009*21)/100</f>
      </c>
      <c t="s">
        <v>27</v>
      </c>
    </row>
    <row r="1010" spans="1:5" ht="25.5">
      <c r="A1010" s="35" t="s">
        <v>55</v>
      </c>
      <c r="E1010" s="39" t="s">
        <v>1727</v>
      </c>
    </row>
    <row r="1011" spans="1:5" ht="12.75">
      <c r="A1011" s="35" t="s">
        <v>56</v>
      </c>
      <c r="E1011" s="40" t="s">
        <v>5</v>
      </c>
    </row>
    <row r="1012" spans="1:5" ht="12.75">
      <c r="A1012" t="s">
        <v>58</v>
      </c>
      <c r="E1012" s="39" t="s">
        <v>5</v>
      </c>
    </row>
    <row r="1013" spans="1:16" ht="12.75">
      <c r="A1013" t="s">
        <v>49</v>
      </c>
      <c s="34" t="s">
        <v>1728</v>
      </c>
      <c s="34" t="s">
        <v>1729</v>
      </c>
      <c s="35" t="s">
        <v>5</v>
      </c>
      <c s="6" t="s">
        <v>1730</v>
      </c>
      <c s="36" t="s">
        <v>129</v>
      </c>
      <c s="37">
        <v>21</v>
      </c>
      <c s="36">
        <v>0.0175</v>
      </c>
      <c s="36">
        <f>ROUND(G1013*H1013,6)</f>
      </c>
      <c r="L1013" s="38">
        <v>0</v>
      </c>
      <c s="32">
        <f>ROUND(ROUND(L1013,2)*ROUND(G1013,3),2)</f>
      </c>
      <c s="36" t="s">
        <v>878</v>
      </c>
      <c>
        <f>(M1013*21)/100</f>
      </c>
      <c t="s">
        <v>27</v>
      </c>
    </row>
    <row r="1014" spans="1:5" ht="12.75">
      <c r="A1014" s="35" t="s">
        <v>55</v>
      </c>
      <c r="E1014" s="39" t="s">
        <v>1730</v>
      </c>
    </row>
    <row r="1015" spans="1:5" ht="12.75">
      <c r="A1015" s="35" t="s">
        <v>56</v>
      </c>
      <c r="E1015" s="40" t="s">
        <v>1731</v>
      </c>
    </row>
    <row r="1016" spans="1:5" ht="12.75">
      <c r="A1016" t="s">
        <v>58</v>
      </c>
      <c r="E1016" s="39" t="s">
        <v>5</v>
      </c>
    </row>
    <row r="1017" spans="1:16" ht="25.5">
      <c r="A1017" t="s">
        <v>49</v>
      </c>
      <c s="34" t="s">
        <v>1732</v>
      </c>
      <c s="34" t="s">
        <v>1733</v>
      </c>
      <c s="35" t="s">
        <v>5</v>
      </c>
      <c s="6" t="s">
        <v>1734</v>
      </c>
      <c s="36" t="s">
        <v>129</v>
      </c>
      <c s="37">
        <v>5</v>
      </c>
      <c s="36">
        <v>0</v>
      </c>
      <c s="36">
        <f>ROUND(G1017*H1017,6)</f>
      </c>
      <c r="L1017" s="38">
        <v>0</v>
      </c>
      <c s="32">
        <f>ROUND(ROUND(L1017,2)*ROUND(G1017,3),2)</f>
      </c>
      <c s="36" t="s">
        <v>878</v>
      </c>
      <c>
        <f>(M1017*21)/100</f>
      </c>
      <c t="s">
        <v>27</v>
      </c>
    </row>
    <row r="1018" spans="1:5" ht="25.5">
      <c r="A1018" s="35" t="s">
        <v>55</v>
      </c>
      <c r="E1018" s="39" t="s">
        <v>1734</v>
      </c>
    </row>
    <row r="1019" spans="1:5" ht="12.75">
      <c r="A1019" s="35" t="s">
        <v>56</v>
      </c>
      <c r="E1019" s="40" t="s">
        <v>1735</v>
      </c>
    </row>
    <row r="1020" spans="1:5" ht="12.75">
      <c r="A1020" t="s">
        <v>58</v>
      </c>
      <c r="E1020" s="39" t="s">
        <v>5</v>
      </c>
    </row>
    <row r="1021" spans="1:16" ht="25.5">
      <c r="A1021" t="s">
        <v>49</v>
      </c>
      <c s="34" t="s">
        <v>1736</v>
      </c>
      <c s="34" t="s">
        <v>1737</v>
      </c>
      <c s="35" t="s">
        <v>5</v>
      </c>
      <c s="6" t="s">
        <v>1738</v>
      </c>
      <c s="36" t="s">
        <v>129</v>
      </c>
      <c s="37">
        <v>1</v>
      </c>
      <c s="36">
        <v>0.0225</v>
      </c>
      <c s="36">
        <f>ROUND(G1021*H1021,6)</f>
      </c>
      <c r="L1021" s="38">
        <v>0</v>
      </c>
      <c s="32">
        <f>ROUND(ROUND(L1021,2)*ROUND(G1021,3),2)</f>
      </c>
      <c s="36" t="s">
        <v>54</v>
      </c>
      <c>
        <f>(M1021*21)/100</f>
      </c>
      <c t="s">
        <v>27</v>
      </c>
    </row>
    <row r="1022" spans="1:5" ht="25.5">
      <c r="A1022" s="35" t="s">
        <v>55</v>
      </c>
      <c r="E1022" s="39" t="s">
        <v>1738</v>
      </c>
    </row>
    <row r="1023" spans="1:5" ht="12.75">
      <c r="A1023" s="35" t="s">
        <v>56</v>
      </c>
      <c r="E1023" s="40" t="s">
        <v>5</v>
      </c>
    </row>
    <row r="1024" spans="1:5" ht="12.75">
      <c r="A1024" t="s">
        <v>58</v>
      </c>
      <c r="E1024" s="39" t="s">
        <v>5</v>
      </c>
    </row>
    <row r="1025" spans="1:16" ht="12.75">
      <c r="A1025" t="s">
        <v>49</v>
      </c>
      <c s="34" t="s">
        <v>1739</v>
      </c>
      <c s="34" t="s">
        <v>1740</v>
      </c>
      <c s="35" t="s">
        <v>5</v>
      </c>
      <c s="6" t="s">
        <v>1741</v>
      </c>
      <c s="36" t="s">
        <v>129</v>
      </c>
      <c s="37">
        <v>4</v>
      </c>
      <c s="36">
        <v>0.0205</v>
      </c>
      <c s="36">
        <f>ROUND(G1025*H1025,6)</f>
      </c>
      <c r="L1025" s="38">
        <v>0</v>
      </c>
      <c s="32">
        <f>ROUND(ROUND(L1025,2)*ROUND(G1025,3),2)</f>
      </c>
      <c s="36" t="s">
        <v>878</v>
      </c>
      <c>
        <f>(M1025*21)/100</f>
      </c>
      <c t="s">
        <v>27</v>
      </c>
    </row>
    <row r="1026" spans="1:5" ht="12.75">
      <c r="A1026" s="35" t="s">
        <v>55</v>
      </c>
      <c r="E1026" s="39" t="s">
        <v>1741</v>
      </c>
    </row>
    <row r="1027" spans="1:5" ht="12.75">
      <c r="A1027" s="35" t="s">
        <v>56</v>
      </c>
      <c r="E1027" s="40" t="s">
        <v>1742</v>
      </c>
    </row>
    <row r="1028" spans="1:5" ht="12.75">
      <c r="A1028" t="s">
        <v>58</v>
      </c>
      <c r="E1028" s="39" t="s">
        <v>5</v>
      </c>
    </row>
    <row r="1029" spans="1:16" ht="12.75">
      <c r="A1029" t="s">
        <v>49</v>
      </c>
      <c s="34" t="s">
        <v>1743</v>
      </c>
      <c s="34" t="s">
        <v>1744</v>
      </c>
      <c s="35" t="s">
        <v>5</v>
      </c>
      <c s="6" t="s">
        <v>1745</v>
      </c>
      <c s="36" t="s">
        <v>129</v>
      </c>
      <c s="37">
        <v>1</v>
      </c>
      <c s="36">
        <v>0.0215</v>
      </c>
      <c s="36">
        <f>ROUND(G1029*H1029,6)</f>
      </c>
      <c r="L1029" s="38">
        <v>0</v>
      </c>
      <c s="32">
        <f>ROUND(ROUND(L1029,2)*ROUND(G1029,3),2)</f>
      </c>
      <c s="36" t="s">
        <v>878</v>
      </c>
      <c>
        <f>(M1029*21)/100</f>
      </c>
      <c t="s">
        <v>27</v>
      </c>
    </row>
    <row r="1030" spans="1:5" ht="12.75">
      <c r="A1030" s="35" t="s">
        <v>55</v>
      </c>
      <c r="E1030" s="39" t="s">
        <v>1745</v>
      </c>
    </row>
    <row r="1031" spans="1:5" ht="12.75">
      <c r="A1031" s="35" t="s">
        <v>56</v>
      </c>
      <c r="E1031" s="40" t="s">
        <v>5</v>
      </c>
    </row>
    <row r="1032" spans="1:5" ht="12.75">
      <c r="A1032" t="s">
        <v>58</v>
      </c>
      <c r="E1032" s="39" t="s">
        <v>5</v>
      </c>
    </row>
    <row r="1033" spans="1:16" ht="25.5">
      <c r="A1033" t="s">
        <v>49</v>
      </c>
      <c s="34" t="s">
        <v>1746</v>
      </c>
      <c s="34" t="s">
        <v>1747</v>
      </c>
      <c s="35" t="s">
        <v>5</v>
      </c>
      <c s="6" t="s">
        <v>1748</v>
      </c>
      <c s="36" t="s">
        <v>129</v>
      </c>
      <c s="37">
        <v>2</v>
      </c>
      <c s="36">
        <v>0</v>
      </c>
      <c s="36">
        <f>ROUND(G1033*H1033,6)</f>
      </c>
      <c r="L1033" s="38">
        <v>0</v>
      </c>
      <c s="32">
        <f>ROUND(ROUND(L1033,2)*ROUND(G1033,3),2)</f>
      </c>
      <c s="36" t="s">
        <v>878</v>
      </c>
      <c>
        <f>(M1033*21)/100</f>
      </c>
      <c t="s">
        <v>27</v>
      </c>
    </row>
    <row r="1034" spans="1:5" ht="25.5">
      <c r="A1034" s="35" t="s">
        <v>55</v>
      </c>
      <c r="E1034" s="39" t="s">
        <v>1748</v>
      </c>
    </row>
    <row r="1035" spans="1:5" ht="12.75">
      <c r="A1035" s="35" t="s">
        <v>56</v>
      </c>
      <c r="E1035" s="40" t="s">
        <v>5</v>
      </c>
    </row>
    <row r="1036" spans="1:5" ht="12.75">
      <c r="A1036" t="s">
        <v>58</v>
      </c>
      <c r="E1036" s="39" t="s">
        <v>5</v>
      </c>
    </row>
    <row r="1037" spans="1:16" ht="25.5">
      <c r="A1037" t="s">
        <v>49</v>
      </c>
      <c s="34" t="s">
        <v>1749</v>
      </c>
      <c s="34" t="s">
        <v>1750</v>
      </c>
      <c s="35" t="s">
        <v>5</v>
      </c>
      <c s="6" t="s">
        <v>1751</v>
      </c>
      <c s="36" t="s">
        <v>129</v>
      </c>
      <c s="37">
        <v>1</v>
      </c>
      <c s="36">
        <v>0.06</v>
      </c>
      <c s="36">
        <f>ROUND(G1037*H1037,6)</f>
      </c>
      <c r="L1037" s="38">
        <v>0</v>
      </c>
      <c s="32">
        <f>ROUND(ROUND(L1037,2)*ROUND(G1037,3),2)</f>
      </c>
      <c s="36" t="s">
        <v>878</v>
      </c>
      <c>
        <f>(M1037*21)/100</f>
      </c>
      <c t="s">
        <v>27</v>
      </c>
    </row>
    <row r="1038" spans="1:5" ht="25.5">
      <c r="A1038" s="35" t="s">
        <v>55</v>
      </c>
      <c r="E1038" s="39" t="s">
        <v>1751</v>
      </c>
    </row>
    <row r="1039" spans="1:5" ht="25.5">
      <c r="A1039" s="35" t="s">
        <v>56</v>
      </c>
      <c r="E1039" s="40" t="s">
        <v>1752</v>
      </c>
    </row>
    <row r="1040" spans="1:5" ht="12.75">
      <c r="A1040" t="s">
        <v>58</v>
      </c>
      <c r="E1040" s="39" t="s">
        <v>5</v>
      </c>
    </row>
    <row r="1041" spans="1:16" ht="12.75">
      <c r="A1041" t="s">
        <v>49</v>
      </c>
      <c s="34" t="s">
        <v>1753</v>
      </c>
      <c s="34" t="s">
        <v>1754</v>
      </c>
      <c s="35" t="s">
        <v>5</v>
      </c>
      <c s="6" t="s">
        <v>1755</v>
      </c>
      <c s="36" t="s">
        <v>129</v>
      </c>
      <c s="37">
        <v>1</v>
      </c>
      <c s="36">
        <v>0.04</v>
      </c>
      <c s="36">
        <f>ROUND(G1041*H1041,6)</f>
      </c>
      <c r="L1041" s="38">
        <v>0</v>
      </c>
      <c s="32">
        <f>ROUND(ROUND(L1041,2)*ROUND(G1041,3),2)</f>
      </c>
      <c s="36" t="s">
        <v>878</v>
      </c>
      <c>
        <f>(M1041*21)/100</f>
      </c>
      <c t="s">
        <v>27</v>
      </c>
    </row>
    <row r="1042" spans="1:5" ht="12.75">
      <c r="A1042" s="35" t="s">
        <v>55</v>
      </c>
      <c r="E1042" s="39" t="s">
        <v>1755</v>
      </c>
    </row>
    <row r="1043" spans="1:5" ht="25.5">
      <c r="A1043" s="35" t="s">
        <v>56</v>
      </c>
      <c r="E1043" s="40" t="s">
        <v>1756</v>
      </c>
    </row>
    <row r="1044" spans="1:5" ht="12.75">
      <c r="A1044" t="s">
        <v>58</v>
      </c>
      <c r="E1044" s="39" t="s">
        <v>5</v>
      </c>
    </row>
    <row r="1045" spans="1:16" ht="25.5">
      <c r="A1045" t="s">
        <v>49</v>
      </c>
      <c s="34" t="s">
        <v>1757</v>
      </c>
      <c s="34" t="s">
        <v>1758</v>
      </c>
      <c s="35" t="s">
        <v>5</v>
      </c>
      <c s="6" t="s">
        <v>1759</v>
      </c>
      <c s="36" t="s">
        <v>129</v>
      </c>
      <c s="37">
        <v>16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878</v>
      </c>
      <c>
        <f>(M1045*21)/100</f>
      </c>
      <c t="s">
        <v>27</v>
      </c>
    </row>
    <row r="1046" spans="1:5" ht="25.5">
      <c r="A1046" s="35" t="s">
        <v>55</v>
      </c>
      <c r="E1046" s="39" t="s">
        <v>1759</v>
      </c>
    </row>
    <row r="1047" spans="1:5" ht="12.75">
      <c r="A1047" s="35" t="s">
        <v>56</v>
      </c>
      <c r="E1047" s="40" t="s">
        <v>1760</v>
      </c>
    </row>
    <row r="1048" spans="1:5" ht="12.75">
      <c r="A1048" t="s">
        <v>58</v>
      </c>
      <c r="E1048" s="39" t="s">
        <v>5</v>
      </c>
    </row>
    <row r="1049" spans="1:16" ht="25.5">
      <c r="A1049" t="s">
        <v>49</v>
      </c>
      <c s="34" t="s">
        <v>1761</v>
      </c>
      <c s="34" t="s">
        <v>1762</v>
      </c>
      <c s="35" t="s">
        <v>5</v>
      </c>
      <c s="6" t="s">
        <v>1763</v>
      </c>
      <c s="36" t="s">
        <v>129</v>
      </c>
      <c s="37">
        <v>14</v>
      </c>
      <c s="36">
        <v>0.0195</v>
      </c>
      <c s="36">
        <f>ROUND(G1049*H1049,6)</f>
      </c>
      <c r="L1049" s="38">
        <v>0</v>
      </c>
      <c s="32">
        <f>ROUND(ROUND(L1049,2)*ROUND(G1049,3),2)</f>
      </c>
      <c s="36" t="s">
        <v>878</v>
      </c>
      <c>
        <f>(M1049*21)/100</f>
      </c>
      <c t="s">
        <v>27</v>
      </c>
    </row>
    <row r="1050" spans="1:5" ht="25.5">
      <c r="A1050" s="35" t="s">
        <v>55</v>
      </c>
      <c r="E1050" s="39" t="s">
        <v>1763</v>
      </c>
    </row>
    <row r="1051" spans="1:5" ht="12.75">
      <c r="A1051" s="35" t="s">
        <v>56</v>
      </c>
      <c r="E1051" s="40" t="s">
        <v>1764</v>
      </c>
    </row>
    <row r="1052" spans="1:5" ht="12.75">
      <c r="A1052" t="s">
        <v>58</v>
      </c>
      <c r="E1052" s="39" t="s">
        <v>5</v>
      </c>
    </row>
    <row r="1053" spans="1:16" ht="25.5">
      <c r="A1053" t="s">
        <v>49</v>
      </c>
      <c s="34" t="s">
        <v>1765</v>
      </c>
      <c s="34" t="s">
        <v>1766</v>
      </c>
      <c s="35" t="s">
        <v>5</v>
      </c>
      <c s="6" t="s">
        <v>1767</v>
      </c>
      <c s="36" t="s">
        <v>129</v>
      </c>
      <c s="37">
        <v>2</v>
      </c>
      <c s="36">
        <v>0.0175</v>
      </c>
      <c s="36">
        <f>ROUND(G1053*H1053,6)</f>
      </c>
      <c r="L1053" s="38">
        <v>0</v>
      </c>
      <c s="32">
        <f>ROUND(ROUND(L1053,2)*ROUND(G1053,3),2)</f>
      </c>
      <c s="36" t="s">
        <v>878</v>
      </c>
      <c>
        <f>(M1053*21)/100</f>
      </c>
      <c t="s">
        <v>27</v>
      </c>
    </row>
    <row r="1054" spans="1:5" ht="25.5">
      <c r="A1054" s="35" t="s">
        <v>55</v>
      </c>
      <c r="E1054" s="39" t="s">
        <v>1767</v>
      </c>
    </row>
    <row r="1055" spans="1:5" ht="12.75">
      <c r="A1055" s="35" t="s">
        <v>56</v>
      </c>
      <c r="E1055" s="40" t="s">
        <v>1768</v>
      </c>
    </row>
    <row r="1056" spans="1:5" ht="12.75">
      <c r="A1056" t="s">
        <v>58</v>
      </c>
      <c r="E1056" s="39" t="s">
        <v>5</v>
      </c>
    </row>
    <row r="1057" spans="1:16" ht="25.5">
      <c r="A1057" t="s">
        <v>49</v>
      </c>
      <c s="34" t="s">
        <v>1769</v>
      </c>
      <c s="34" t="s">
        <v>1770</v>
      </c>
      <c s="35" t="s">
        <v>5</v>
      </c>
      <c s="6" t="s">
        <v>1771</v>
      </c>
      <c s="36" t="s">
        <v>129</v>
      </c>
      <c s="37">
        <v>12</v>
      </c>
      <c s="36">
        <v>0</v>
      </c>
      <c s="36">
        <f>ROUND(G1057*H1057,6)</f>
      </c>
      <c r="L1057" s="38">
        <v>0</v>
      </c>
      <c s="32">
        <f>ROUND(ROUND(L1057,2)*ROUND(G1057,3),2)</f>
      </c>
      <c s="36" t="s">
        <v>878</v>
      </c>
      <c>
        <f>(M1057*21)/100</f>
      </c>
      <c t="s">
        <v>27</v>
      </c>
    </row>
    <row r="1058" spans="1:5" ht="25.5">
      <c r="A1058" s="35" t="s">
        <v>55</v>
      </c>
      <c r="E1058" s="39" t="s">
        <v>1771</v>
      </c>
    </row>
    <row r="1059" spans="1:5" ht="12.75">
      <c r="A1059" s="35" t="s">
        <v>56</v>
      </c>
      <c r="E1059" s="40" t="s">
        <v>1772</v>
      </c>
    </row>
    <row r="1060" spans="1:5" ht="12.75">
      <c r="A1060" t="s">
        <v>58</v>
      </c>
      <c r="E1060" s="39" t="s">
        <v>5</v>
      </c>
    </row>
    <row r="1061" spans="1:16" ht="25.5">
      <c r="A1061" t="s">
        <v>49</v>
      </c>
      <c s="34" t="s">
        <v>1773</v>
      </c>
      <c s="34" t="s">
        <v>1774</v>
      </c>
      <c s="35" t="s">
        <v>5</v>
      </c>
      <c s="6" t="s">
        <v>1775</v>
      </c>
      <c s="36" t="s">
        <v>129</v>
      </c>
      <c s="37">
        <v>8</v>
      </c>
      <c s="36">
        <v>0.043</v>
      </c>
      <c s="36">
        <f>ROUND(G1061*H1061,6)</f>
      </c>
      <c r="L1061" s="38">
        <v>0</v>
      </c>
      <c s="32">
        <f>ROUND(ROUND(L1061,2)*ROUND(G1061,3),2)</f>
      </c>
      <c s="36" t="s">
        <v>878</v>
      </c>
      <c>
        <f>(M1061*21)/100</f>
      </c>
      <c t="s">
        <v>27</v>
      </c>
    </row>
    <row r="1062" spans="1:5" ht="25.5">
      <c r="A1062" s="35" t="s">
        <v>55</v>
      </c>
      <c r="E1062" s="39" t="s">
        <v>1775</v>
      </c>
    </row>
    <row r="1063" spans="1:5" ht="12.75">
      <c r="A1063" s="35" t="s">
        <v>56</v>
      </c>
      <c r="E1063" s="40" t="s">
        <v>1776</v>
      </c>
    </row>
    <row r="1064" spans="1:5" ht="12.75">
      <c r="A1064" t="s">
        <v>58</v>
      </c>
      <c r="E1064" s="39" t="s">
        <v>5</v>
      </c>
    </row>
    <row r="1065" spans="1:16" ht="25.5">
      <c r="A1065" t="s">
        <v>49</v>
      </c>
      <c s="34" t="s">
        <v>1777</v>
      </c>
      <c s="34" t="s">
        <v>1778</v>
      </c>
      <c s="35" t="s">
        <v>5</v>
      </c>
      <c s="6" t="s">
        <v>1779</v>
      </c>
      <c s="36" t="s">
        <v>129</v>
      </c>
      <c s="37">
        <v>1</v>
      </c>
      <c s="36">
        <v>0.0215</v>
      </c>
      <c s="36">
        <f>ROUND(G1065*H1065,6)</f>
      </c>
      <c r="L1065" s="38">
        <v>0</v>
      </c>
      <c s="32">
        <f>ROUND(ROUND(L1065,2)*ROUND(G1065,3),2)</f>
      </c>
      <c s="36" t="s">
        <v>878</v>
      </c>
      <c>
        <f>(M1065*21)/100</f>
      </c>
      <c t="s">
        <v>27</v>
      </c>
    </row>
    <row r="1066" spans="1:5" ht="25.5">
      <c r="A1066" s="35" t="s">
        <v>55</v>
      </c>
      <c r="E1066" s="39" t="s">
        <v>1779</v>
      </c>
    </row>
    <row r="1067" spans="1:5" ht="12.75">
      <c r="A1067" s="35" t="s">
        <v>56</v>
      </c>
      <c r="E1067" s="40" t="s">
        <v>1780</v>
      </c>
    </row>
    <row r="1068" spans="1:5" ht="12.75">
      <c r="A1068" t="s">
        <v>58</v>
      </c>
      <c r="E1068" s="39" t="s">
        <v>5</v>
      </c>
    </row>
    <row r="1069" spans="1:16" ht="25.5">
      <c r="A1069" t="s">
        <v>49</v>
      </c>
      <c s="34" t="s">
        <v>1781</v>
      </c>
      <c s="34" t="s">
        <v>1782</v>
      </c>
      <c s="35" t="s">
        <v>5</v>
      </c>
      <c s="6" t="s">
        <v>1783</v>
      </c>
      <c s="36" t="s">
        <v>129</v>
      </c>
      <c s="37">
        <v>3</v>
      </c>
      <c s="36">
        <v>0.0215</v>
      </c>
      <c s="36">
        <f>ROUND(G1069*H1069,6)</f>
      </c>
      <c r="L1069" s="38">
        <v>0</v>
      </c>
      <c s="32">
        <f>ROUND(ROUND(L1069,2)*ROUND(G1069,3),2)</f>
      </c>
      <c s="36" t="s">
        <v>54</v>
      </c>
      <c>
        <f>(M1069*21)/100</f>
      </c>
      <c t="s">
        <v>27</v>
      </c>
    </row>
    <row r="1070" spans="1:5" ht="25.5">
      <c r="A1070" s="35" t="s">
        <v>55</v>
      </c>
      <c r="E1070" s="39" t="s">
        <v>1783</v>
      </c>
    </row>
    <row r="1071" spans="1:5" ht="12.75">
      <c r="A1071" s="35" t="s">
        <v>56</v>
      </c>
      <c r="E1071" s="40" t="s">
        <v>1784</v>
      </c>
    </row>
    <row r="1072" spans="1:5" ht="12.75">
      <c r="A1072" t="s">
        <v>58</v>
      </c>
      <c r="E1072" s="39" t="s">
        <v>5</v>
      </c>
    </row>
    <row r="1073" spans="1:16" ht="25.5">
      <c r="A1073" t="s">
        <v>49</v>
      </c>
      <c s="34" t="s">
        <v>1785</v>
      </c>
      <c s="34" t="s">
        <v>1786</v>
      </c>
      <c s="35" t="s">
        <v>5</v>
      </c>
      <c s="6" t="s">
        <v>1787</v>
      </c>
      <c s="36" t="s">
        <v>129</v>
      </c>
      <c s="37">
        <v>3</v>
      </c>
      <c s="36">
        <v>0</v>
      </c>
      <c s="36">
        <f>ROUND(G1073*H1073,6)</f>
      </c>
      <c r="L1073" s="38">
        <v>0</v>
      </c>
      <c s="32">
        <f>ROUND(ROUND(L1073,2)*ROUND(G1073,3),2)</f>
      </c>
      <c s="36" t="s">
        <v>878</v>
      </c>
      <c>
        <f>(M1073*21)/100</f>
      </c>
      <c t="s">
        <v>27</v>
      </c>
    </row>
    <row r="1074" spans="1:5" ht="25.5">
      <c r="A1074" s="35" t="s">
        <v>55</v>
      </c>
      <c r="E1074" s="39" t="s">
        <v>1787</v>
      </c>
    </row>
    <row r="1075" spans="1:5" ht="12.75">
      <c r="A1075" s="35" t="s">
        <v>56</v>
      </c>
      <c r="E1075" s="40" t="s">
        <v>5</v>
      </c>
    </row>
    <row r="1076" spans="1:5" ht="12.75">
      <c r="A1076" t="s">
        <v>58</v>
      </c>
      <c r="E1076" s="39" t="s">
        <v>5</v>
      </c>
    </row>
    <row r="1077" spans="1:16" ht="12.75">
      <c r="A1077" t="s">
        <v>49</v>
      </c>
      <c s="34" t="s">
        <v>1788</v>
      </c>
      <c s="34" t="s">
        <v>1789</v>
      </c>
      <c s="35" t="s">
        <v>5</v>
      </c>
      <c s="6" t="s">
        <v>1730</v>
      </c>
      <c s="36" t="s">
        <v>129</v>
      </c>
      <c s="37">
        <v>1</v>
      </c>
      <c s="36">
        <v>0.0175</v>
      </c>
      <c s="36">
        <f>ROUND(G1077*H1077,6)</f>
      </c>
      <c r="L1077" s="38">
        <v>0</v>
      </c>
      <c s="32">
        <f>ROUND(ROUND(L1077,2)*ROUND(G1077,3),2)</f>
      </c>
      <c s="36" t="s">
        <v>54</v>
      </c>
      <c>
        <f>(M1077*21)/100</f>
      </c>
      <c t="s">
        <v>27</v>
      </c>
    </row>
    <row r="1078" spans="1:5" ht="12.75">
      <c r="A1078" s="35" t="s">
        <v>55</v>
      </c>
      <c r="E1078" s="39" t="s">
        <v>1730</v>
      </c>
    </row>
    <row r="1079" spans="1:5" ht="12.75">
      <c r="A1079" s="35" t="s">
        <v>56</v>
      </c>
      <c r="E1079" s="40" t="s">
        <v>5</v>
      </c>
    </row>
    <row r="1080" spans="1:5" ht="12.75">
      <c r="A1080" t="s">
        <v>58</v>
      </c>
      <c r="E1080" s="39" t="s">
        <v>5</v>
      </c>
    </row>
    <row r="1081" spans="1:16" ht="25.5">
      <c r="A1081" t="s">
        <v>49</v>
      </c>
      <c s="34" t="s">
        <v>1790</v>
      </c>
      <c s="34" t="s">
        <v>1791</v>
      </c>
      <c s="35" t="s">
        <v>5</v>
      </c>
      <c s="6" t="s">
        <v>1792</v>
      </c>
      <c s="36" t="s">
        <v>129</v>
      </c>
      <c s="37">
        <v>1</v>
      </c>
      <c s="36">
        <v>0.00093</v>
      </c>
      <c s="36">
        <f>ROUND(G1081*H1081,6)</f>
      </c>
      <c r="L1081" s="38">
        <v>0</v>
      </c>
      <c s="32">
        <f>ROUND(ROUND(L1081,2)*ROUND(G1081,3),2)</f>
      </c>
      <c s="36" t="s">
        <v>878</v>
      </c>
      <c>
        <f>(M1081*21)/100</f>
      </c>
      <c t="s">
        <v>27</v>
      </c>
    </row>
    <row r="1082" spans="1:5" ht="25.5">
      <c r="A1082" s="35" t="s">
        <v>55</v>
      </c>
      <c r="E1082" s="39" t="s">
        <v>1792</v>
      </c>
    </row>
    <row r="1083" spans="1:5" ht="12.75">
      <c r="A1083" s="35" t="s">
        <v>56</v>
      </c>
      <c r="E1083" s="40" t="s">
        <v>5</v>
      </c>
    </row>
    <row r="1084" spans="1:5" ht="12.75">
      <c r="A1084" t="s">
        <v>58</v>
      </c>
      <c r="E1084" s="39" t="s">
        <v>5</v>
      </c>
    </row>
    <row r="1085" spans="1:16" ht="12.75">
      <c r="A1085" t="s">
        <v>49</v>
      </c>
      <c s="34" t="s">
        <v>1793</v>
      </c>
      <c s="34" t="s">
        <v>1794</v>
      </c>
      <c s="35" t="s">
        <v>5</v>
      </c>
      <c s="6" t="s">
        <v>1795</v>
      </c>
      <c s="36" t="s">
        <v>129</v>
      </c>
      <c s="37">
        <v>1</v>
      </c>
      <c s="36">
        <v>0.061</v>
      </c>
      <c s="36">
        <f>ROUND(G1085*H1085,6)</f>
      </c>
      <c r="L1085" s="38">
        <v>0</v>
      </c>
      <c s="32">
        <f>ROUND(ROUND(L1085,2)*ROUND(G1085,3),2)</f>
      </c>
      <c s="36" t="s">
        <v>54</v>
      </c>
      <c>
        <f>(M1085*21)/100</f>
      </c>
      <c t="s">
        <v>27</v>
      </c>
    </row>
    <row r="1086" spans="1:5" ht="12.75">
      <c r="A1086" s="35" t="s">
        <v>55</v>
      </c>
      <c r="E1086" s="39" t="s">
        <v>1795</v>
      </c>
    </row>
    <row r="1087" spans="1:5" ht="12.75">
      <c r="A1087" s="35" t="s">
        <v>56</v>
      </c>
      <c r="E1087" s="40" t="s">
        <v>5</v>
      </c>
    </row>
    <row r="1088" spans="1:5" ht="12.75">
      <c r="A1088" t="s">
        <v>58</v>
      </c>
      <c r="E1088" s="39" t="s">
        <v>5</v>
      </c>
    </row>
    <row r="1089" spans="1:16" ht="25.5">
      <c r="A1089" t="s">
        <v>49</v>
      </c>
      <c s="34" t="s">
        <v>1796</v>
      </c>
      <c s="34" t="s">
        <v>1797</v>
      </c>
      <c s="35" t="s">
        <v>5</v>
      </c>
      <c s="6" t="s">
        <v>1798</v>
      </c>
      <c s="36" t="s">
        <v>129</v>
      </c>
      <c s="37">
        <v>4</v>
      </c>
      <c s="36">
        <v>0.00086</v>
      </c>
      <c s="36">
        <f>ROUND(G1089*H1089,6)</f>
      </c>
      <c r="L1089" s="38">
        <v>0</v>
      </c>
      <c s="32">
        <f>ROUND(ROUND(L1089,2)*ROUND(G1089,3),2)</f>
      </c>
      <c s="36" t="s">
        <v>878</v>
      </c>
      <c>
        <f>(M1089*21)/100</f>
      </c>
      <c t="s">
        <v>27</v>
      </c>
    </row>
    <row r="1090" spans="1:5" ht="25.5">
      <c r="A1090" s="35" t="s">
        <v>55</v>
      </c>
      <c r="E1090" s="39" t="s">
        <v>1798</v>
      </c>
    </row>
    <row r="1091" spans="1:5" ht="12.75">
      <c r="A1091" s="35" t="s">
        <v>56</v>
      </c>
      <c r="E1091" s="40" t="s">
        <v>1799</v>
      </c>
    </row>
    <row r="1092" spans="1:5" ht="12.75">
      <c r="A1092" t="s">
        <v>58</v>
      </c>
      <c r="E1092" s="39" t="s">
        <v>5</v>
      </c>
    </row>
    <row r="1093" spans="1:16" ht="12.75">
      <c r="A1093" t="s">
        <v>49</v>
      </c>
      <c s="34" t="s">
        <v>1800</v>
      </c>
      <c s="34" t="s">
        <v>1801</v>
      </c>
      <c s="35" t="s">
        <v>5</v>
      </c>
      <c s="6" t="s">
        <v>1802</v>
      </c>
      <c s="36" t="s">
        <v>129</v>
      </c>
      <c s="37">
        <v>2</v>
      </c>
      <c s="36">
        <v>0.16</v>
      </c>
      <c s="36">
        <f>ROUND(G1093*H1093,6)</f>
      </c>
      <c r="L1093" s="38">
        <v>0</v>
      </c>
      <c s="32">
        <f>ROUND(ROUND(L1093,2)*ROUND(G1093,3),2)</f>
      </c>
      <c s="36" t="s">
        <v>54</v>
      </c>
      <c>
        <f>(M1093*21)/100</f>
      </c>
      <c t="s">
        <v>27</v>
      </c>
    </row>
    <row r="1094" spans="1:5" ht="12.75">
      <c r="A1094" s="35" t="s">
        <v>55</v>
      </c>
      <c r="E1094" s="39" t="s">
        <v>1802</v>
      </c>
    </row>
    <row r="1095" spans="1:5" ht="12.75">
      <c r="A1095" s="35" t="s">
        <v>56</v>
      </c>
      <c r="E1095" s="40" t="s">
        <v>5</v>
      </c>
    </row>
    <row r="1096" spans="1:5" ht="12.75">
      <c r="A1096" t="s">
        <v>58</v>
      </c>
      <c r="E1096" s="39" t="s">
        <v>5</v>
      </c>
    </row>
    <row r="1097" spans="1:16" ht="12.75">
      <c r="A1097" t="s">
        <v>49</v>
      </c>
      <c s="34" t="s">
        <v>1803</v>
      </c>
      <c s="34" t="s">
        <v>1804</v>
      </c>
      <c s="35" t="s">
        <v>5</v>
      </c>
      <c s="6" t="s">
        <v>1805</v>
      </c>
      <c s="36" t="s">
        <v>129</v>
      </c>
      <c s="37">
        <v>1</v>
      </c>
      <c s="36">
        <v>0.16</v>
      </c>
      <c s="36">
        <f>ROUND(G1097*H1097,6)</f>
      </c>
      <c r="L1097" s="38">
        <v>0</v>
      </c>
      <c s="32">
        <f>ROUND(ROUND(L1097,2)*ROUND(G1097,3),2)</f>
      </c>
      <c s="36" t="s">
        <v>54</v>
      </c>
      <c>
        <f>(M1097*21)/100</f>
      </c>
      <c t="s">
        <v>27</v>
      </c>
    </row>
    <row r="1098" spans="1:5" ht="12.75">
      <c r="A1098" s="35" t="s">
        <v>55</v>
      </c>
      <c r="E1098" s="39" t="s">
        <v>1805</v>
      </c>
    </row>
    <row r="1099" spans="1:5" ht="12.75">
      <c r="A1099" s="35" t="s">
        <v>56</v>
      </c>
      <c r="E1099" s="40" t="s">
        <v>5</v>
      </c>
    </row>
    <row r="1100" spans="1:5" ht="12.75">
      <c r="A1100" t="s">
        <v>58</v>
      </c>
      <c r="E1100" s="39" t="s">
        <v>5</v>
      </c>
    </row>
    <row r="1101" spans="1:16" ht="12.75">
      <c r="A1101" t="s">
        <v>49</v>
      </c>
      <c s="34" t="s">
        <v>1806</v>
      </c>
      <c s="34" t="s">
        <v>1807</v>
      </c>
      <c s="35" t="s">
        <v>5</v>
      </c>
      <c s="6" t="s">
        <v>1808</v>
      </c>
      <c s="36" t="s">
        <v>129</v>
      </c>
      <c s="37">
        <v>1</v>
      </c>
      <c s="36">
        <v>0.16</v>
      </c>
      <c s="36">
        <f>ROUND(G1101*H1101,6)</f>
      </c>
      <c r="L1101" s="38">
        <v>0</v>
      </c>
      <c s="32">
        <f>ROUND(ROUND(L1101,2)*ROUND(G1101,3),2)</f>
      </c>
      <c s="36" t="s">
        <v>54</v>
      </c>
      <c>
        <f>(M1101*21)/100</f>
      </c>
      <c t="s">
        <v>27</v>
      </c>
    </row>
    <row r="1102" spans="1:5" ht="12.75">
      <c r="A1102" s="35" t="s">
        <v>55</v>
      </c>
      <c r="E1102" s="39" t="s">
        <v>1808</v>
      </c>
    </row>
    <row r="1103" spans="1:5" ht="12.75">
      <c r="A1103" s="35" t="s">
        <v>56</v>
      </c>
      <c r="E1103" s="40" t="s">
        <v>5</v>
      </c>
    </row>
    <row r="1104" spans="1:5" ht="12.75">
      <c r="A1104" t="s">
        <v>58</v>
      </c>
      <c r="E1104" s="39" t="s">
        <v>5</v>
      </c>
    </row>
    <row r="1105" spans="1:16" ht="25.5">
      <c r="A1105" t="s">
        <v>49</v>
      </c>
      <c s="34" t="s">
        <v>1809</v>
      </c>
      <c s="34" t="s">
        <v>1810</v>
      </c>
      <c s="35" t="s">
        <v>5</v>
      </c>
      <c s="6" t="s">
        <v>1811</v>
      </c>
      <c s="36" t="s">
        <v>129</v>
      </c>
      <c s="37">
        <v>1</v>
      </c>
      <c s="36">
        <v>0.0009</v>
      </c>
      <c s="36">
        <f>ROUND(G1105*H1105,6)</f>
      </c>
      <c r="L1105" s="38">
        <v>0</v>
      </c>
      <c s="32">
        <f>ROUND(ROUND(L1105,2)*ROUND(G1105,3),2)</f>
      </c>
      <c s="36" t="s">
        <v>878</v>
      </c>
      <c>
        <f>(M1105*21)/100</f>
      </c>
      <c t="s">
        <v>27</v>
      </c>
    </row>
    <row r="1106" spans="1:5" ht="25.5">
      <c r="A1106" s="35" t="s">
        <v>55</v>
      </c>
      <c r="E1106" s="39" t="s">
        <v>1811</v>
      </c>
    </row>
    <row r="1107" spans="1:5" ht="12.75">
      <c r="A1107" s="35" t="s">
        <v>56</v>
      </c>
      <c r="E1107" s="40" t="s">
        <v>5</v>
      </c>
    </row>
    <row r="1108" spans="1:5" ht="12.75">
      <c r="A1108" t="s">
        <v>58</v>
      </c>
      <c r="E1108" s="39" t="s">
        <v>5</v>
      </c>
    </row>
    <row r="1109" spans="1:16" ht="12.75">
      <c r="A1109" t="s">
        <v>49</v>
      </c>
      <c s="34" t="s">
        <v>1812</v>
      </c>
      <c s="34" t="s">
        <v>1813</v>
      </c>
      <c s="35" t="s">
        <v>5</v>
      </c>
      <c s="6" t="s">
        <v>1814</v>
      </c>
      <c s="36" t="s">
        <v>129</v>
      </c>
      <c s="37">
        <v>1</v>
      </c>
      <c s="36">
        <v>0.16</v>
      </c>
      <c s="36">
        <f>ROUND(G1109*H1109,6)</f>
      </c>
      <c r="L1109" s="38">
        <v>0</v>
      </c>
      <c s="32">
        <f>ROUND(ROUND(L1109,2)*ROUND(G1109,3),2)</f>
      </c>
      <c s="36" t="s">
        <v>54</v>
      </c>
      <c>
        <f>(M1109*21)/100</f>
      </c>
      <c t="s">
        <v>27</v>
      </c>
    </row>
    <row r="1110" spans="1:5" ht="12.75">
      <c r="A1110" s="35" t="s">
        <v>55</v>
      </c>
      <c r="E1110" s="39" t="s">
        <v>1814</v>
      </c>
    </row>
    <row r="1111" spans="1:5" ht="12.75">
      <c r="A1111" s="35" t="s">
        <v>56</v>
      </c>
      <c r="E1111" s="40" t="s">
        <v>5</v>
      </c>
    </row>
    <row r="1112" spans="1:5" ht="12.75">
      <c r="A1112" t="s">
        <v>58</v>
      </c>
      <c r="E1112" s="39" t="s">
        <v>5</v>
      </c>
    </row>
    <row r="1113" spans="1:16" ht="12.75">
      <c r="A1113" t="s">
        <v>49</v>
      </c>
      <c s="34" t="s">
        <v>1815</v>
      </c>
      <c s="34" t="s">
        <v>1816</v>
      </c>
      <c s="35" t="s">
        <v>5</v>
      </c>
      <c s="6" t="s">
        <v>1817</v>
      </c>
      <c s="36" t="s">
        <v>129</v>
      </c>
      <c s="37">
        <v>8</v>
      </c>
      <c s="36">
        <v>0</v>
      </c>
      <c s="36">
        <f>ROUND(G1113*H1113,6)</f>
      </c>
      <c r="L1113" s="38">
        <v>0</v>
      </c>
      <c s="32">
        <f>ROUND(ROUND(L1113,2)*ROUND(G1113,3),2)</f>
      </c>
      <c s="36" t="s">
        <v>878</v>
      </c>
      <c>
        <f>(M1113*21)/100</f>
      </c>
      <c t="s">
        <v>27</v>
      </c>
    </row>
    <row r="1114" spans="1:5" ht="12.75">
      <c r="A1114" s="35" t="s">
        <v>55</v>
      </c>
      <c r="E1114" s="39" t="s">
        <v>1817</v>
      </c>
    </row>
    <row r="1115" spans="1:5" ht="12.75">
      <c r="A1115" s="35" t="s">
        <v>56</v>
      </c>
      <c r="E1115" s="40" t="s">
        <v>1818</v>
      </c>
    </row>
    <row r="1116" spans="1:5" ht="12.75">
      <c r="A1116" t="s">
        <v>58</v>
      </c>
      <c r="E1116" s="39" t="s">
        <v>5</v>
      </c>
    </row>
    <row r="1117" spans="1:16" ht="12.75">
      <c r="A1117" t="s">
        <v>49</v>
      </c>
      <c s="34" t="s">
        <v>1819</v>
      </c>
      <c s="34" t="s">
        <v>1820</v>
      </c>
      <c s="35" t="s">
        <v>5</v>
      </c>
      <c s="6" t="s">
        <v>1821</v>
      </c>
      <c s="36" t="s">
        <v>129</v>
      </c>
      <c s="37">
        <v>8</v>
      </c>
      <c s="36">
        <v>0.0006</v>
      </c>
      <c s="36">
        <f>ROUND(G1117*H1117,6)</f>
      </c>
      <c r="L1117" s="38">
        <v>0</v>
      </c>
      <c s="32">
        <f>ROUND(ROUND(L1117,2)*ROUND(G1117,3),2)</f>
      </c>
      <c s="36" t="s">
        <v>878</v>
      </c>
      <c>
        <f>(M1117*21)/100</f>
      </c>
      <c t="s">
        <v>27</v>
      </c>
    </row>
    <row r="1118" spans="1:5" ht="12.75">
      <c r="A1118" s="35" t="s">
        <v>55</v>
      </c>
      <c r="E1118" s="39" t="s">
        <v>1821</v>
      </c>
    </row>
    <row r="1119" spans="1:5" ht="12.75">
      <c r="A1119" s="35" t="s">
        <v>56</v>
      </c>
      <c r="E1119" s="40" t="s">
        <v>5</v>
      </c>
    </row>
    <row r="1120" spans="1:5" ht="12.75">
      <c r="A1120" t="s">
        <v>58</v>
      </c>
      <c r="E1120" s="39" t="s">
        <v>5</v>
      </c>
    </row>
    <row r="1121" spans="1:16" ht="12.75">
      <c r="A1121" t="s">
        <v>49</v>
      </c>
      <c s="34" t="s">
        <v>1822</v>
      </c>
      <c s="34" t="s">
        <v>1823</v>
      </c>
      <c s="35" t="s">
        <v>5</v>
      </c>
      <c s="6" t="s">
        <v>1824</v>
      </c>
      <c s="36" t="s">
        <v>129</v>
      </c>
      <c s="37">
        <v>15</v>
      </c>
      <c s="36">
        <v>0</v>
      </c>
      <c s="36">
        <f>ROUND(G1121*H1121,6)</f>
      </c>
      <c r="L1121" s="38">
        <v>0</v>
      </c>
      <c s="32">
        <f>ROUND(ROUND(L1121,2)*ROUND(G1121,3),2)</f>
      </c>
      <c s="36" t="s">
        <v>878</v>
      </c>
      <c>
        <f>(M1121*21)/100</f>
      </c>
      <c t="s">
        <v>27</v>
      </c>
    </row>
    <row r="1122" spans="1:5" ht="12.75">
      <c r="A1122" s="35" t="s">
        <v>55</v>
      </c>
      <c r="E1122" s="39" t="s">
        <v>1824</v>
      </c>
    </row>
    <row r="1123" spans="1:5" ht="12.75">
      <c r="A1123" s="35" t="s">
        <v>56</v>
      </c>
      <c r="E1123" s="40" t="s">
        <v>1825</v>
      </c>
    </row>
    <row r="1124" spans="1:5" ht="12.75">
      <c r="A1124" t="s">
        <v>58</v>
      </c>
      <c r="E1124" s="39" t="s">
        <v>5</v>
      </c>
    </row>
    <row r="1125" spans="1:16" ht="12.75">
      <c r="A1125" t="s">
        <v>49</v>
      </c>
      <c s="34" t="s">
        <v>1826</v>
      </c>
      <c s="34" t="s">
        <v>1827</v>
      </c>
      <c s="35" t="s">
        <v>5</v>
      </c>
      <c s="6" t="s">
        <v>1828</v>
      </c>
      <c s="36" t="s">
        <v>129</v>
      </c>
      <c s="37">
        <v>15</v>
      </c>
      <c s="36">
        <v>0.0032</v>
      </c>
      <c s="36">
        <f>ROUND(G1125*H1125,6)</f>
      </c>
      <c r="L1125" s="38">
        <v>0</v>
      </c>
      <c s="32">
        <f>ROUND(ROUND(L1125,2)*ROUND(G1125,3),2)</f>
      </c>
      <c s="36" t="s">
        <v>54</v>
      </c>
      <c>
        <f>(M1125*21)/100</f>
      </c>
      <c t="s">
        <v>27</v>
      </c>
    </row>
    <row r="1126" spans="1:5" ht="12.75">
      <c r="A1126" s="35" t="s">
        <v>55</v>
      </c>
      <c r="E1126" s="39" t="s">
        <v>1828</v>
      </c>
    </row>
    <row r="1127" spans="1:5" ht="12.75">
      <c r="A1127" s="35" t="s">
        <v>56</v>
      </c>
      <c r="E1127" s="40" t="s">
        <v>5</v>
      </c>
    </row>
    <row r="1128" spans="1:5" ht="12.75">
      <c r="A1128" t="s">
        <v>58</v>
      </c>
      <c r="E1128" s="39" t="s">
        <v>5</v>
      </c>
    </row>
    <row r="1129" spans="1:16" ht="12.75">
      <c r="A1129" t="s">
        <v>49</v>
      </c>
      <c s="34" t="s">
        <v>1829</v>
      </c>
      <c s="34" t="s">
        <v>1830</v>
      </c>
      <c s="35" t="s">
        <v>5</v>
      </c>
      <c s="6" t="s">
        <v>1831</v>
      </c>
      <c s="36" t="s">
        <v>129</v>
      </c>
      <c s="37">
        <v>24</v>
      </c>
      <c s="36">
        <v>0</v>
      </c>
      <c s="36">
        <f>ROUND(G1129*H1129,6)</f>
      </c>
      <c r="L1129" s="38">
        <v>0</v>
      </c>
      <c s="32">
        <f>ROUND(ROUND(L1129,2)*ROUND(G1129,3),2)</f>
      </c>
      <c s="36" t="s">
        <v>878</v>
      </c>
      <c>
        <f>(M1129*21)/100</f>
      </c>
      <c t="s">
        <v>27</v>
      </c>
    </row>
    <row r="1130" spans="1:5" ht="12.75">
      <c r="A1130" s="35" t="s">
        <v>55</v>
      </c>
      <c r="E1130" s="39" t="s">
        <v>1831</v>
      </c>
    </row>
    <row r="1131" spans="1:5" ht="12.75">
      <c r="A1131" s="35" t="s">
        <v>56</v>
      </c>
      <c r="E1131" s="40" t="s">
        <v>1832</v>
      </c>
    </row>
    <row r="1132" spans="1:5" ht="12.75">
      <c r="A1132" t="s">
        <v>58</v>
      </c>
      <c r="E1132" s="39" t="s">
        <v>5</v>
      </c>
    </row>
    <row r="1133" spans="1:16" ht="12.75">
      <c r="A1133" t="s">
        <v>49</v>
      </c>
      <c s="34" t="s">
        <v>1833</v>
      </c>
      <c s="34" t="s">
        <v>1834</v>
      </c>
      <c s="35" t="s">
        <v>5</v>
      </c>
      <c s="6" t="s">
        <v>1835</v>
      </c>
      <c s="36" t="s">
        <v>129</v>
      </c>
      <c s="37">
        <v>24</v>
      </c>
      <c s="36">
        <v>0.0005</v>
      </c>
      <c s="36">
        <f>ROUND(G1133*H1133,6)</f>
      </c>
      <c r="L1133" s="38">
        <v>0</v>
      </c>
      <c s="32">
        <f>ROUND(ROUND(L1133,2)*ROUND(G1133,3),2)</f>
      </c>
      <c s="36" t="s">
        <v>878</v>
      </c>
      <c>
        <f>(M1133*21)/100</f>
      </c>
      <c t="s">
        <v>27</v>
      </c>
    </row>
    <row r="1134" spans="1:5" ht="12.75">
      <c r="A1134" s="35" t="s">
        <v>55</v>
      </c>
      <c r="E1134" s="39" t="s">
        <v>1835</v>
      </c>
    </row>
    <row r="1135" spans="1:5" ht="12.75">
      <c r="A1135" s="35" t="s">
        <v>56</v>
      </c>
      <c r="E1135" s="40" t="s">
        <v>5</v>
      </c>
    </row>
    <row r="1136" spans="1:5" ht="12.75">
      <c r="A1136" t="s">
        <v>58</v>
      </c>
      <c r="E1136" s="39" t="s">
        <v>5</v>
      </c>
    </row>
    <row r="1137" spans="1:16" ht="12.75">
      <c r="A1137" t="s">
        <v>49</v>
      </c>
      <c s="34" t="s">
        <v>1836</v>
      </c>
      <c s="34" t="s">
        <v>1837</v>
      </c>
      <c s="35" t="s">
        <v>5</v>
      </c>
      <c s="6" t="s">
        <v>1838</v>
      </c>
      <c s="36" t="s">
        <v>129</v>
      </c>
      <c s="37">
        <v>66</v>
      </c>
      <c s="36">
        <v>0</v>
      </c>
      <c s="36">
        <f>ROUND(G1137*H1137,6)</f>
      </c>
      <c r="L1137" s="38">
        <v>0</v>
      </c>
      <c s="32">
        <f>ROUND(ROUND(L1137,2)*ROUND(G1137,3),2)</f>
      </c>
      <c s="36" t="s">
        <v>878</v>
      </c>
      <c>
        <f>(M1137*21)/100</f>
      </c>
      <c t="s">
        <v>27</v>
      </c>
    </row>
    <row r="1138" spans="1:5" ht="12.75">
      <c r="A1138" s="35" t="s">
        <v>55</v>
      </c>
      <c r="E1138" s="39" t="s">
        <v>1838</v>
      </c>
    </row>
    <row r="1139" spans="1:5" ht="63.75">
      <c r="A1139" s="35" t="s">
        <v>56</v>
      </c>
      <c r="E1139" s="40" t="s">
        <v>1839</v>
      </c>
    </row>
    <row r="1140" spans="1:5" ht="12.75">
      <c r="A1140" t="s">
        <v>58</v>
      </c>
      <c r="E1140" s="39" t="s">
        <v>5</v>
      </c>
    </row>
    <row r="1141" spans="1:16" ht="12.75">
      <c r="A1141" t="s">
        <v>49</v>
      </c>
      <c s="34" t="s">
        <v>1840</v>
      </c>
      <c s="34" t="s">
        <v>1841</v>
      </c>
      <c s="35" t="s">
        <v>5</v>
      </c>
      <c s="6" t="s">
        <v>1842</v>
      </c>
      <c s="36" t="s">
        <v>129</v>
      </c>
      <c s="37">
        <v>27</v>
      </c>
      <c s="36">
        <v>0.00015</v>
      </c>
      <c s="36">
        <f>ROUND(G1141*H1141,6)</f>
      </c>
      <c r="L1141" s="38">
        <v>0</v>
      </c>
      <c s="32">
        <f>ROUND(ROUND(L1141,2)*ROUND(G1141,3),2)</f>
      </c>
      <c s="36" t="s">
        <v>878</v>
      </c>
      <c>
        <f>(M1141*21)/100</f>
      </c>
      <c t="s">
        <v>27</v>
      </c>
    </row>
    <row r="1142" spans="1:5" ht="12.75">
      <c r="A1142" s="35" t="s">
        <v>55</v>
      </c>
      <c r="E1142" s="39" t="s">
        <v>1842</v>
      </c>
    </row>
    <row r="1143" spans="1:5" ht="12.75">
      <c r="A1143" s="35" t="s">
        <v>56</v>
      </c>
      <c r="E1143" s="40" t="s">
        <v>1843</v>
      </c>
    </row>
    <row r="1144" spans="1:5" ht="12.75">
      <c r="A1144" t="s">
        <v>58</v>
      </c>
      <c r="E1144" s="39" t="s">
        <v>5</v>
      </c>
    </row>
    <row r="1145" spans="1:16" ht="12.75">
      <c r="A1145" t="s">
        <v>49</v>
      </c>
      <c s="34" t="s">
        <v>1844</v>
      </c>
      <c s="34" t="s">
        <v>1845</v>
      </c>
      <c s="35" t="s">
        <v>5</v>
      </c>
      <c s="6" t="s">
        <v>1846</v>
      </c>
      <c s="36" t="s">
        <v>129</v>
      </c>
      <c s="37">
        <v>39</v>
      </c>
      <c s="36">
        <v>0.00015</v>
      </c>
      <c s="36">
        <f>ROUND(G1145*H1145,6)</f>
      </c>
      <c r="L1145" s="38">
        <v>0</v>
      </c>
      <c s="32">
        <f>ROUND(ROUND(L1145,2)*ROUND(G1145,3),2)</f>
      </c>
      <c s="36" t="s">
        <v>878</v>
      </c>
      <c>
        <f>(M1145*21)/100</f>
      </c>
      <c t="s">
        <v>27</v>
      </c>
    </row>
    <row r="1146" spans="1:5" ht="12.75">
      <c r="A1146" s="35" t="s">
        <v>55</v>
      </c>
      <c r="E1146" s="39" t="s">
        <v>1846</v>
      </c>
    </row>
    <row r="1147" spans="1:5" ht="12.75">
      <c r="A1147" s="35" t="s">
        <v>56</v>
      </c>
      <c r="E1147" s="40" t="s">
        <v>1847</v>
      </c>
    </row>
    <row r="1148" spans="1:5" ht="12.75">
      <c r="A1148" t="s">
        <v>58</v>
      </c>
      <c r="E1148" s="39" t="s">
        <v>5</v>
      </c>
    </row>
    <row r="1149" spans="1:16" ht="12.75">
      <c r="A1149" t="s">
        <v>49</v>
      </c>
      <c s="34" t="s">
        <v>1848</v>
      </c>
      <c s="34" t="s">
        <v>1849</v>
      </c>
      <c s="35" t="s">
        <v>5</v>
      </c>
      <c s="6" t="s">
        <v>1850</v>
      </c>
      <c s="36" t="s">
        <v>129</v>
      </c>
      <c s="37">
        <v>66</v>
      </c>
      <c s="36">
        <v>0.00015</v>
      </c>
      <c s="36">
        <f>ROUND(G1149*H1149,6)</f>
      </c>
      <c r="L1149" s="38">
        <v>0</v>
      </c>
      <c s="32">
        <f>ROUND(ROUND(L1149,2)*ROUND(G1149,3),2)</f>
      </c>
      <c s="36" t="s">
        <v>878</v>
      </c>
      <c>
        <f>(M1149*21)/100</f>
      </c>
      <c t="s">
        <v>27</v>
      </c>
    </row>
    <row r="1150" spans="1:5" ht="12.75">
      <c r="A1150" s="35" t="s">
        <v>55</v>
      </c>
      <c r="E1150" s="39" t="s">
        <v>1850</v>
      </c>
    </row>
    <row r="1151" spans="1:5" ht="12.75">
      <c r="A1151" s="35" t="s">
        <v>56</v>
      </c>
      <c r="E1151" s="40" t="s">
        <v>1851</v>
      </c>
    </row>
    <row r="1152" spans="1:5" ht="12.75">
      <c r="A1152" t="s">
        <v>58</v>
      </c>
      <c r="E1152" s="39" t="s">
        <v>5</v>
      </c>
    </row>
    <row r="1153" spans="1:16" ht="12.75">
      <c r="A1153" t="s">
        <v>49</v>
      </c>
      <c s="34" t="s">
        <v>1852</v>
      </c>
      <c s="34" t="s">
        <v>1853</v>
      </c>
      <c s="35" t="s">
        <v>5</v>
      </c>
      <c s="6" t="s">
        <v>1854</v>
      </c>
      <c s="36" t="s">
        <v>129</v>
      </c>
      <c s="37">
        <v>66</v>
      </c>
      <c s="36">
        <v>0</v>
      </c>
      <c s="36">
        <f>ROUND(G1153*H1153,6)</f>
      </c>
      <c r="L1153" s="38">
        <v>0</v>
      </c>
      <c s="32">
        <f>ROUND(ROUND(L1153,2)*ROUND(G1153,3),2)</f>
      </c>
      <c s="36" t="s">
        <v>878</v>
      </c>
      <c>
        <f>(M1153*21)/100</f>
      </c>
      <c t="s">
        <v>27</v>
      </c>
    </row>
    <row r="1154" spans="1:5" ht="12.75">
      <c r="A1154" s="35" t="s">
        <v>55</v>
      </c>
      <c r="E1154" s="39" t="s">
        <v>1854</v>
      </c>
    </row>
    <row r="1155" spans="1:5" ht="12.75">
      <c r="A1155" s="35" t="s">
        <v>56</v>
      </c>
      <c r="E1155" s="40" t="s">
        <v>5</v>
      </c>
    </row>
    <row r="1156" spans="1:5" ht="12.75">
      <c r="A1156" t="s">
        <v>58</v>
      </c>
      <c r="E1156" s="39" t="s">
        <v>5</v>
      </c>
    </row>
    <row r="1157" spans="1:16" ht="12.75">
      <c r="A1157" t="s">
        <v>49</v>
      </c>
      <c s="34" t="s">
        <v>1855</v>
      </c>
      <c s="34" t="s">
        <v>1856</v>
      </c>
      <c s="35" t="s">
        <v>5</v>
      </c>
      <c s="6" t="s">
        <v>1857</v>
      </c>
      <c s="36" t="s">
        <v>129</v>
      </c>
      <c s="37">
        <v>66</v>
      </c>
      <c s="36">
        <v>0.0012</v>
      </c>
      <c s="36">
        <f>ROUND(G1157*H1157,6)</f>
      </c>
      <c r="L1157" s="38">
        <v>0</v>
      </c>
      <c s="32">
        <f>ROUND(ROUND(L1157,2)*ROUND(G1157,3),2)</f>
      </c>
      <c s="36" t="s">
        <v>878</v>
      </c>
      <c>
        <f>(M1157*21)/100</f>
      </c>
      <c t="s">
        <v>27</v>
      </c>
    </row>
    <row r="1158" spans="1:5" ht="12.75">
      <c r="A1158" s="35" t="s">
        <v>55</v>
      </c>
      <c r="E1158" s="39" t="s">
        <v>1857</v>
      </c>
    </row>
    <row r="1159" spans="1:5" ht="12.75">
      <c r="A1159" s="35" t="s">
        <v>56</v>
      </c>
      <c r="E1159" s="40" t="s">
        <v>5</v>
      </c>
    </row>
    <row r="1160" spans="1:5" ht="12.75">
      <c r="A1160" t="s">
        <v>58</v>
      </c>
      <c r="E1160" s="39" t="s">
        <v>5</v>
      </c>
    </row>
    <row r="1161" spans="1:16" ht="12.75">
      <c r="A1161" t="s">
        <v>49</v>
      </c>
      <c s="34" t="s">
        <v>1858</v>
      </c>
      <c s="34" t="s">
        <v>1859</v>
      </c>
      <c s="35" t="s">
        <v>5</v>
      </c>
      <c s="6" t="s">
        <v>1860</v>
      </c>
      <c s="36" t="s">
        <v>129</v>
      </c>
      <c s="37">
        <v>4</v>
      </c>
      <c s="36">
        <v>0</v>
      </c>
      <c s="36">
        <f>ROUND(G1161*H1161,6)</f>
      </c>
      <c r="L1161" s="38">
        <v>0</v>
      </c>
      <c s="32">
        <f>ROUND(ROUND(L1161,2)*ROUND(G1161,3),2)</f>
      </c>
      <c s="36" t="s">
        <v>878</v>
      </c>
      <c>
        <f>(M1161*21)/100</f>
      </c>
      <c t="s">
        <v>27</v>
      </c>
    </row>
    <row r="1162" spans="1:5" ht="12.75">
      <c r="A1162" s="35" t="s">
        <v>55</v>
      </c>
      <c r="E1162" s="39" t="s">
        <v>1860</v>
      </c>
    </row>
    <row r="1163" spans="1:5" ht="12.75">
      <c r="A1163" s="35" t="s">
        <v>56</v>
      </c>
      <c r="E1163" s="40" t="s">
        <v>1799</v>
      </c>
    </row>
    <row r="1164" spans="1:5" ht="12.75">
      <c r="A1164" t="s">
        <v>58</v>
      </c>
      <c r="E1164" s="39" t="s">
        <v>5</v>
      </c>
    </row>
    <row r="1165" spans="1:16" ht="12.75">
      <c r="A1165" t="s">
        <v>49</v>
      </c>
      <c s="34" t="s">
        <v>1861</v>
      </c>
      <c s="34" t="s">
        <v>1862</v>
      </c>
      <c s="35" t="s">
        <v>5</v>
      </c>
      <c s="6" t="s">
        <v>1863</v>
      </c>
      <c s="36" t="s">
        <v>129</v>
      </c>
      <c s="37">
        <v>4</v>
      </c>
      <c s="36">
        <v>0.00015</v>
      </c>
      <c s="36">
        <f>ROUND(G1165*H1165,6)</f>
      </c>
      <c r="L1165" s="38">
        <v>0</v>
      </c>
      <c s="32">
        <f>ROUND(ROUND(L1165,2)*ROUND(G1165,3),2)</f>
      </c>
      <c s="36" t="s">
        <v>878</v>
      </c>
      <c>
        <f>(M1165*21)/100</f>
      </c>
      <c t="s">
        <v>27</v>
      </c>
    </row>
    <row r="1166" spans="1:5" ht="12.75">
      <c r="A1166" s="35" t="s">
        <v>55</v>
      </c>
      <c r="E1166" s="39" t="s">
        <v>1863</v>
      </c>
    </row>
    <row r="1167" spans="1:5" ht="12.75">
      <c r="A1167" s="35" t="s">
        <v>56</v>
      </c>
      <c r="E1167" s="40" t="s">
        <v>5</v>
      </c>
    </row>
    <row r="1168" spans="1:5" ht="12.75">
      <c r="A1168" t="s">
        <v>58</v>
      </c>
      <c r="E1168" s="39" t="s">
        <v>5</v>
      </c>
    </row>
    <row r="1169" spans="1:16" ht="12.75">
      <c r="A1169" t="s">
        <v>49</v>
      </c>
      <c s="34" t="s">
        <v>1864</v>
      </c>
      <c s="34" t="s">
        <v>1865</v>
      </c>
      <c s="35" t="s">
        <v>5</v>
      </c>
      <c s="6" t="s">
        <v>1866</v>
      </c>
      <c s="36" t="s">
        <v>129</v>
      </c>
      <c s="37">
        <v>4</v>
      </c>
      <c s="36">
        <v>0.00015</v>
      </c>
      <c s="36">
        <f>ROUND(G1169*H1169,6)</f>
      </c>
      <c r="L1169" s="38">
        <v>0</v>
      </c>
      <c s="32">
        <f>ROUND(ROUND(L1169,2)*ROUND(G1169,3),2)</f>
      </c>
      <c s="36" t="s">
        <v>878</v>
      </c>
      <c>
        <f>(M1169*21)/100</f>
      </c>
      <c t="s">
        <v>27</v>
      </c>
    </row>
    <row r="1170" spans="1:5" ht="12.75">
      <c r="A1170" s="35" t="s">
        <v>55</v>
      </c>
      <c r="E1170" s="39" t="s">
        <v>1866</v>
      </c>
    </row>
    <row r="1171" spans="1:5" ht="12.75">
      <c r="A1171" s="35" t="s">
        <v>56</v>
      </c>
      <c r="E1171" s="40" t="s">
        <v>5</v>
      </c>
    </row>
    <row r="1172" spans="1:5" ht="12.75">
      <c r="A1172" t="s">
        <v>58</v>
      </c>
      <c r="E1172" s="39" t="s">
        <v>5</v>
      </c>
    </row>
    <row r="1173" spans="1:16" ht="12.75">
      <c r="A1173" t="s">
        <v>49</v>
      </c>
      <c s="34" t="s">
        <v>1867</v>
      </c>
      <c s="34" t="s">
        <v>1868</v>
      </c>
      <c s="35" t="s">
        <v>5</v>
      </c>
      <c s="6" t="s">
        <v>1869</v>
      </c>
      <c s="36" t="s">
        <v>129</v>
      </c>
      <c s="37">
        <v>4</v>
      </c>
      <c s="36">
        <v>0</v>
      </c>
      <c s="36">
        <f>ROUND(G1173*H1173,6)</f>
      </c>
      <c r="L1173" s="38">
        <v>0</v>
      </c>
      <c s="32">
        <f>ROUND(ROUND(L1173,2)*ROUND(G1173,3),2)</f>
      </c>
      <c s="36" t="s">
        <v>878</v>
      </c>
      <c>
        <f>(M1173*21)/100</f>
      </c>
      <c t="s">
        <v>27</v>
      </c>
    </row>
    <row r="1174" spans="1:5" ht="12.75">
      <c r="A1174" s="35" t="s">
        <v>55</v>
      </c>
      <c r="E1174" s="39" t="s">
        <v>1869</v>
      </c>
    </row>
    <row r="1175" spans="1:5" ht="12.75">
      <c r="A1175" s="35" t="s">
        <v>56</v>
      </c>
      <c r="E1175" s="40" t="s">
        <v>5</v>
      </c>
    </row>
    <row r="1176" spans="1:5" ht="12.75">
      <c r="A1176" t="s">
        <v>58</v>
      </c>
      <c r="E1176" s="39" t="s">
        <v>5</v>
      </c>
    </row>
    <row r="1177" spans="1:16" ht="12.75">
      <c r="A1177" t="s">
        <v>49</v>
      </c>
      <c s="34" t="s">
        <v>1870</v>
      </c>
      <c s="34" t="s">
        <v>1871</v>
      </c>
      <c s="35" t="s">
        <v>5</v>
      </c>
      <c s="6" t="s">
        <v>1872</v>
      </c>
      <c s="36" t="s">
        <v>129</v>
      </c>
      <c s="37">
        <v>4</v>
      </c>
      <c s="36">
        <v>0.0022</v>
      </c>
      <c s="36">
        <f>ROUND(G1177*H1177,6)</f>
      </c>
      <c r="L1177" s="38">
        <v>0</v>
      </c>
      <c s="32">
        <f>ROUND(ROUND(L1177,2)*ROUND(G1177,3),2)</f>
      </c>
      <c s="36" t="s">
        <v>878</v>
      </c>
      <c>
        <f>(M1177*21)/100</f>
      </c>
      <c t="s">
        <v>27</v>
      </c>
    </row>
    <row r="1178" spans="1:5" ht="12.75">
      <c r="A1178" s="35" t="s">
        <v>55</v>
      </c>
      <c r="E1178" s="39" t="s">
        <v>1872</v>
      </c>
    </row>
    <row r="1179" spans="1:5" ht="12.75">
      <c r="A1179" s="35" t="s">
        <v>56</v>
      </c>
      <c r="E1179" s="40" t="s">
        <v>5</v>
      </c>
    </row>
    <row r="1180" spans="1:5" ht="12.75">
      <c r="A1180" t="s">
        <v>58</v>
      </c>
      <c r="E1180" s="39" t="s">
        <v>5</v>
      </c>
    </row>
    <row r="1181" spans="1:16" ht="12.75">
      <c r="A1181" t="s">
        <v>49</v>
      </c>
      <c s="34" t="s">
        <v>1873</v>
      </c>
      <c s="34" t="s">
        <v>1874</v>
      </c>
      <c s="35" t="s">
        <v>5</v>
      </c>
      <c s="6" t="s">
        <v>1875</v>
      </c>
      <c s="36" t="s">
        <v>129</v>
      </c>
      <c s="37">
        <v>5</v>
      </c>
      <c s="36">
        <v>0</v>
      </c>
      <c s="36">
        <f>ROUND(G1181*H1181,6)</f>
      </c>
      <c r="L1181" s="38">
        <v>0</v>
      </c>
      <c s="32">
        <f>ROUND(ROUND(L1181,2)*ROUND(G1181,3),2)</f>
      </c>
      <c s="36" t="s">
        <v>878</v>
      </c>
      <c>
        <f>(M1181*21)/100</f>
      </c>
      <c t="s">
        <v>27</v>
      </c>
    </row>
    <row r="1182" spans="1:5" ht="12.75">
      <c r="A1182" s="35" t="s">
        <v>55</v>
      </c>
      <c r="E1182" s="39" t="s">
        <v>1875</v>
      </c>
    </row>
    <row r="1183" spans="1:5" ht="12.75">
      <c r="A1183" s="35" t="s">
        <v>56</v>
      </c>
      <c r="E1183" s="40" t="s">
        <v>1876</v>
      </c>
    </row>
    <row r="1184" spans="1:5" ht="12.75">
      <c r="A1184" t="s">
        <v>58</v>
      </c>
      <c r="E1184" s="39" t="s">
        <v>5</v>
      </c>
    </row>
    <row r="1185" spans="1:16" ht="12.75">
      <c r="A1185" t="s">
        <v>49</v>
      </c>
      <c s="34" t="s">
        <v>1877</v>
      </c>
      <c s="34" t="s">
        <v>1878</v>
      </c>
      <c s="35" t="s">
        <v>5</v>
      </c>
      <c s="6" t="s">
        <v>1879</v>
      </c>
      <c s="36" t="s">
        <v>129</v>
      </c>
      <c s="37">
        <v>5</v>
      </c>
      <c s="36">
        <v>0</v>
      </c>
      <c s="36">
        <f>ROUND(G1185*H1185,6)</f>
      </c>
      <c r="L1185" s="38">
        <v>0</v>
      </c>
      <c s="32">
        <f>ROUND(ROUND(L1185,2)*ROUND(G1185,3),2)</f>
      </c>
      <c s="36" t="s">
        <v>54</v>
      </c>
      <c>
        <f>(M1185*21)/100</f>
      </c>
      <c t="s">
        <v>27</v>
      </c>
    </row>
    <row r="1186" spans="1:5" ht="12.75">
      <c r="A1186" s="35" t="s">
        <v>55</v>
      </c>
      <c r="E1186" s="39" t="s">
        <v>1879</v>
      </c>
    </row>
    <row r="1187" spans="1:5" ht="12.75">
      <c r="A1187" s="35" t="s">
        <v>56</v>
      </c>
      <c r="E1187" s="40" t="s">
        <v>5</v>
      </c>
    </row>
    <row r="1188" spans="1:5" ht="12.75">
      <c r="A1188" t="s">
        <v>58</v>
      </c>
      <c r="E1188" s="39" t="s">
        <v>5</v>
      </c>
    </row>
    <row r="1189" spans="1:16" ht="12.75">
      <c r="A1189" t="s">
        <v>49</v>
      </c>
      <c s="34" t="s">
        <v>1880</v>
      </c>
      <c s="34" t="s">
        <v>1881</v>
      </c>
      <c s="35" t="s">
        <v>5</v>
      </c>
      <c s="6" t="s">
        <v>1882</v>
      </c>
      <c s="36" t="s">
        <v>129</v>
      </c>
      <c s="37">
        <v>2</v>
      </c>
      <c s="36">
        <v>0</v>
      </c>
      <c s="36">
        <f>ROUND(G1189*H1189,6)</f>
      </c>
      <c r="L1189" s="38">
        <v>0</v>
      </c>
      <c s="32">
        <f>ROUND(ROUND(L1189,2)*ROUND(G1189,3),2)</f>
      </c>
      <c s="36" t="s">
        <v>878</v>
      </c>
      <c>
        <f>(M1189*21)/100</f>
      </c>
      <c t="s">
        <v>27</v>
      </c>
    </row>
    <row r="1190" spans="1:5" ht="12.75">
      <c r="A1190" s="35" t="s">
        <v>55</v>
      </c>
      <c r="E1190" s="39" t="s">
        <v>1882</v>
      </c>
    </row>
    <row r="1191" spans="1:5" ht="12.75">
      <c r="A1191" s="35" t="s">
        <v>56</v>
      </c>
      <c r="E1191" s="40" t="s">
        <v>5</v>
      </c>
    </row>
    <row r="1192" spans="1:5" ht="12.75">
      <c r="A1192" t="s">
        <v>58</v>
      </c>
      <c r="E1192" s="39" t="s">
        <v>5</v>
      </c>
    </row>
    <row r="1193" spans="1:16" ht="12.75">
      <c r="A1193" t="s">
        <v>49</v>
      </c>
      <c s="34" t="s">
        <v>1883</v>
      </c>
      <c s="34" t="s">
        <v>1884</v>
      </c>
      <c s="35" t="s">
        <v>5</v>
      </c>
      <c s="6" t="s">
        <v>1885</v>
      </c>
      <c s="36" t="s">
        <v>129</v>
      </c>
      <c s="37">
        <v>2</v>
      </c>
      <c s="36">
        <v>0</v>
      </c>
      <c s="36">
        <f>ROUND(G1193*H1193,6)</f>
      </c>
      <c r="L1193" s="38">
        <v>0</v>
      </c>
      <c s="32">
        <f>ROUND(ROUND(L1193,2)*ROUND(G1193,3),2)</f>
      </c>
      <c s="36" t="s">
        <v>54</v>
      </c>
      <c>
        <f>(M1193*21)/100</f>
      </c>
      <c t="s">
        <v>27</v>
      </c>
    </row>
    <row r="1194" spans="1:5" ht="12.75">
      <c r="A1194" s="35" t="s">
        <v>55</v>
      </c>
      <c r="E1194" s="39" t="s">
        <v>1885</v>
      </c>
    </row>
    <row r="1195" spans="1:5" ht="12.75">
      <c r="A1195" s="35" t="s">
        <v>56</v>
      </c>
      <c r="E1195" s="40" t="s">
        <v>5</v>
      </c>
    </row>
    <row r="1196" spans="1:5" ht="12.75">
      <c r="A1196" t="s">
        <v>58</v>
      </c>
      <c r="E1196" s="39" t="s">
        <v>5</v>
      </c>
    </row>
    <row r="1197" spans="1:16" ht="25.5">
      <c r="A1197" t="s">
        <v>49</v>
      </c>
      <c s="34" t="s">
        <v>1886</v>
      </c>
      <c s="34" t="s">
        <v>1887</v>
      </c>
      <c s="35" t="s">
        <v>5</v>
      </c>
      <c s="6" t="s">
        <v>1888</v>
      </c>
      <c s="36" t="s">
        <v>129</v>
      </c>
      <c s="37">
        <v>60</v>
      </c>
      <c s="36">
        <v>0</v>
      </c>
      <c s="36">
        <f>ROUND(G1197*H1197,6)</f>
      </c>
      <c r="L1197" s="38">
        <v>0</v>
      </c>
      <c s="32">
        <f>ROUND(ROUND(L1197,2)*ROUND(G1197,3),2)</f>
      </c>
      <c s="36" t="s">
        <v>878</v>
      </c>
      <c>
        <f>(M1197*21)/100</f>
      </c>
      <c t="s">
        <v>27</v>
      </c>
    </row>
    <row r="1198" spans="1:5" ht="25.5">
      <c r="A1198" s="35" t="s">
        <v>55</v>
      </c>
      <c r="E1198" s="39" t="s">
        <v>1888</v>
      </c>
    </row>
    <row r="1199" spans="1:5" ht="12.75">
      <c r="A1199" s="35" t="s">
        <v>56</v>
      </c>
      <c r="E1199" s="40" t="s">
        <v>1889</v>
      </c>
    </row>
    <row r="1200" spans="1:5" ht="12.75">
      <c r="A1200" t="s">
        <v>58</v>
      </c>
      <c r="E1200" s="39" t="s">
        <v>5</v>
      </c>
    </row>
    <row r="1201" spans="1:16" ht="12.75">
      <c r="A1201" t="s">
        <v>49</v>
      </c>
      <c s="34" t="s">
        <v>1890</v>
      </c>
      <c s="34" t="s">
        <v>1891</v>
      </c>
      <c s="35" t="s">
        <v>5</v>
      </c>
      <c s="6" t="s">
        <v>1892</v>
      </c>
      <c s="36" t="s">
        <v>227</v>
      </c>
      <c s="37">
        <v>63.63</v>
      </c>
      <c s="36">
        <v>0.007</v>
      </c>
      <c s="36">
        <f>ROUND(G1201*H1201,6)</f>
      </c>
      <c r="L1201" s="38">
        <v>0</v>
      </c>
      <c s="32">
        <f>ROUND(ROUND(L1201,2)*ROUND(G1201,3),2)</f>
      </c>
      <c s="36" t="s">
        <v>878</v>
      </c>
      <c>
        <f>(M1201*21)/100</f>
      </c>
      <c t="s">
        <v>27</v>
      </c>
    </row>
    <row r="1202" spans="1:5" ht="12.75">
      <c r="A1202" s="35" t="s">
        <v>55</v>
      </c>
      <c r="E1202" s="39" t="s">
        <v>1892</v>
      </c>
    </row>
    <row r="1203" spans="1:5" ht="12.75">
      <c r="A1203" s="35" t="s">
        <v>56</v>
      </c>
      <c r="E1203" s="40" t="s">
        <v>1893</v>
      </c>
    </row>
    <row r="1204" spans="1:5" ht="12.75">
      <c r="A1204" t="s">
        <v>58</v>
      </c>
      <c r="E1204" s="39" t="s">
        <v>5</v>
      </c>
    </row>
    <row r="1205" spans="1:16" ht="25.5">
      <c r="A1205" t="s">
        <v>49</v>
      </c>
      <c s="34" t="s">
        <v>1894</v>
      </c>
      <c s="34" t="s">
        <v>1895</v>
      </c>
      <c s="35" t="s">
        <v>5</v>
      </c>
      <c s="6" t="s">
        <v>1896</v>
      </c>
      <c s="36" t="s">
        <v>53</v>
      </c>
      <c s="37">
        <v>13.157</v>
      </c>
      <c s="36">
        <v>0</v>
      </c>
      <c s="36">
        <f>ROUND(G1205*H1205,6)</f>
      </c>
      <c r="L1205" s="38">
        <v>0</v>
      </c>
      <c s="32">
        <f>ROUND(ROUND(L1205,2)*ROUND(G1205,3),2)</f>
      </c>
      <c s="36" t="s">
        <v>878</v>
      </c>
      <c>
        <f>(M1205*21)/100</f>
      </c>
      <c t="s">
        <v>27</v>
      </c>
    </row>
    <row r="1206" spans="1:5" ht="25.5">
      <c r="A1206" s="35" t="s">
        <v>55</v>
      </c>
      <c r="E1206" s="39" t="s">
        <v>1896</v>
      </c>
    </row>
    <row r="1207" spans="1:5" ht="12.75">
      <c r="A1207" s="35" t="s">
        <v>56</v>
      </c>
      <c r="E1207" s="40" t="s">
        <v>5</v>
      </c>
    </row>
    <row r="1208" spans="1:5" ht="12.75">
      <c r="A1208" t="s">
        <v>58</v>
      </c>
      <c r="E1208" s="39" t="s">
        <v>5</v>
      </c>
    </row>
    <row r="1209" spans="1:16" ht="38.25">
      <c r="A1209" t="s">
        <v>49</v>
      </c>
      <c s="34" t="s">
        <v>1897</v>
      </c>
      <c s="34" t="s">
        <v>1898</v>
      </c>
      <c s="35" t="s">
        <v>5</v>
      </c>
      <c s="6" t="s">
        <v>1899</v>
      </c>
      <c s="36" t="s">
        <v>129</v>
      </c>
      <c s="37">
        <v>4</v>
      </c>
      <c s="36">
        <v>0.00027</v>
      </c>
      <c s="36">
        <f>ROUND(G1209*H1209,6)</f>
      </c>
      <c r="L1209" s="38">
        <v>0</v>
      </c>
      <c s="32">
        <f>ROUND(ROUND(L1209,2)*ROUND(G1209,3),2)</f>
      </c>
      <c s="36" t="s">
        <v>54</v>
      </c>
      <c>
        <f>(M1209*21)/100</f>
      </c>
      <c t="s">
        <v>27</v>
      </c>
    </row>
    <row r="1210" spans="1:5" ht="38.25">
      <c r="A1210" s="35" t="s">
        <v>55</v>
      </c>
      <c r="E1210" s="39" t="s">
        <v>1900</v>
      </c>
    </row>
    <row r="1211" spans="1:5" ht="25.5">
      <c r="A1211" s="35" t="s">
        <v>56</v>
      </c>
      <c r="E1211" s="40" t="s">
        <v>1901</v>
      </c>
    </row>
    <row r="1212" spans="1:5" ht="12.75">
      <c r="A1212" t="s">
        <v>58</v>
      </c>
      <c r="E1212" s="39" t="s">
        <v>5</v>
      </c>
    </row>
    <row r="1213" spans="1:16" ht="25.5">
      <c r="A1213" t="s">
        <v>49</v>
      </c>
      <c s="34" t="s">
        <v>1902</v>
      </c>
      <c s="34" t="s">
        <v>1903</v>
      </c>
      <c s="35" t="s">
        <v>5</v>
      </c>
      <c s="6" t="s">
        <v>1904</v>
      </c>
      <c s="36" t="s">
        <v>129</v>
      </c>
      <c s="37">
        <v>4</v>
      </c>
      <c s="36">
        <v>0.0237</v>
      </c>
      <c s="36">
        <f>ROUND(G1213*H1213,6)</f>
      </c>
      <c r="L1213" s="38">
        <v>0</v>
      </c>
      <c s="32">
        <f>ROUND(ROUND(L1213,2)*ROUND(G1213,3),2)</f>
      </c>
      <c s="36" t="s">
        <v>54</v>
      </c>
      <c>
        <f>(M1213*21)/100</f>
      </c>
      <c t="s">
        <v>27</v>
      </c>
    </row>
    <row r="1214" spans="1:5" ht="25.5">
      <c r="A1214" s="35" t="s">
        <v>55</v>
      </c>
      <c r="E1214" s="39" t="s">
        <v>1904</v>
      </c>
    </row>
    <row r="1215" spans="1:5" ht="12.75">
      <c r="A1215" s="35" t="s">
        <v>56</v>
      </c>
      <c r="E1215" s="40" t="s">
        <v>5</v>
      </c>
    </row>
    <row r="1216" spans="1:5" ht="12.75">
      <c r="A1216" t="s">
        <v>58</v>
      </c>
      <c r="E1216" s="39" t="s">
        <v>5</v>
      </c>
    </row>
    <row r="1217" spans="1:16" ht="38.25">
      <c r="A1217" t="s">
        <v>49</v>
      </c>
      <c s="34" t="s">
        <v>1905</v>
      </c>
      <c s="34" t="s">
        <v>1906</v>
      </c>
      <c s="35" t="s">
        <v>5</v>
      </c>
      <c s="6" t="s">
        <v>1899</v>
      </c>
      <c s="36" t="s">
        <v>129</v>
      </c>
      <c s="37">
        <v>2</v>
      </c>
      <c s="36">
        <v>0.00026</v>
      </c>
      <c s="36">
        <f>ROUND(G1217*H1217,6)</f>
      </c>
      <c r="L1217" s="38">
        <v>0</v>
      </c>
      <c s="32">
        <f>ROUND(ROUND(L1217,2)*ROUND(G1217,3),2)</f>
      </c>
      <c s="36" t="s">
        <v>878</v>
      </c>
      <c>
        <f>(M1217*21)/100</f>
      </c>
      <c t="s">
        <v>27</v>
      </c>
    </row>
    <row r="1218" spans="1:5" ht="38.25">
      <c r="A1218" s="35" t="s">
        <v>55</v>
      </c>
      <c r="E1218" s="39" t="s">
        <v>1907</v>
      </c>
    </row>
    <row r="1219" spans="1:5" ht="25.5">
      <c r="A1219" s="35" t="s">
        <v>56</v>
      </c>
      <c r="E1219" s="40" t="s">
        <v>1908</v>
      </c>
    </row>
    <row r="1220" spans="1:5" ht="12.75">
      <c r="A1220" t="s">
        <v>58</v>
      </c>
      <c r="E1220" s="39" t="s">
        <v>5</v>
      </c>
    </row>
    <row r="1221" spans="1:16" ht="25.5">
      <c r="A1221" t="s">
        <v>49</v>
      </c>
      <c s="34" t="s">
        <v>1909</v>
      </c>
      <c s="34" t="s">
        <v>1910</v>
      </c>
      <c s="35" t="s">
        <v>5</v>
      </c>
      <c s="6" t="s">
        <v>1911</v>
      </c>
      <c s="36" t="s">
        <v>129</v>
      </c>
      <c s="37">
        <v>2</v>
      </c>
      <c s="36">
        <v>0</v>
      </c>
      <c s="36">
        <f>ROUND(G1221*H1221,6)</f>
      </c>
      <c r="L1221" s="38">
        <v>0</v>
      </c>
      <c s="32">
        <f>ROUND(ROUND(L1221,2)*ROUND(G1221,3),2)</f>
      </c>
      <c s="36" t="s">
        <v>878</v>
      </c>
      <c>
        <f>(M1221*21)/100</f>
      </c>
      <c t="s">
        <v>27</v>
      </c>
    </row>
    <row r="1222" spans="1:5" ht="25.5">
      <c r="A1222" s="35" t="s">
        <v>55</v>
      </c>
      <c r="E1222" s="39" t="s">
        <v>1911</v>
      </c>
    </row>
    <row r="1223" spans="1:5" ht="12.75">
      <c r="A1223" s="35" t="s">
        <v>56</v>
      </c>
      <c r="E1223" s="40" t="s">
        <v>5</v>
      </c>
    </row>
    <row r="1224" spans="1:5" ht="12.75">
      <c r="A1224" t="s">
        <v>58</v>
      </c>
      <c r="E1224" s="39" t="s">
        <v>5</v>
      </c>
    </row>
    <row r="1225" spans="1:16" ht="12.75">
      <c r="A1225" t="s">
        <v>49</v>
      </c>
      <c s="34" t="s">
        <v>1912</v>
      </c>
      <c s="34" t="s">
        <v>1913</v>
      </c>
      <c s="35" t="s">
        <v>5</v>
      </c>
      <c s="6" t="s">
        <v>1914</v>
      </c>
      <c s="36" t="s">
        <v>227</v>
      </c>
      <c s="37">
        <v>5.25</v>
      </c>
      <c s="36">
        <v>0</v>
      </c>
      <c s="36">
        <f>ROUND(G1225*H1225,6)</f>
      </c>
      <c r="L1225" s="38">
        <v>0</v>
      </c>
      <c s="32">
        <f>ROUND(ROUND(L1225,2)*ROUND(G1225,3),2)</f>
      </c>
      <c s="36" t="s">
        <v>878</v>
      </c>
      <c>
        <f>(M1225*21)/100</f>
      </c>
      <c t="s">
        <v>27</v>
      </c>
    </row>
    <row r="1226" spans="1:5" ht="12.75">
      <c r="A1226" s="35" t="s">
        <v>55</v>
      </c>
      <c r="E1226" s="39" t="s">
        <v>1914</v>
      </c>
    </row>
    <row r="1227" spans="1:5" ht="25.5">
      <c r="A1227" s="35" t="s">
        <v>56</v>
      </c>
      <c r="E1227" s="40" t="s">
        <v>1915</v>
      </c>
    </row>
    <row r="1228" spans="1:5" ht="12.75">
      <c r="A1228" t="s">
        <v>58</v>
      </c>
      <c r="E1228" s="39" t="s">
        <v>5</v>
      </c>
    </row>
    <row r="1229" spans="1:16" ht="12.75">
      <c r="A1229" t="s">
        <v>49</v>
      </c>
      <c s="34" t="s">
        <v>1916</v>
      </c>
      <c s="34" t="s">
        <v>1917</v>
      </c>
      <c s="35" t="s">
        <v>5</v>
      </c>
      <c s="6" t="s">
        <v>1918</v>
      </c>
      <c s="36" t="s">
        <v>227</v>
      </c>
      <c s="37">
        <v>5.775</v>
      </c>
      <c s="36">
        <v>0</v>
      </c>
      <c s="36">
        <f>ROUND(G1229*H1229,6)</f>
      </c>
      <c r="L1229" s="38">
        <v>0</v>
      </c>
      <c s="32">
        <f>ROUND(ROUND(L1229,2)*ROUND(G1229,3),2)</f>
      </c>
      <c s="36" t="s">
        <v>54</v>
      </c>
      <c>
        <f>(M1229*21)/100</f>
      </c>
      <c t="s">
        <v>27</v>
      </c>
    </row>
    <row r="1230" spans="1:5" ht="12.75">
      <c r="A1230" s="35" t="s">
        <v>55</v>
      </c>
      <c r="E1230" s="39" t="s">
        <v>1918</v>
      </c>
    </row>
    <row r="1231" spans="1:5" ht="12.75">
      <c r="A1231" s="35" t="s">
        <v>56</v>
      </c>
      <c r="E1231" s="40" t="s">
        <v>5</v>
      </c>
    </row>
    <row r="1232" spans="1:5" ht="12.75">
      <c r="A1232" t="s">
        <v>58</v>
      </c>
      <c r="E1232" s="39" t="s">
        <v>5</v>
      </c>
    </row>
    <row r="1233" spans="1:16" ht="12.75">
      <c r="A1233" t="s">
        <v>49</v>
      </c>
      <c s="34" t="s">
        <v>1919</v>
      </c>
      <c s="34" t="s">
        <v>1920</v>
      </c>
      <c s="35" t="s">
        <v>5</v>
      </c>
      <c s="6" t="s">
        <v>1921</v>
      </c>
      <c s="36" t="s">
        <v>129</v>
      </c>
      <c s="37">
        <v>55</v>
      </c>
      <c s="36">
        <v>0</v>
      </c>
      <c s="36">
        <f>ROUND(G1233*H1233,6)</f>
      </c>
      <c r="L1233" s="38">
        <v>0</v>
      </c>
      <c s="32">
        <f>ROUND(ROUND(L1233,2)*ROUND(G1233,3),2)</f>
      </c>
      <c s="36" t="s">
        <v>54</v>
      </c>
      <c>
        <f>(M1233*21)/100</f>
      </c>
      <c t="s">
        <v>27</v>
      </c>
    </row>
    <row r="1234" spans="1:5" ht="12.75">
      <c r="A1234" s="35" t="s">
        <v>55</v>
      </c>
      <c r="E1234" s="39" t="s">
        <v>1921</v>
      </c>
    </row>
    <row r="1235" spans="1:5" ht="38.25">
      <c r="A1235" s="35" t="s">
        <v>56</v>
      </c>
      <c r="E1235" s="40" t="s">
        <v>1922</v>
      </c>
    </row>
    <row r="1236" spans="1:5" ht="12.75">
      <c r="A1236" t="s">
        <v>58</v>
      </c>
      <c r="E1236" s="39" t="s">
        <v>5</v>
      </c>
    </row>
    <row r="1237" spans="1:13" ht="12.75">
      <c r="A1237" t="s">
        <v>46</v>
      </c>
      <c r="C1237" s="31" t="s">
        <v>1923</v>
      </c>
      <c r="E1237" s="33" t="s">
        <v>1924</v>
      </c>
      <c r="J1237" s="32">
        <f>0</f>
      </c>
      <c s="32">
        <f>0</f>
      </c>
      <c s="32">
        <f>0+L1238+L1242+L1246+L1250+L1254+L1258+L1262+L1266+L1270+L1274+L1278+L1282+L1286+L1290+L1294+L1298+L1302+L1306+L1310+L1314+L1318+L1322+L1326+L1330+L1334+L1338+L1342+L1346+L1350+L1354+L1358+L1362+L1366+L1370+L1374+L1378</f>
      </c>
      <c s="32">
        <f>0+M1238+M1242+M1246+M1250+M1254+M1258+M1262+M1266+M1270+M1274+M1278+M1282+M1286+M1290+M1294+M1298+M1302+M1306+M1310+M1314+M1318+M1322+M1326+M1330+M1334+M1338+M1342+M1346+M1350+M1354+M1358+M1362+M1366+M1370+M1374+M1378</f>
      </c>
    </row>
    <row r="1238" spans="1:16" ht="25.5">
      <c r="A1238" t="s">
        <v>49</v>
      </c>
      <c s="34" t="s">
        <v>1925</v>
      </c>
      <c s="34" t="s">
        <v>1926</v>
      </c>
      <c s="35" t="s">
        <v>5</v>
      </c>
      <c s="6" t="s">
        <v>1927</v>
      </c>
      <c s="36" t="s">
        <v>227</v>
      </c>
      <c s="37">
        <v>19.7</v>
      </c>
      <c s="36">
        <v>6E-05</v>
      </c>
      <c s="36">
        <f>ROUND(G1238*H1238,6)</f>
      </c>
      <c r="L1238" s="38">
        <v>0</v>
      </c>
      <c s="32">
        <f>ROUND(ROUND(L1238,2)*ROUND(G1238,3),2)</f>
      </c>
      <c s="36" t="s">
        <v>878</v>
      </c>
      <c>
        <f>(M1238*21)/100</f>
      </c>
      <c t="s">
        <v>27</v>
      </c>
    </row>
    <row r="1239" spans="1:5" ht="25.5">
      <c r="A1239" s="35" t="s">
        <v>55</v>
      </c>
      <c r="E1239" s="39" t="s">
        <v>1927</v>
      </c>
    </row>
    <row r="1240" spans="1:5" ht="76.5">
      <c r="A1240" s="35" t="s">
        <v>56</v>
      </c>
      <c r="E1240" s="42" t="s">
        <v>1928</v>
      </c>
    </row>
    <row r="1241" spans="1:5" ht="12.75">
      <c r="A1241" t="s">
        <v>58</v>
      </c>
      <c r="E1241" s="39" t="s">
        <v>5</v>
      </c>
    </row>
    <row r="1242" spans="1:16" ht="12.75">
      <c r="A1242" t="s">
        <v>49</v>
      </c>
      <c s="34" t="s">
        <v>1929</v>
      </c>
      <c s="34" t="s">
        <v>1930</v>
      </c>
      <c s="35" t="s">
        <v>5</v>
      </c>
      <c s="6" t="s">
        <v>1931</v>
      </c>
      <c s="36" t="s">
        <v>129</v>
      </c>
      <c s="37">
        <v>11</v>
      </c>
      <c s="36">
        <v>0</v>
      </c>
      <c s="36">
        <f>ROUND(G1242*H1242,6)</f>
      </c>
      <c r="L1242" s="38">
        <v>0</v>
      </c>
      <c s="32">
        <f>ROUND(ROUND(L1242,2)*ROUND(G1242,3),2)</f>
      </c>
      <c s="36" t="s">
        <v>54</v>
      </c>
      <c>
        <f>(M1242*21)/100</f>
      </c>
      <c t="s">
        <v>27</v>
      </c>
    </row>
    <row r="1243" spans="1:5" ht="12.75">
      <c r="A1243" s="35" t="s">
        <v>55</v>
      </c>
      <c r="E1243" s="39" t="s">
        <v>1931</v>
      </c>
    </row>
    <row r="1244" spans="1:5" ht="12.75">
      <c r="A1244" s="35" t="s">
        <v>56</v>
      </c>
      <c r="E1244" s="40" t="s">
        <v>5</v>
      </c>
    </row>
    <row r="1245" spans="1:5" ht="12.75">
      <c r="A1245" t="s">
        <v>58</v>
      </c>
      <c r="E1245" s="39" t="s">
        <v>5</v>
      </c>
    </row>
    <row r="1246" spans="1:16" ht="12.75">
      <c r="A1246" t="s">
        <v>49</v>
      </c>
      <c s="34" t="s">
        <v>1932</v>
      </c>
      <c s="34" t="s">
        <v>1933</v>
      </c>
      <c s="35" t="s">
        <v>5</v>
      </c>
      <c s="6" t="s">
        <v>1934</v>
      </c>
      <c s="36" t="s">
        <v>129</v>
      </c>
      <c s="37">
        <v>2</v>
      </c>
      <c s="36">
        <v>0</v>
      </c>
      <c s="36">
        <f>ROUND(G1246*H1246,6)</f>
      </c>
      <c r="L1246" s="38">
        <v>0</v>
      </c>
      <c s="32">
        <f>ROUND(ROUND(L1246,2)*ROUND(G1246,3),2)</f>
      </c>
      <c s="36" t="s">
        <v>54</v>
      </c>
      <c>
        <f>(M1246*21)/100</f>
      </c>
      <c t="s">
        <v>27</v>
      </c>
    </row>
    <row r="1247" spans="1:5" ht="12.75">
      <c r="A1247" s="35" t="s">
        <v>55</v>
      </c>
      <c r="E1247" s="39" t="s">
        <v>1934</v>
      </c>
    </row>
    <row r="1248" spans="1:5" ht="12.75">
      <c r="A1248" s="35" t="s">
        <v>56</v>
      </c>
      <c r="E1248" s="40" t="s">
        <v>5</v>
      </c>
    </row>
    <row r="1249" spans="1:5" ht="12.75">
      <c r="A1249" t="s">
        <v>58</v>
      </c>
      <c r="E1249" s="39" t="s">
        <v>5</v>
      </c>
    </row>
    <row r="1250" spans="1:16" ht="25.5">
      <c r="A1250" t="s">
        <v>49</v>
      </c>
      <c s="34" t="s">
        <v>1935</v>
      </c>
      <c s="34" t="s">
        <v>1936</v>
      </c>
      <c s="35" t="s">
        <v>5</v>
      </c>
      <c s="6" t="s">
        <v>1937</v>
      </c>
      <c s="36" t="s">
        <v>227</v>
      </c>
      <c s="37">
        <v>25</v>
      </c>
      <c s="36">
        <v>0</v>
      </c>
      <c s="36">
        <f>ROUND(G1250*H1250,6)</f>
      </c>
      <c r="L1250" s="38">
        <v>0</v>
      </c>
      <c s="32">
        <f>ROUND(ROUND(L1250,2)*ROUND(G1250,3),2)</f>
      </c>
      <c s="36" t="s">
        <v>878</v>
      </c>
      <c>
        <f>(M1250*21)/100</f>
      </c>
      <c t="s">
        <v>27</v>
      </c>
    </row>
    <row r="1251" spans="1:5" ht="25.5">
      <c r="A1251" s="35" t="s">
        <v>55</v>
      </c>
      <c r="E1251" s="39" t="s">
        <v>1937</v>
      </c>
    </row>
    <row r="1252" spans="1:5" ht="12.75">
      <c r="A1252" s="35" t="s">
        <v>56</v>
      </c>
      <c r="E1252" s="40" t="s">
        <v>5</v>
      </c>
    </row>
    <row r="1253" spans="1:5" ht="12.75">
      <c r="A1253" t="s">
        <v>58</v>
      </c>
      <c r="E1253" s="39" t="s">
        <v>5</v>
      </c>
    </row>
    <row r="1254" spans="1:16" ht="25.5">
      <c r="A1254" t="s">
        <v>49</v>
      </c>
      <c s="34" t="s">
        <v>1938</v>
      </c>
      <c s="34" t="s">
        <v>1939</v>
      </c>
      <c s="35" t="s">
        <v>5</v>
      </c>
      <c s="6" t="s">
        <v>1940</v>
      </c>
      <c s="36" t="s">
        <v>227</v>
      </c>
      <c s="37">
        <v>25.8</v>
      </c>
      <c s="36">
        <v>0.0004</v>
      </c>
      <c s="36">
        <f>ROUND(G1254*H1254,6)</f>
      </c>
      <c r="L1254" s="38">
        <v>0</v>
      </c>
      <c s="32">
        <f>ROUND(ROUND(L1254,2)*ROUND(G1254,3),2)</f>
      </c>
      <c s="36" t="s">
        <v>878</v>
      </c>
      <c>
        <f>(M1254*21)/100</f>
      </c>
      <c t="s">
        <v>27</v>
      </c>
    </row>
    <row r="1255" spans="1:5" ht="25.5">
      <c r="A1255" s="35" t="s">
        <v>55</v>
      </c>
      <c r="E1255" s="39" t="s">
        <v>1940</v>
      </c>
    </row>
    <row r="1256" spans="1:5" ht="12.75">
      <c r="A1256" s="35" t="s">
        <v>56</v>
      </c>
      <c r="E1256" s="40" t="s">
        <v>1941</v>
      </c>
    </row>
    <row r="1257" spans="1:5" ht="12.75">
      <c r="A1257" t="s">
        <v>58</v>
      </c>
      <c r="E1257" s="39" t="s">
        <v>5</v>
      </c>
    </row>
    <row r="1258" spans="1:16" ht="12.75">
      <c r="A1258" t="s">
        <v>49</v>
      </c>
      <c s="34" t="s">
        <v>1942</v>
      </c>
      <c s="34" t="s">
        <v>1943</v>
      </c>
      <c s="35" t="s">
        <v>5</v>
      </c>
      <c s="6" t="s">
        <v>1944</v>
      </c>
      <c s="36" t="s">
        <v>227</v>
      </c>
      <c s="37">
        <v>25.8</v>
      </c>
      <c s="36">
        <v>0</v>
      </c>
      <c s="36">
        <f>ROUND(G1258*H1258,6)</f>
      </c>
      <c r="L1258" s="38">
        <v>0</v>
      </c>
      <c s="32">
        <f>ROUND(ROUND(L1258,2)*ROUND(G1258,3),2)</f>
      </c>
      <c s="36" t="s">
        <v>54</v>
      </c>
      <c>
        <f>(M1258*21)/100</f>
      </c>
      <c t="s">
        <v>27</v>
      </c>
    </row>
    <row r="1259" spans="1:5" ht="12.75">
      <c r="A1259" s="35" t="s">
        <v>55</v>
      </c>
      <c r="E1259" s="39" t="s">
        <v>1944</v>
      </c>
    </row>
    <row r="1260" spans="1:5" ht="12.75">
      <c r="A1260" s="35" t="s">
        <v>56</v>
      </c>
      <c r="E1260" s="40" t="s">
        <v>1941</v>
      </c>
    </row>
    <row r="1261" spans="1:5" ht="12.75">
      <c r="A1261" t="s">
        <v>58</v>
      </c>
      <c r="E1261" s="39" t="s">
        <v>5</v>
      </c>
    </row>
    <row r="1262" spans="1:16" ht="25.5">
      <c r="A1262" t="s">
        <v>49</v>
      </c>
      <c s="34" t="s">
        <v>1945</v>
      </c>
      <c s="34" t="s">
        <v>1946</v>
      </c>
      <c s="35" t="s">
        <v>5</v>
      </c>
      <c s="6" t="s">
        <v>1947</v>
      </c>
      <c s="36" t="s">
        <v>227</v>
      </c>
      <c s="37">
        <v>8.7</v>
      </c>
      <c s="36">
        <v>0.0004</v>
      </c>
      <c s="36">
        <f>ROUND(G1262*H1262,6)</f>
      </c>
      <c r="L1262" s="38">
        <v>0</v>
      </c>
      <c s="32">
        <f>ROUND(ROUND(L1262,2)*ROUND(G1262,3),2)</f>
      </c>
      <c s="36" t="s">
        <v>878</v>
      </c>
      <c>
        <f>(M1262*21)/100</f>
      </c>
      <c t="s">
        <v>27</v>
      </c>
    </row>
    <row r="1263" spans="1:5" ht="25.5">
      <c r="A1263" s="35" t="s">
        <v>55</v>
      </c>
      <c r="E1263" s="39" t="s">
        <v>1947</v>
      </c>
    </row>
    <row r="1264" spans="1:5" ht="12.75">
      <c r="A1264" s="35" t="s">
        <v>56</v>
      </c>
      <c r="E1264" s="40" t="s">
        <v>1948</v>
      </c>
    </row>
    <row r="1265" spans="1:5" ht="12.75">
      <c r="A1265" t="s">
        <v>58</v>
      </c>
      <c r="E1265" s="39" t="s">
        <v>5</v>
      </c>
    </row>
    <row r="1266" spans="1:16" ht="12.75">
      <c r="A1266" t="s">
        <v>49</v>
      </c>
      <c s="34" t="s">
        <v>1949</v>
      </c>
      <c s="34" t="s">
        <v>1950</v>
      </c>
      <c s="35" t="s">
        <v>5</v>
      </c>
      <c s="6" t="s">
        <v>1951</v>
      </c>
      <c s="36" t="s">
        <v>227</v>
      </c>
      <c s="37">
        <v>8.7</v>
      </c>
      <c s="36">
        <v>0</v>
      </c>
      <c s="36">
        <f>ROUND(G1266*H1266,6)</f>
      </c>
      <c r="L1266" s="38">
        <v>0</v>
      </c>
      <c s="32">
        <f>ROUND(ROUND(L1266,2)*ROUND(G1266,3),2)</f>
      </c>
      <c s="36" t="s">
        <v>54</v>
      </c>
      <c>
        <f>(M1266*21)/100</f>
      </c>
      <c t="s">
        <v>27</v>
      </c>
    </row>
    <row r="1267" spans="1:5" ht="12.75">
      <c r="A1267" s="35" t="s">
        <v>55</v>
      </c>
      <c r="E1267" s="39" t="s">
        <v>1951</v>
      </c>
    </row>
    <row r="1268" spans="1:5" ht="12.75">
      <c r="A1268" s="35" t="s">
        <v>56</v>
      </c>
      <c r="E1268" s="40" t="s">
        <v>5</v>
      </c>
    </row>
    <row r="1269" spans="1:5" ht="12.75">
      <c r="A1269" t="s">
        <v>58</v>
      </c>
      <c r="E1269" s="39" t="s">
        <v>5</v>
      </c>
    </row>
    <row r="1270" spans="1:16" ht="25.5">
      <c r="A1270" t="s">
        <v>49</v>
      </c>
      <c s="34" t="s">
        <v>1952</v>
      </c>
      <c s="34" t="s">
        <v>1953</v>
      </c>
      <c s="35" t="s">
        <v>5</v>
      </c>
      <c s="6" t="s">
        <v>1954</v>
      </c>
      <c s="36" t="s">
        <v>715</v>
      </c>
      <c s="37">
        <v>228</v>
      </c>
      <c s="36">
        <v>0.00028</v>
      </c>
      <c s="36">
        <f>ROUND(G1270*H1270,6)</f>
      </c>
      <c r="L1270" s="38">
        <v>0</v>
      </c>
      <c s="32">
        <f>ROUND(ROUND(L1270,2)*ROUND(G1270,3),2)</f>
      </c>
      <c s="36" t="s">
        <v>878</v>
      </c>
      <c>
        <f>(M1270*21)/100</f>
      </c>
      <c t="s">
        <v>27</v>
      </c>
    </row>
    <row r="1271" spans="1:5" ht="25.5">
      <c r="A1271" s="35" t="s">
        <v>55</v>
      </c>
      <c r="E1271" s="39" t="s">
        <v>1954</v>
      </c>
    </row>
    <row r="1272" spans="1:5" ht="12.75">
      <c r="A1272" s="35" t="s">
        <v>56</v>
      </c>
      <c r="E1272" s="40" t="s">
        <v>1955</v>
      </c>
    </row>
    <row r="1273" spans="1:5" ht="12.75">
      <c r="A1273" t="s">
        <v>58</v>
      </c>
      <c r="E1273" s="39" t="s">
        <v>5</v>
      </c>
    </row>
    <row r="1274" spans="1:16" ht="12.75">
      <c r="A1274" t="s">
        <v>49</v>
      </c>
      <c s="34" t="s">
        <v>1956</v>
      </c>
      <c s="34" t="s">
        <v>1957</v>
      </c>
      <c s="35" t="s">
        <v>5</v>
      </c>
      <c s="6" t="s">
        <v>1958</v>
      </c>
      <c s="36" t="s">
        <v>715</v>
      </c>
      <c s="37">
        <v>258.324</v>
      </c>
      <c s="36">
        <v>0.0099</v>
      </c>
      <c s="36">
        <f>ROUND(G1274*H1274,6)</f>
      </c>
      <c r="L1274" s="38">
        <v>0</v>
      </c>
      <c s="32">
        <f>ROUND(ROUND(L1274,2)*ROUND(G1274,3),2)</f>
      </c>
      <c s="36" t="s">
        <v>54</v>
      </c>
      <c>
        <f>(M1274*21)/100</f>
      </c>
      <c t="s">
        <v>27</v>
      </c>
    </row>
    <row r="1275" spans="1:5" ht="12.75">
      <c r="A1275" s="35" t="s">
        <v>55</v>
      </c>
      <c r="E1275" s="39" t="s">
        <v>1958</v>
      </c>
    </row>
    <row r="1276" spans="1:5" ht="12.75">
      <c r="A1276" s="35" t="s">
        <v>56</v>
      </c>
      <c r="E1276" s="40" t="s">
        <v>5</v>
      </c>
    </row>
    <row r="1277" spans="1:5" ht="12.75">
      <c r="A1277" t="s">
        <v>58</v>
      </c>
      <c r="E1277" s="39" t="s">
        <v>5</v>
      </c>
    </row>
    <row r="1278" spans="1:16" ht="12.75">
      <c r="A1278" t="s">
        <v>49</v>
      </c>
      <c s="34" t="s">
        <v>1959</v>
      </c>
      <c s="34" t="s">
        <v>1960</v>
      </c>
      <c s="35" t="s">
        <v>5</v>
      </c>
      <c s="6" t="s">
        <v>1961</v>
      </c>
      <c s="36" t="s">
        <v>715</v>
      </c>
      <c s="37">
        <v>8.5</v>
      </c>
      <c s="36">
        <v>0</v>
      </c>
      <c s="36">
        <f>ROUND(G1278*H1278,6)</f>
      </c>
      <c r="L1278" s="38">
        <v>0</v>
      </c>
      <c s="32">
        <f>ROUND(ROUND(L1278,2)*ROUND(G1278,3),2)</f>
      </c>
      <c s="36" t="s">
        <v>878</v>
      </c>
      <c>
        <f>(M1278*21)/100</f>
      </c>
      <c t="s">
        <v>27</v>
      </c>
    </row>
    <row r="1279" spans="1:5" ht="12.75">
      <c r="A1279" s="35" t="s">
        <v>55</v>
      </c>
      <c r="E1279" s="39" t="s">
        <v>1961</v>
      </c>
    </row>
    <row r="1280" spans="1:5" ht="76.5">
      <c r="A1280" s="35" t="s">
        <v>56</v>
      </c>
      <c r="E1280" s="42" t="s">
        <v>1962</v>
      </c>
    </row>
    <row r="1281" spans="1:5" ht="12.75">
      <c r="A1281" t="s">
        <v>58</v>
      </c>
      <c r="E1281" s="39" t="s">
        <v>5</v>
      </c>
    </row>
    <row r="1282" spans="1:16" ht="12.75">
      <c r="A1282" t="s">
        <v>49</v>
      </c>
      <c s="34" t="s">
        <v>1963</v>
      </c>
      <c s="34" t="s">
        <v>1964</v>
      </c>
      <c s="35" t="s">
        <v>5</v>
      </c>
      <c s="6" t="s">
        <v>1965</v>
      </c>
      <c s="36" t="s">
        <v>129</v>
      </c>
      <c s="37">
        <v>6</v>
      </c>
      <c s="36">
        <v>0.018</v>
      </c>
      <c s="36">
        <f>ROUND(G1282*H1282,6)</f>
      </c>
      <c r="L1282" s="38">
        <v>0</v>
      </c>
      <c s="32">
        <f>ROUND(ROUND(L1282,2)*ROUND(G1282,3),2)</f>
      </c>
      <c s="36" t="s">
        <v>878</v>
      </c>
      <c>
        <f>(M1282*21)/100</f>
      </c>
      <c t="s">
        <v>27</v>
      </c>
    </row>
    <row r="1283" spans="1:5" ht="12.75">
      <c r="A1283" s="35" t="s">
        <v>55</v>
      </c>
      <c r="E1283" s="39" t="s">
        <v>1965</v>
      </c>
    </row>
    <row r="1284" spans="1:5" ht="12.75">
      <c r="A1284" s="35" t="s">
        <v>56</v>
      </c>
      <c r="E1284" s="40" t="s">
        <v>1966</v>
      </c>
    </row>
    <row r="1285" spans="1:5" ht="12.75">
      <c r="A1285" t="s">
        <v>58</v>
      </c>
      <c r="E1285" s="39" t="s">
        <v>5</v>
      </c>
    </row>
    <row r="1286" spans="1:16" ht="25.5">
      <c r="A1286" t="s">
        <v>49</v>
      </c>
      <c s="34" t="s">
        <v>1967</v>
      </c>
      <c s="34" t="s">
        <v>1968</v>
      </c>
      <c s="35" t="s">
        <v>5</v>
      </c>
      <c s="6" t="s">
        <v>1969</v>
      </c>
      <c s="36" t="s">
        <v>227</v>
      </c>
      <c s="37">
        <v>29</v>
      </c>
      <c s="36">
        <v>0</v>
      </c>
      <c s="36">
        <f>ROUND(G1286*H1286,6)</f>
      </c>
      <c r="L1286" s="38">
        <v>0</v>
      </c>
      <c s="32">
        <f>ROUND(ROUND(L1286,2)*ROUND(G1286,3),2)</f>
      </c>
      <c s="36" t="s">
        <v>878</v>
      </c>
      <c>
        <f>(M1286*21)/100</f>
      </c>
      <c t="s">
        <v>27</v>
      </c>
    </row>
    <row r="1287" spans="1:5" ht="25.5">
      <c r="A1287" s="35" t="s">
        <v>55</v>
      </c>
      <c r="E1287" s="39" t="s">
        <v>1969</v>
      </c>
    </row>
    <row r="1288" spans="1:5" ht="76.5">
      <c r="A1288" s="35" t="s">
        <v>56</v>
      </c>
      <c r="E1288" s="40" t="s">
        <v>1970</v>
      </c>
    </row>
    <row r="1289" spans="1:5" ht="12.75">
      <c r="A1289" t="s">
        <v>58</v>
      </c>
      <c r="E1289" s="39" t="s">
        <v>5</v>
      </c>
    </row>
    <row r="1290" spans="1:16" ht="12.75">
      <c r="A1290" t="s">
        <v>49</v>
      </c>
      <c s="34" t="s">
        <v>1971</v>
      </c>
      <c s="34" t="s">
        <v>1972</v>
      </c>
      <c s="35" t="s">
        <v>5</v>
      </c>
      <c s="6" t="s">
        <v>1973</v>
      </c>
      <c s="36" t="s">
        <v>227</v>
      </c>
      <c s="37">
        <v>29</v>
      </c>
      <c s="36">
        <v>0.0002</v>
      </c>
      <c s="36">
        <f>ROUND(G1290*H1290,6)</f>
      </c>
      <c r="L1290" s="38">
        <v>0</v>
      </c>
      <c s="32">
        <f>ROUND(ROUND(L1290,2)*ROUND(G1290,3),2)</f>
      </c>
      <c s="36" t="s">
        <v>878</v>
      </c>
      <c>
        <f>(M1290*21)/100</f>
      </c>
      <c t="s">
        <v>27</v>
      </c>
    </row>
    <row r="1291" spans="1:5" ht="12.75">
      <c r="A1291" s="35" t="s">
        <v>55</v>
      </c>
      <c r="E1291" s="39" t="s">
        <v>1973</v>
      </c>
    </row>
    <row r="1292" spans="1:5" ht="12.75">
      <c r="A1292" s="35" t="s">
        <v>56</v>
      </c>
      <c r="E1292" s="40" t="s">
        <v>5</v>
      </c>
    </row>
    <row r="1293" spans="1:5" ht="12.75">
      <c r="A1293" t="s">
        <v>58</v>
      </c>
      <c r="E1293" s="39" t="s">
        <v>5</v>
      </c>
    </row>
    <row r="1294" spans="1:16" ht="12.75">
      <c r="A1294" t="s">
        <v>49</v>
      </c>
      <c s="34" t="s">
        <v>1974</v>
      </c>
      <c s="34" t="s">
        <v>1975</v>
      </c>
      <c s="35" t="s">
        <v>5</v>
      </c>
      <c s="6" t="s">
        <v>1976</v>
      </c>
      <c s="36" t="s">
        <v>715</v>
      </c>
      <c s="37">
        <v>11.7</v>
      </c>
      <c s="36">
        <v>9E-05</v>
      </c>
      <c s="36">
        <f>ROUND(G1294*H1294,6)</f>
      </c>
      <c r="L1294" s="38">
        <v>0</v>
      </c>
      <c s="32">
        <f>ROUND(ROUND(L1294,2)*ROUND(G1294,3),2)</f>
      </c>
      <c s="36" t="s">
        <v>878</v>
      </c>
      <c>
        <f>(M1294*21)/100</f>
      </c>
      <c t="s">
        <v>27</v>
      </c>
    </row>
    <row r="1295" spans="1:5" ht="12.75">
      <c r="A1295" s="35" t="s">
        <v>55</v>
      </c>
      <c r="E1295" s="39" t="s">
        <v>1976</v>
      </c>
    </row>
    <row r="1296" spans="1:5" ht="12.75">
      <c r="A1296" s="35" t="s">
        <v>56</v>
      </c>
      <c r="E1296" s="40" t="s">
        <v>1977</v>
      </c>
    </row>
    <row r="1297" spans="1:5" ht="12.75">
      <c r="A1297" t="s">
        <v>58</v>
      </c>
      <c r="E1297" s="39" t="s">
        <v>5</v>
      </c>
    </row>
    <row r="1298" spans="1:16" ht="12.75">
      <c r="A1298" t="s">
        <v>49</v>
      </c>
      <c s="34" t="s">
        <v>1978</v>
      </c>
      <c s="34" t="s">
        <v>1979</v>
      </c>
      <c s="35" t="s">
        <v>5</v>
      </c>
      <c s="6" t="s">
        <v>1980</v>
      </c>
      <c s="36" t="s">
        <v>715</v>
      </c>
      <c s="37">
        <v>11.7</v>
      </c>
      <c s="36">
        <v>0.01</v>
      </c>
      <c s="36">
        <f>ROUND(G1298*H1298,6)</f>
      </c>
      <c r="L1298" s="38">
        <v>0</v>
      </c>
      <c s="32">
        <f>ROUND(ROUND(L1298,2)*ROUND(G1298,3),2)</f>
      </c>
      <c s="36" t="s">
        <v>878</v>
      </c>
      <c>
        <f>(M1298*21)/100</f>
      </c>
      <c t="s">
        <v>27</v>
      </c>
    </row>
    <row r="1299" spans="1:5" ht="12.75">
      <c r="A1299" s="35" t="s">
        <v>55</v>
      </c>
      <c r="E1299" s="39" t="s">
        <v>1980</v>
      </c>
    </row>
    <row r="1300" spans="1:5" ht="12.75">
      <c r="A1300" s="35" t="s">
        <v>56</v>
      </c>
      <c r="E1300" s="40" t="s">
        <v>5</v>
      </c>
    </row>
    <row r="1301" spans="1:5" ht="12.75">
      <c r="A1301" t="s">
        <v>58</v>
      </c>
      <c r="E1301" s="39" t="s">
        <v>5</v>
      </c>
    </row>
    <row r="1302" spans="1:16" ht="12.75">
      <c r="A1302" t="s">
        <v>49</v>
      </c>
      <c s="34" t="s">
        <v>1981</v>
      </c>
      <c s="34" t="s">
        <v>1982</v>
      </c>
      <c s="35" t="s">
        <v>5</v>
      </c>
      <c s="6" t="s">
        <v>1983</v>
      </c>
      <c s="36" t="s">
        <v>1984</v>
      </c>
      <c s="37">
        <v>20</v>
      </c>
      <c s="36">
        <v>6E-05</v>
      </c>
      <c s="36">
        <f>ROUND(G1302*H1302,6)</f>
      </c>
      <c r="L1302" s="38">
        <v>0</v>
      </c>
      <c s="32">
        <f>ROUND(ROUND(L1302,2)*ROUND(G1302,3),2)</f>
      </c>
      <c s="36" t="s">
        <v>878</v>
      </c>
      <c>
        <f>(M1302*21)/100</f>
      </c>
      <c t="s">
        <v>27</v>
      </c>
    </row>
    <row r="1303" spans="1:5" ht="12.75">
      <c r="A1303" s="35" t="s">
        <v>55</v>
      </c>
      <c r="E1303" s="39" t="s">
        <v>1983</v>
      </c>
    </row>
    <row r="1304" spans="1:5" ht="12.75">
      <c r="A1304" s="35" t="s">
        <v>56</v>
      </c>
      <c r="E1304" s="40" t="s">
        <v>1985</v>
      </c>
    </row>
    <row r="1305" spans="1:5" ht="12.75">
      <c r="A1305" t="s">
        <v>58</v>
      </c>
      <c r="E1305" s="39" t="s">
        <v>5</v>
      </c>
    </row>
    <row r="1306" spans="1:16" ht="12.75">
      <c r="A1306" t="s">
        <v>49</v>
      </c>
      <c s="34" t="s">
        <v>1986</v>
      </c>
      <c s="34" t="s">
        <v>1987</v>
      </c>
      <c s="35" t="s">
        <v>5</v>
      </c>
      <c s="6" t="s">
        <v>1988</v>
      </c>
      <c s="36" t="s">
        <v>129</v>
      </c>
      <c s="37">
        <v>2</v>
      </c>
      <c s="36">
        <v>0</v>
      </c>
      <c s="36">
        <f>ROUND(G1306*H1306,6)</f>
      </c>
      <c r="L1306" s="38">
        <v>0</v>
      </c>
      <c s="32">
        <f>ROUND(ROUND(L1306,2)*ROUND(G1306,3),2)</f>
      </c>
      <c s="36" t="s">
        <v>54</v>
      </c>
      <c>
        <f>(M1306*21)/100</f>
      </c>
      <c t="s">
        <v>27</v>
      </c>
    </row>
    <row r="1307" spans="1:5" ht="12.75">
      <c r="A1307" s="35" t="s">
        <v>55</v>
      </c>
      <c r="E1307" s="39" t="s">
        <v>1988</v>
      </c>
    </row>
    <row r="1308" spans="1:5" ht="12.75">
      <c r="A1308" s="35" t="s">
        <v>56</v>
      </c>
      <c r="E1308" s="40" t="s">
        <v>5</v>
      </c>
    </row>
    <row r="1309" spans="1:5" ht="12.75">
      <c r="A1309" t="s">
        <v>58</v>
      </c>
      <c r="E1309" s="39" t="s">
        <v>5</v>
      </c>
    </row>
    <row r="1310" spans="1:16" ht="25.5">
      <c r="A1310" t="s">
        <v>49</v>
      </c>
      <c s="34" t="s">
        <v>1989</v>
      </c>
      <c s="34" t="s">
        <v>1990</v>
      </c>
      <c s="35" t="s">
        <v>5</v>
      </c>
      <c s="6" t="s">
        <v>1991</v>
      </c>
      <c s="36" t="s">
        <v>53</v>
      </c>
      <c s="37">
        <v>3.621</v>
      </c>
      <c s="36">
        <v>0</v>
      </c>
      <c s="36">
        <f>ROUND(G1310*H1310,6)</f>
      </c>
      <c r="L1310" s="38">
        <v>0</v>
      </c>
      <c s="32">
        <f>ROUND(ROUND(L1310,2)*ROUND(G1310,3),2)</f>
      </c>
      <c s="36" t="s">
        <v>878</v>
      </c>
      <c>
        <f>(M1310*21)/100</f>
      </c>
      <c t="s">
        <v>27</v>
      </c>
    </row>
    <row r="1311" spans="1:5" ht="25.5">
      <c r="A1311" s="35" t="s">
        <v>55</v>
      </c>
      <c r="E1311" s="39" t="s">
        <v>1991</v>
      </c>
    </row>
    <row r="1312" spans="1:5" ht="12.75">
      <c r="A1312" s="35" t="s">
        <v>56</v>
      </c>
      <c r="E1312" s="40" t="s">
        <v>5</v>
      </c>
    </row>
    <row r="1313" spans="1:5" ht="12.75">
      <c r="A1313" t="s">
        <v>58</v>
      </c>
      <c r="E1313" s="39" t="s">
        <v>5</v>
      </c>
    </row>
    <row r="1314" spans="1:16" ht="25.5">
      <c r="A1314" t="s">
        <v>49</v>
      </c>
      <c s="34" t="s">
        <v>1992</v>
      </c>
      <c s="34" t="s">
        <v>1993</v>
      </c>
      <c s="35" t="s">
        <v>5</v>
      </c>
      <c s="6" t="s">
        <v>1994</v>
      </c>
      <c s="36" t="s">
        <v>129</v>
      </c>
      <c s="37">
        <v>1</v>
      </c>
      <c s="36">
        <v>5E-05</v>
      </c>
      <c s="36">
        <f>ROUND(G1314*H1314,6)</f>
      </c>
      <c r="L1314" s="38">
        <v>0</v>
      </c>
      <c s="32">
        <f>ROUND(ROUND(L1314,2)*ROUND(G1314,3),2)</f>
      </c>
      <c s="36" t="s">
        <v>54</v>
      </c>
      <c>
        <f>(M1314*21)/100</f>
      </c>
      <c t="s">
        <v>27</v>
      </c>
    </row>
    <row r="1315" spans="1:5" ht="25.5">
      <c r="A1315" s="35" t="s">
        <v>55</v>
      </c>
      <c r="E1315" s="39" t="s">
        <v>1994</v>
      </c>
    </row>
    <row r="1316" spans="1:5" ht="12.75">
      <c r="A1316" s="35" t="s">
        <v>56</v>
      </c>
      <c r="E1316" s="40" t="s">
        <v>1995</v>
      </c>
    </row>
    <row r="1317" spans="1:5" ht="12.75">
      <c r="A1317" t="s">
        <v>58</v>
      </c>
      <c r="E1317" s="39" t="s">
        <v>5</v>
      </c>
    </row>
    <row r="1318" spans="1:16" ht="12.75">
      <c r="A1318" t="s">
        <v>49</v>
      </c>
      <c s="34" t="s">
        <v>1996</v>
      </c>
      <c s="34" t="s">
        <v>1997</v>
      </c>
      <c s="35" t="s">
        <v>5</v>
      </c>
      <c s="6" t="s">
        <v>1998</v>
      </c>
      <c s="36" t="s">
        <v>129</v>
      </c>
      <c s="37">
        <v>1</v>
      </c>
      <c s="36">
        <v>0.02</v>
      </c>
      <c s="36">
        <f>ROUND(G1318*H1318,6)</f>
      </c>
      <c r="L1318" s="38">
        <v>0</v>
      </c>
      <c s="32">
        <f>ROUND(ROUND(L1318,2)*ROUND(G1318,3),2)</f>
      </c>
      <c s="36" t="s">
        <v>54</v>
      </c>
      <c>
        <f>(M1318*21)/100</f>
      </c>
      <c t="s">
        <v>27</v>
      </c>
    </row>
    <row r="1319" spans="1:5" ht="12.75">
      <c r="A1319" s="35" t="s">
        <v>55</v>
      </c>
      <c r="E1319" s="39" t="s">
        <v>1998</v>
      </c>
    </row>
    <row r="1320" spans="1:5" ht="12.75">
      <c r="A1320" s="35" t="s">
        <v>56</v>
      </c>
      <c r="E1320" s="40" t="s">
        <v>5</v>
      </c>
    </row>
    <row r="1321" spans="1:5" ht="12.75">
      <c r="A1321" t="s">
        <v>58</v>
      </c>
      <c r="E1321" s="39" t="s">
        <v>5</v>
      </c>
    </row>
    <row r="1322" spans="1:16" ht="12.75">
      <c r="A1322" t="s">
        <v>49</v>
      </c>
      <c s="34" t="s">
        <v>1999</v>
      </c>
      <c s="34" t="s">
        <v>2000</v>
      </c>
      <c s="35" t="s">
        <v>5</v>
      </c>
      <c s="6" t="s">
        <v>2001</v>
      </c>
      <c s="36" t="s">
        <v>53</v>
      </c>
      <c s="37">
        <v>0.012</v>
      </c>
      <c s="36">
        <v>1</v>
      </c>
      <c s="36">
        <f>ROUND(G1322*H1322,6)</f>
      </c>
      <c r="L1322" s="38">
        <v>0</v>
      </c>
      <c s="32">
        <f>ROUND(ROUND(L1322,2)*ROUND(G1322,3),2)</f>
      </c>
      <c s="36" t="s">
        <v>54</v>
      </c>
      <c>
        <f>(M1322*21)/100</f>
      </c>
      <c t="s">
        <v>27</v>
      </c>
    </row>
    <row r="1323" spans="1:5" ht="12.75">
      <c r="A1323" s="35" t="s">
        <v>55</v>
      </c>
      <c r="E1323" s="39" t="s">
        <v>2001</v>
      </c>
    </row>
    <row r="1324" spans="1:5" ht="12.75">
      <c r="A1324" s="35" t="s">
        <v>56</v>
      </c>
      <c r="E1324" s="40" t="s">
        <v>2002</v>
      </c>
    </row>
    <row r="1325" spans="1:5" ht="12.75">
      <c r="A1325" t="s">
        <v>58</v>
      </c>
      <c r="E1325" s="39" t="s">
        <v>5</v>
      </c>
    </row>
    <row r="1326" spans="1:16" ht="12.75">
      <c r="A1326" t="s">
        <v>49</v>
      </c>
      <c s="34" t="s">
        <v>2003</v>
      </c>
      <c s="34" t="s">
        <v>2004</v>
      </c>
      <c s="35" t="s">
        <v>5</v>
      </c>
      <c s="6" t="s">
        <v>2005</v>
      </c>
      <c s="36" t="s">
        <v>227</v>
      </c>
      <c s="37">
        <v>5.85</v>
      </c>
      <c s="36">
        <v>0</v>
      </c>
      <c s="36">
        <f>ROUND(G1326*H1326,6)</f>
      </c>
      <c r="L1326" s="38">
        <v>0</v>
      </c>
      <c s="32">
        <f>ROUND(ROUND(L1326,2)*ROUND(G1326,3),2)</f>
      </c>
      <c s="36" t="s">
        <v>878</v>
      </c>
      <c>
        <f>(M1326*21)/100</f>
      </c>
      <c t="s">
        <v>27</v>
      </c>
    </row>
    <row r="1327" spans="1:5" ht="12.75">
      <c r="A1327" s="35" t="s">
        <v>55</v>
      </c>
      <c r="E1327" s="39" t="s">
        <v>2005</v>
      </c>
    </row>
    <row r="1328" spans="1:5" ht="12.75">
      <c r="A1328" s="35" t="s">
        <v>56</v>
      </c>
      <c r="E1328" s="40" t="s">
        <v>2006</v>
      </c>
    </row>
    <row r="1329" spans="1:5" ht="12.75">
      <c r="A1329" t="s">
        <v>58</v>
      </c>
      <c r="E1329" s="39" t="s">
        <v>5</v>
      </c>
    </row>
    <row r="1330" spans="1:16" ht="12.75">
      <c r="A1330" t="s">
        <v>49</v>
      </c>
      <c s="34" t="s">
        <v>2007</v>
      </c>
      <c s="34" t="s">
        <v>2008</v>
      </c>
      <c s="35" t="s">
        <v>5</v>
      </c>
      <c s="6" t="s">
        <v>2009</v>
      </c>
      <c s="36" t="s">
        <v>227</v>
      </c>
      <c s="37">
        <v>5.85</v>
      </c>
      <c s="36">
        <v>0</v>
      </c>
      <c s="36">
        <f>ROUND(G1330*H1330,6)</f>
      </c>
      <c r="L1330" s="38">
        <v>0</v>
      </c>
      <c s="32">
        <f>ROUND(ROUND(L1330,2)*ROUND(G1330,3),2)</f>
      </c>
      <c s="36" t="s">
        <v>54</v>
      </c>
      <c>
        <f>(M1330*21)/100</f>
      </c>
      <c t="s">
        <v>27</v>
      </c>
    </row>
    <row r="1331" spans="1:5" ht="12.75">
      <c r="A1331" s="35" t="s">
        <v>55</v>
      </c>
      <c r="E1331" s="39" t="s">
        <v>2009</v>
      </c>
    </row>
    <row r="1332" spans="1:5" ht="12.75">
      <c r="A1332" s="35" t="s">
        <v>56</v>
      </c>
      <c r="E1332" s="40" t="s">
        <v>5</v>
      </c>
    </row>
    <row r="1333" spans="1:5" ht="12.75">
      <c r="A1333" t="s">
        <v>58</v>
      </c>
      <c r="E1333" s="39" t="s">
        <v>5</v>
      </c>
    </row>
    <row r="1334" spans="1:16" ht="12.75">
      <c r="A1334" t="s">
        <v>49</v>
      </c>
      <c s="34" t="s">
        <v>2010</v>
      </c>
      <c s="34" t="s">
        <v>2011</v>
      </c>
      <c s="35" t="s">
        <v>5</v>
      </c>
      <c s="6" t="s">
        <v>2012</v>
      </c>
      <c s="36" t="s">
        <v>715</v>
      </c>
      <c s="37">
        <v>3.2</v>
      </c>
      <c s="36">
        <v>0</v>
      </c>
      <c s="36">
        <f>ROUND(G1334*H1334,6)</f>
      </c>
      <c r="L1334" s="38">
        <v>0</v>
      </c>
      <c s="32">
        <f>ROUND(ROUND(L1334,2)*ROUND(G1334,3),2)</f>
      </c>
      <c s="36" t="s">
        <v>878</v>
      </c>
      <c>
        <f>(M1334*21)/100</f>
      </c>
      <c t="s">
        <v>27</v>
      </c>
    </row>
    <row r="1335" spans="1:5" ht="12.75">
      <c r="A1335" s="35" t="s">
        <v>55</v>
      </c>
      <c r="E1335" s="39" t="s">
        <v>2012</v>
      </c>
    </row>
    <row r="1336" spans="1:5" ht="12.75">
      <c r="A1336" s="35" t="s">
        <v>56</v>
      </c>
      <c r="E1336" s="40" t="s">
        <v>2013</v>
      </c>
    </row>
    <row r="1337" spans="1:5" ht="12.75">
      <c r="A1337" t="s">
        <v>58</v>
      </c>
      <c r="E1337" s="39" t="s">
        <v>5</v>
      </c>
    </row>
    <row r="1338" spans="1:16" ht="25.5">
      <c r="A1338" t="s">
        <v>49</v>
      </c>
      <c s="34" t="s">
        <v>2014</v>
      </c>
      <c s="34" t="s">
        <v>2015</v>
      </c>
      <c s="35" t="s">
        <v>5</v>
      </c>
      <c s="6" t="s">
        <v>2016</v>
      </c>
      <c s="36" t="s">
        <v>129</v>
      </c>
      <c s="37">
        <v>1</v>
      </c>
      <c s="36">
        <v>5E-05</v>
      </c>
      <c s="36">
        <f>ROUND(G1338*H1338,6)</f>
      </c>
      <c r="L1338" s="38">
        <v>0</v>
      </c>
      <c s="32">
        <f>ROUND(ROUND(L1338,2)*ROUND(G1338,3),2)</f>
      </c>
      <c s="36" t="s">
        <v>878</v>
      </c>
      <c>
        <f>(M1338*21)/100</f>
      </c>
      <c t="s">
        <v>27</v>
      </c>
    </row>
    <row r="1339" spans="1:5" ht="25.5">
      <c r="A1339" s="35" t="s">
        <v>55</v>
      </c>
      <c r="E1339" s="39" t="s">
        <v>2016</v>
      </c>
    </row>
    <row r="1340" spans="1:5" ht="12.75">
      <c r="A1340" s="35" t="s">
        <v>56</v>
      </c>
      <c r="E1340" s="40" t="s">
        <v>1995</v>
      </c>
    </row>
    <row r="1341" spans="1:5" ht="12.75">
      <c r="A1341" t="s">
        <v>58</v>
      </c>
      <c r="E1341" s="39" t="s">
        <v>5</v>
      </c>
    </row>
    <row r="1342" spans="1:16" ht="12.75">
      <c r="A1342" t="s">
        <v>49</v>
      </c>
      <c s="34" t="s">
        <v>2017</v>
      </c>
      <c s="34" t="s">
        <v>2018</v>
      </c>
      <c s="35" t="s">
        <v>5</v>
      </c>
      <c s="6" t="s">
        <v>2019</v>
      </c>
      <c s="36" t="s">
        <v>129</v>
      </c>
      <c s="37">
        <v>1</v>
      </c>
      <c s="36">
        <v>0.025</v>
      </c>
      <c s="36">
        <f>ROUND(G1342*H1342,6)</f>
      </c>
      <c r="L1342" s="38">
        <v>0</v>
      </c>
      <c s="32">
        <f>ROUND(ROUND(L1342,2)*ROUND(G1342,3),2)</f>
      </c>
      <c s="36" t="s">
        <v>54</v>
      </c>
      <c>
        <f>(M1342*21)/100</f>
      </c>
      <c t="s">
        <v>27</v>
      </c>
    </row>
    <row r="1343" spans="1:5" ht="12.75">
      <c r="A1343" s="35" t="s">
        <v>55</v>
      </c>
      <c r="E1343" s="39" t="s">
        <v>2019</v>
      </c>
    </row>
    <row r="1344" spans="1:5" ht="12.75">
      <c r="A1344" s="35" t="s">
        <v>56</v>
      </c>
      <c r="E1344" s="40" t="s">
        <v>5</v>
      </c>
    </row>
    <row r="1345" spans="1:5" ht="12.75">
      <c r="A1345" t="s">
        <v>58</v>
      </c>
      <c r="E1345" s="39" t="s">
        <v>5</v>
      </c>
    </row>
    <row r="1346" spans="1:16" ht="12.75">
      <c r="A1346" t="s">
        <v>49</v>
      </c>
      <c s="34" t="s">
        <v>2020</v>
      </c>
      <c s="34" t="s">
        <v>2021</v>
      </c>
      <c s="35" t="s">
        <v>5</v>
      </c>
      <c s="6" t="s">
        <v>2022</v>
      </c>
      <c s="36" t="s">
        <v>1984</v>
      </c>
      <c s="37">
        <v>6</v>
      </c>
      <c s="36">
        <v>7E-05</v>
      </c>
      <c s="36">
        <f>ROUND(G1346*H1346,6)</f>
      </c>
      <c r="L1346" s="38">
        <v>0</v>
      </c>
      <c s="32">
        <f>ROUND(ROUND(L1346,2)*ROUND(G1346,3),2)</f>
      </c>
      <c s="36" t="s">
        <v>878</v>
      </c>
      <c>
        <f>(M1346*21)/100</f>
      </c>
      <c t="s">
        <v>27</v>
      </c>
    </row>
    <row r="1347" spans="1:5" ht="12.75">
      <c r="A1347" s="35" t="s">
        <v>55</v>
      </c>
      <c r="E1347" s="39" t="s">
        <v>2022</v>
      </c>
    </row>
    <row r="1348" spans="1:5" ht="12.75">
      <c r="A1348" s="35" t="s">
        <v>56</v>
      </c>
      <c r="E1348" s="40" t="s">
        <v>2023</v>
      </c>
    </row>
    <row r="1349" spans="1:5" ht="12.75">
      <c r="A1349" t="s">
        <v>58</v>
      </c>
      <c r="E1349" s="39" t="s">
        <v>5</v>
      </c>
    </row>
    <row r="1350" spans="1:16" ht="12.75">
      <c r="A1350" t="s">
        <v>49</v>
      </c>
      <c s="34" t="s">
        <v>2024</v>
      </c>
      <c s="34" t="s">
        <v>2025</v>
      </c>
      <c s="35" t="s">
        <v>5</v>
      </c>
      <c s="6" t="s">
        <v>2026</v>
      </c>
      <c s="36" t="s">
        <v>129</v>
      </c>
      <c s="37">
        <v>6</v>
      </c>
      <c s="36">
        <v>0</v>
      </c>
      <c s="36">
        <f>ROUND(G1350*H1350,6)</f>
      </c>
      <c r="L1350" s="38">
        <v>0</v>
      </c>
      <c s="32">
        <f>ROUND(ROUND(L1350,2)*ROUND(G1350,3),2)</f>
      </c>
      <c s="36" t="s">
        <v>54</v>
      </c>
      <c>
        <f>(M1350*21)/100</f>
      </c>
      <c t="s">
        <v>27</v>
      </c>
    </row>
    <row r="1351" spans="1:5" ht="12.75">
      <c r="A1351" s="35" t="s">
        <v>55</v>
      </c>
      <c r="E1351" s="39" t="s">
        <v>2026</v>
      </c>
    </row>
    <row r="1352" spans="1:5" ht="12.75">
      <c r="A1352" s="35" t="s">
        <v>56</v>
      </c>
      <c r="E1352" s="40" t="s">
        <v>5</v>
      </c>
    </row>
    <row r="1353" spans="1:5" ht="12.75">
      <c r="A1353" t="s">
        <v>58</v>
      </c>
      <c r="E1353" s="39" t="s">
        <v>5</v>
      </c>
    </row>
    <row r="1354" spans="1:16" ht="12.75">
      <c r="A1354" t="s">
        <v>49</v>
      </c>
      <c s="34" t="s">
        <v>2027</v>
      </c>
      <c s="34" t="s">
        <v>2028</v>
      </c>
      <c s="35" t="s">
        <v>5</v>
      </c>
      <c s="6" t="s">
        <v>2029</v>
      </c>
      <c s="36" t="s">
        <v>1984</v>
      </c>
      <c s="37">
        <v>20</v>
      </c>
      <c s="36">
        <v>6E-05</v>
      </c>
      <c s="36">
        <f>ROUND(G1354*H1354,6)</f>
      </c>
      <c r="L1354" s="38">
        <v>0</v>
      </c>
      <c s="32">
        <f>ROUND(ROUND(L1354,2)*ROUND(G1354,3),2)</f>
      </c>
      <c s="36" t="s">
        <v>878</v>
      </c>
      <c>
        <f>(M1354*21)/100</f>
      </c>
      <c t="s">
        <v>27</v>
      </c>
    </row>
    <row r="1355" spans="1:5" ht="12.75">
      <c r="A1355" s="35" t="s">
        <v>55</v>
      </c>
      <c r="E1355" s="39" t="s">
        <v>2029</v>
      </c>
    </row>
    <row r="1356" spans="1:5" ht="12.75">
      <c r="A1356" s="35" t="s">
        <v>56</v>
      </c>
      <c r="E1356" s="40" t="s">
        <v>2030</v>
      </c>
    </row>
    <row r="1357" spans="1:5" ht="12.75">
      <c r="A1357" t="s">
        <v>58</v>
      </c>
      <c r="E1357" s="39" t="s">
        <v>5</v>
      </c>
    </row>
    <row r="1358" spans="1:16" ht="12.75">
      <c r="A1358" t="s">
        <v>49</v>
      </c>
      <c s="34" t="s">
        <v>2031</v>
      </c>
      <c s="34" t="s">
        <v>2032</v>
      </c>
      <c s="35" t="s">
        <v>5</v>
      </c>
      <c s="6" t="s">
        <v>2033</v>
      </c>
      <c s="36" t="s">
        <v>129</v>
      </c>
      <c s="37">
        <v>1</v>
      </c>
      <c s="36">
        <v>0.02</v>
      </c>
      <c s="36">
        <f>ROUND(G1358*H1358,6)</f>
      </c>
      <c r="L1358" s="38">
        <v>0</v>
      </c>
      <c s="32">
        <f>ROUND(ROUND(L1358,2)*ROUND(G1358,3),2)</f>
      </c>
      <c s="36" t="s">
        <v>54</v>
      </c>
      <c>
        <f>(M1358*21)/100</f>
      </c>
      <c t="s">
        <v>27</v>
      </c>
    </row>
    <row r="1359" spans="1:5" ht="12.75">
      <c r="A1359" s="35" t="s">
        <v>55</v>
      </c>
      <c r="E1359" s="39" t="s">
        <v>2033</v>
      </c>
    </row>
    <row r="1360" spans="1:5" ht="12.75">
      <c r="A1360" s="35" t="s">
        <v>56</v>
      </c>
      <c r="E1360" s="40" t="s">
        <v>5</v>
      </c>
    </row>
    <row r="1361" spans="1:5" ht="12.75">
      <c r="A1361" t="s">
        <v>58</v>
      </c>
      <c r="E1361" s="39" t="s">
        <v>5</v>
      </c>
    </row>
    <row r="1362" spans="1:16" ht="12.75">
      <c r="A1362" t="s">
        <v>49</v>
      </c>
      <c s="34" t="s">
        <v>2034</v>
      </c>
      <c s="34" t="s">
        <v>2035</v>
      </c>
      <c s="35" t="s">
        <v>5</v>
      </c>
      <c s="6" t="s">
        <v>2036</v>
      </c>
      <c s="36" t="s">
        <v>1984</v>
      </c>
      <c s="37">
        <v>647.5</v>
      </c>
      <c s="36">
        <v>5E-05</v>
      </c>
      <c s="36">
        <f>ROUND(G1362*H1362,6)</f>
      </c>
      <c r="L1362" s="38">
        <v>0</v>
      </c>
      <c s="32">
        <f>ROUND(ROUND(L1362,2)*ROUND(G1362,3),2)</f>
      </c>
      <c s="36" t="s">
        <v>878</v>
      </c>
      <c>
        <f>(M1362*21)/100</f>
      </c>
      <c t="s">
        <v>27</v>
      </c>
    </row>
    <row r="1363" spans="1:5" ht="12.75">
      <c r="A1363" s="35" t="s">
        <v>55</v>
      </c>
      <c r="E1363" s="39" t="s">
        <v>2036</v>
      </c>
    </row>
    <row r="1364" spans="1:5" ht="12.75">
      <c r="A1364" s="35" t="s">
        <v>56</v>
      </c>
      <c r="E1364" s="40" t="s">
        <v>2037</v>
      </c>
    </row>
    <row r="1365" spans="1:5" ht="12.75">
      <c r="A1365" t="s">
        <v>58</v>
      </c>
      <c r="E1365" s="39" t="s">
        <v>5</v>
      </c>
    </row>
    <row r="1366" spans="1:16" ht="12.75">
      <c r="A1366" t="s">
        <v>49</v>
      </c>
      <c s="34" t="s">
        <v>2038</v>
      </c>
      <c s="34" t="s">
        <v>2039</v>
      </c>
      <c s="35" t="s">
        <v>5</v>
      </c>
      <c s="6" t="s">
        <v>2040</v>
      </c>
      <c s="36" t="s">
        <v>129</v>
      </c>
      <c s="37">
        <v>7</v>
      </c>
      <c s="36">
        <v>0.0925</v>
      </c>
      <c s="36">
        <f>ROUND(G1366*H1366,6)</f>
      </c>
      <c r="L1366" s="38">
        <v>0</v>
      </c>
      <c s="32">
        <f>ROUND(ROUND(L1366,2)*ROUND(G1366,3),2)</f>
      </c>
      <c s="36" t="s">
        <v>54</v>
      </c>
      <c>
        <f>(M1366*21)/100</f>
      </c>
      <c t="s">
        <v>27</v>
      </c>
    </row>
    <row r="1367" spans="1:5" ht="12.75">
      <c r="A1367" s="35" t="s">
        <v>55</v>
      </c>
      <c r="E1367" s="39" t="s">
        <v>2040</v>
      </c>
    </row>
    <row r="1368" spans="1:5" ht="12.75">
      <c r="A1368" s="35" t="s">
        <v>56</v>
      </c>
      <c r="E1368" s="40" t="s">
        <v>5</v>
      </c>
    </row>
    <row r="1369" spans="1:5" ht="12.75">
      <c r="A1369" t="s">
        <v>58</v>
      </c>
      <c r="E1369" s="39" t="s">
        <v>2041</v>
      </c>
    </row>
    <row r="1370" spans="1:16" ht="25.5">
      <c r="A1370" t="s">
        <v>49</v>
      </c>
      <c s="34" t="s">
        <v>2042</v>
      </c>
      <c s="34" t="s">
        <v>2043</v>
      </c>
      <c s="35" t="s">
        <v>5</v>
      </c>
      <c s="6" t="s">
        <v>2044</v>
      </c>
      <c s="36" t="s">
        <v>1984</v>
      </c>
      <c s="37">
        <v>40</v>
      </c>
      <c s="36">
        <v>0</v>
      </c>
      <c s="36">
        <f>ROUND(G1370*H1370,6)</f>
      </c>
      <c r="L1370" s="38">
        <v>0</v>
      </c>
      <c s="32">
        <f>ROUND(ROUND(L1370,2)*ROUND(G1370,3),2)</f>
      </c>
      <c s="36" t="s">
        <v>878</v>
      </c>
      <c>
        <f>(M1370*21)/100</f>
      </c>
      <c t="s">
        <v>27</v>
      </c>
    </row>
    <row r="1371" spans="1:5" ht="25.5">
      <c r="A1371" s="35" t="s">
        <v>55</v>
      </c>
      <c r="E1371" s="39" t="s">
        <v>2044</v>
      </c>
    </row>
    <row r="1372" spans="1:5" ht="114.75">
      <c r="A1372" s="35" t="s">
        <v>56</v>
      </c>
      <c r="E1372" s="40" t="s">
        <v>2045</v>
      </c>
    </row>
    <row r="1373" spans="1:5" ht="12.75">
      <c r="A1373" t="s">
        <v>58</v>
      </c>
      <c r="E1373" s="39" t="s">
        <v>5</v>
      </c>
    </row>
    <row r="1374" spans="1:16" ht="12.75">
      <c r="A1374" t="s">
        <v>49</v>
      </c>
      <c s="34" t="s">
        <v>2046</v>
      </c>
      <c s="34" t="s">
        <v>2047</v>
      </c>
      <c s="35" t="s">
        <v>5</v>
      </c>
      <c s="6" t="s">
        <v>2048</v>
      </c>
      <c s="36" t="s">
        <v>129</v>
      </c>
      <c s="37">
        <v>8</v>
      </c>
      <c s="36">
        <v>0</v>
      </c>
      <c s="36">
        <f>ROUND(G1374*H1374,6)</f>
      </c>
      <c r="L1374" s="38">
        <v>0</v>
      </c>
      <c s="32">
        <f>ROUND(ROUND(L1374,2)*ROUND(G1374,3),2)</f>
      </c>
      <c s="36" t="s">
        <v>54</v>
      </c>
      <c>
        <f>(M1374*21)/100</f>
      </c>
      <c t="s">
        <v>27</v>
      </c>
    </row>
    <row r="1375" spans="1:5" ht="12.75">
      <c r="A1375" s="35" t="s">
        <v>55</v>
      </c>
      <c r="E1375" s="39" t="s">
        <v>2048</v>
      </c>
    </row>
    <row r="1376" spans="1:5" ht="12.75">
      <c r="A1376" s="35" t="s">
        <v>56</v>
      </c>
      <c r="E1376" s="40" t="s">
        <v>2049</v>
      </c>
    </row>
    <row r="1377" spans="1:5" ht="12.75">
      <c r="A1377" t="s">
        <v>58</v>
      </c>
      <c r="E1377" s="39" t="s">
        <v>5</v>
      </c>
    </row>
    <row r="1378" spans="1:16" ht="12.75">
      <c r="A1378" t="s">
        <v>49</v>
      </c>
      <c s="34" t="s">
        <v>2050</v>
      </c>
      <c s="34" t="s">
        <v>2051</v>
      </c>
      <c s="35" t="s">
        <v>5</v>
      </c>
      <c s="6" t="s">
        <v>2052</v>
      </c>
      <c s="36" t="s">
        <v>129</v>
      </c>
      <c s="37">
        <v>8</v>
      </c>
      <c s="36">
        <v>0.00046</v>
      </c>
      <c s="36">
        <f>ROUND(G1378*H1378,6)</f>
      </c>
      <c r="L1378" s="38">
        <v>0</v>
      </c>
      <c s="32">
        <f>ROUND(ROUND(L1378,2)*ROUND(G1378,3),2)</f>
      </c>
      <c s="36" t="s">
        <v>54</v>
      </c>
      <c>
        <f>(M1378*21)/100</f>
      </c>
      <c t="s">
        <v>27</v>
      </c>
    </row>
    <row r="1379" spans="1:5" ht="12.75">
      <c r="A1379" s="35" t="s">
        <v>55</v>
      </c>
      <c r="E1379" s="39" t="s">
        <v>2052</v>
      </c>
    </row>
    <row r="1380" spans="1:5" ht="12.75">
      <c r="A1380" s="35" t="s">
        <v>56</v>
      </c>
      <c r="E1380" s="40" t="s">
        <v>5</v>
      </c>
    </row>
    <row r="1381" spans="1:5" ht="12.75">
      <c r="A1381" t="s">
        <v>58</v>
      </c>
      <c r="E1381" s="39" t="s">
        <v>5</v>
      </c>
    </row>
    <row r="1382" spans="1:13" ht="12.75">
      <c r="A1382" t="s">
        <v>46</v>
      </c>
      <c r="C1382" s="31" t="s">
        <v>2053</v>
      </c>
      <c r="E1382" s="33" t="s">
        <v>2054</v>
      </c>
      <c r="J1382" s="32">
        <f>0</f>
      </c>
      <c s="32">
        <f>0</f>
      </c>
      <c s="32">
        <f>0+L1383+L1387+L1391+L1395+L1399+L1403+L1407+L1411+L1415+L1419+L1423</f>
      </c>
      <c s="32">
        <f>0+M1383+M1387+M1391+M1395+M1399+M1403+M1407+M1411+M1415+M1419+M1423</f>
      </c>
    </row>
    <row r="1383" spans="1:16" ht="12.75">
      <c r="A1383" t="s">
        <v>49</v>
      </c>
      <c s="34" t="s">
        <v>2055</v>
      </c>
      <c s="34" t="s">
        <v>2056</v>
      </c>
      <c s="35" t="s">
        <v>5</v>
      </c>
      <c s="6" t="s">
        <v>2057</v>
      </c>
      <c s="36" t="s">
        <v>715</v>
      </c>
      <c s="37">
        <v>273.94</v>
      </c>
      <c s="36">
        <v>0</v>
      </c>
      <c s="36">
        <f>ROUND(G1383*H1383,6)</f>
      </c>
      <c r="L1383" s="38">
        <v>0</v>
      </c>
      <c s="32">
        <f>ROUND(ROUND(L1383,2)*ROUND(G1383,3),2)</f>
      </c>
      <c s="36" t="s">
        <v>878</v>
      </c>
      <c>
        <f>(M1383*21)/100</f>
      </c>
      <c t="s">
        <v>27</v>
      </c>
    </row>
    <row r="1384" spans="1:5" ht="12.75">
      <c r="A1384" s="35" t="s">
        <v>55</v>
      </c>
      <c r="E1384" s="39" t="s">
        <v>2057</v>
      </c>
    </row>
    <row r="1385" spans="1:5" ht="12.75">
      <c r="A1385" s="35" t="s">
        <v>56</v>
      </c>
      <c r="E1385" s="40" t="s">
        <v>2058</v>
      </c>
    </row>
    <row r="1386" spans="1:5" ht="12.75">
      <c r="A1386" t="s">
        <v>58</v>
      </c>
      <c r="E1386" s="39" t="s">
        <v>5</v>
      </c>
    </row>
    <row r="1387" spans="1:16" ht="12.75">
      <c r="A1387" t="s">
        <v>49</v>
      </c>
      <c s="34" t="s">
        <v>2059</v>
      </c>
      <c s="34" t="s">
        <v>2060</v>
      </c>
      <c s="35" t="s">
        <v>5</v>
      </c>
      <c s="6" t="s">
        <v>2061</v>
      </c>
      <c s="36" t="s">
        <v>715</v>
      </c>
      <c s="37">
        <v>273.94</v>
      </c>
      <c s="36">
        <v>0.0003</v>
      </c>
      <c s="36">
        <f>ROUND(G1387*H1387,6)</f>
      </c>
      <c r="L1387" s="38">
        <v>0</v>
      </c>
      <c s="32">
        <f>ROUND(ROUND(L1387,2)*ROUND(G1387,3),2)</f>
      </c>
      <c s="36" t="s">
        <v>878</v>
      </c>
      <c>
        <f>(M1387*21)/100</f>
      </c>
      <c t="s">
        <v>27</v>
      </c>
    </row>
    <row r="1388" spans="1:5" ht="12.75">
      <c r="A1388" s="35" t="s">
        <v>55</v>
      </c>
      <c r="E1388" s="39" t="s">
        <v>2061</v>
      </c>
    </row>
    <row r="1389" spans="1:5" ht="12.75">
      <c r="A1389" s="35" t="s">
        <v>56</v>
      </c>
      <c r="E1389" s="40" t="s">
        <v>2058</v>
      </c>
    </row>
    <row r="1390" spans="1:5" ht="12.75">
      <c r="A1390" t="s">
        <v>58</v>
      </c>
      <c r="E1390" s="39" t="s">
        <v>5</v>
      </c>
    </row>
    <row r="1391" spans="1:16" ht="25.5">
      <c r="A1391" t="s">
        <v>49</v>
      </c>
      <c s="34" t="s">
        <v>2062</v>
      </c>
      <c s="34" t="s">
        <v>2063</v>
      </c>
      <c s="35" t="s">
        <v>5</v>
      </c>
      <c s="6" t="s">
        <v>2064</v>
      </c>
      <c s="36" t="s">
        <v>227</v>
      </c>
      <c s="37">
        <v>268.6</v>
      </c>
      <c s="36">
        <v>0.00043</v>
      </c>
      <c s="36">
        <f>ROUND(G1391*H1391,6)</f>
      </c>
      <c r="L1391" s="38">
        <v>0</v>
      </c>
      <c s="32">
        <f>ROUND(ROUND(L1391,2)*ROUND(G1391,3),2)</f>
      </c>
      <c s="36" t="s">
        <v>878</v>
      </c>
      <c>
        <f>(M1391*21)/100</f>
      </c>
      <c t="s">
        <v>27</v>
      </c>
    </row>
    <row r="1392" spans="1:5" ht="25.5">
      <c r="A1392" s="35" t="s">
        <v>55</v>
      </c>
      <c r="E1392" s="39" t="s">
        <v>2064</v>
      </c>
    </row>
    <row r="1393" spans="1:5" ht="12.75">
      <c r="A1393" s="35" t="s">
        <v>56</v>
      </c>
      <c r="E1393" s="40" t="s">
        <v>5</v>
      </c>
    </row>
    <row r="1394" spans="1:5" ht="12.75">
      <c r="A1394" t="s">
        <v>58</v>
      </c>
      <c r="E1394" s="39" t="s">
        <v>5</v>
      </c>
    </row>
    <row r="1395" spans="1:16" ht="12.75">
      <c r="A1395" t="s">
        <v>49</v>
      </c>
      <c s="34" t="s">
        <v>2065</v>
      </c>
      <c s="34" t="s">
        <v>2066</v>
      </c>
      <c s="35" t="s">
        <v>5</v>
      </c>
      <c s="6" t="s">
        <v>2067</v>
      </c>
      <c s="36" t="s">
        <v>129</v>
      </c>
      <c s="37">
        <v>664.785</v>
      </c>
      <c s="36">
        <v>0.00045</v>
      </c>
      <c s="36">
        <f>ROUND(G1395*H1395,6)</f>
      </c>
      <c r="L1395" s="38">
        <v>0</v>
      </c>
      <c s="32">
        <f>ROUND(ROUND(L1395,2)*ROUND(G1395,3),2)</f>
      </c>
      <c s="36" t="s">
        <v>878</v>
      </c>
      <c>
        <f>(M1395*21)/100</f>
      </c>
      <c t="s">
        <v>27</v>
      </c>
    </row>
    <row r="1396" spans="1:5" ht="12.75">
      <c r="A1396" s="35" t="s">
        <v>55</v>
      </c>
      <c r="E1396" s="39" t="s">
        <v>2067</v>
      </c>
    </row>
    <row r="1397" spans="1:5" ht="12.75">
      <c r="A1397" s="35" t="s">
        <v>56</v>
      </c>
      <c r="E1397" s="40" t="s">
        <v>5</v>
      </c>
    </row>
    <row r="1398" spans="1:5" ht="12.75">
      <c r="A1398" t="s">
        <v>58</v>
      </c>
      <c r="E1398" s="39" t="s">
        <v>5</v>
      </c>
    </row>
    <row r="1399" spans="1:16" ht="25.5">
      <c r="A1399" t="s">
        <v>49</v>
      </c>
      <c s="34" t="s">
        <v>2068</v>
      </c>
      <c s="34" t="s">
        <v>2069</v>
      </c>
      <c s="35" t="s">
        <v>5</v>
      </c>
      <c s="6" t="s">
        <v>2070</v>
      </c>
      <c s="36" t="s">
        <v>715</v>
      </c>
      <c s="37">
        <v>80.43</v>
      </c>
      <c s="36">
        <v>0.0063</v>
      </c>
      <c s="36">
        <f>ROUND(G1399*H1399,6)</f>
      </c>
      <c r="L1399" s="38">
        <v>0</v>
      </c>
      <c s="32">
        <f>ROUND(ROUND(L1399,2)*ROUND(G1399,3),2)</f>
      </c>
      <c s="36" t="s">
        <v>878</v>
      </c>
      <c>
        <f>(M1399*21)/100</f>
      </c>
      <c t="s">
        <v>27</v>
      </c>
    </row>
    <row r="1400" spans="1:5" ht="25.5">
      <c r="A1400" s="35" t="s">
        <v>55</v>
      </c>
      <c r="E1400" s="39" t="s">
        <v>2070</v>
      </c>
    </row>
    <row r="1401" spans="1:5" ht="12.75">
      <c r="A1401" s="35" t="s">
        <v>56</v>
      </c>
      <c r="E1401" s="40" t="s">
        <v>2071</v>
      </c>
    </row>
    <row r="1402" spans="1:5" ht="12.75">
      <c r="A1402" t="s">
        <v>58</v>
      </c>
      <c r="E1402" s="39" t="s">
        <v>5</v>
      </c>
    </row>
    <row r="1403" spans="1:16" ht="12.75">
      <c r="A1403" t="s">
        <v>49</v>
      </c>
      <c s="34" t="s">
        <v>2072</v>
      </c>
      <c s="34" t="s">
        <v>2073</v>
      </c>
      <c s="35" t="s">
        <v>5</v>
      </c>
      <c s="6" t="s">
        <v>2074</v>
      </c>
      <c s="36" t="s">
        <v>715</v>
      </c>
      <c s="37">
        <v>92.495</v>
      </c>
      <c s="36">
        <v>0.018</v>
      </c>
      <c s="36">
        <f>ROUND(G1403*H1403,6)</f>
      </c>
      <c r="L1403" s="38">
        <v>0</v>
      </c>
      <c s="32">
        <f>ROUND(ROUND(L1403,2)*ROUND(G1403,3),2)</f>
      </c>
      <c s="36" t="s">
        <v>878</v>
      </c>
      <c>
        <f>(M1403*21)/100</f>
      </c>
      <c t="s">
        <v>27</v>
      </c>
    </row>
    <row r="1404" spans="1:5" ht="12.75">
      <c r="A1404" s="35" t="s">
        <v>55</v>
      </c>
      <c r="E1404" s="39" t="s">
        <v>2074</v>
      </c>
    </row>
    <row r="1405" spans="1:5" ht="12.75">
      <c r="A1405" s="35" t="s">
        <v>56</v>
      </c>
      <c r="E1405" s="40" t="s">
        <v>5</v>
      </c>
    </row>
    <row r="1406" spans="1:5" ht="12.75">
      <c r="A1406" t="s">
        <v>58</v>
      </c>
      <c r="E1406" s="39" t="s">
        <v>5</v>
      </c>
    </row>
    <row r="1407" spans="1:16" ht="25.5">
      <c r="A1407" t="s">
        <v>49</v>
      </c>
      <c s="34" t="s">
        <v>2075</v>
      </c>
      <c s="34" t="s">
        <v>2076</v>
      </c>
      <c s="35" t="s">
        <v>5</v>
      </c>
      <c s="6" t="s">
        <v>2077</v>
      </c>
      <c s="36" t="s">
        <v>715</v>
      </c>
      <c s="37">
        <v>193.51</v>
      </c>
      <c s="36">
        <v>0.00588</v>
      </c>
      <c s="36">
        <f>ROUND(G1407*H1407,6)</f>
      </c>
      <c r="L1407" s="38">
        <v>0</v>
      </c>
      <c s="32">
        <f>ROUND(ROUND(L1407,2)*ROUND(G1407,3),2)</f>
      </c>
      <c s="36" t="s">
        <v>878</v>
      </c>
      <c>
        <f>(M1407*21)/100</f>
      </c>
      <c t="s">
        <v>27</v>
      </c>
    </row>
    <row r="1408" spans="1:5" ht="38.25">
      <c r="A1408" s="35" t="s">
        <v>55</v>
      </c>
      <c r="E1408" s="39" t="s">
        <v>2078</v>
      </c>
    </row>
    <row r="1409" spans="1:5" ht="12.75">
      <c r="A1409" s="35" t="s">
        <v>56</v>
      </c>
      <c r="E1409" s="40" t="s">
        <v>2079</v>
      </c>
    </row>
    <row r="1410" spans="1:5" ht="12.75">
      <c r="A1410" t="s">
        <v>58</v>
      </c>
      <c r="E1410" s="39" t="s">
        <v>5</v>
      </c>
    </row>
    <row r="1411" spans="1:16" ht="25.5">
      <c r="A1411" t="s">
        <v>49</v>
      </c>
      <c s="34" t="s">
        <v>2080</v>
      </c>
      <c s="34" t="s">
        <v>2081</v>
      </c>
      <c s="35" t="s">
        <v>5</v>
      </c>
      <c s="6" t="s">
        <v>2082</v>
      </c>
      <c s="36" t="s">
        <v>715</v>
      </c>
      <c s="37">
        <v>212.861</v>
      </c>
      <c s="36">
        <v>0.0192</v>
      </c>
      <c s="36">
        <f>ROUND(G1411*H1411,6)</f>
      </c>
      <c r="L1411" s="38">
        <v>0</v>
      </c>
      <c s="32">
        <f>ROUND(ROUND(L1411,2)*ROUND(G1411,3),2)</f>
      </c>
      <c s="36" t="s">
        <v>878</v>
      </c>
      <c>
        <f>(M1411*21)/100</f>
      </c>
      <c t="s">
        <v>27</v>
      </c>
    </row>
    <row r="1412" spans="1:5" ht="25.5">
      <c r="A1412" s="35" t="s">
        <v>55</v>
      </c>
      <c r="E1412" s="39" t="s">
        <v>2082</v>
      </c>
    </row>
    <row r="1413" spans="1:5" ht="12.75">
      <c r="A1413" s="35" t="s">
        <v>56</v>
      </c>
      <c r="E1413" s="40" t="s">
        <v>5</v>
      </c>
    </row>
    <row r="1414" spans="1:5" ht="12.75">
      <c r="A1414" t="s">
        <v>58</v>
      </c>
      <c r="E1414" s="39" t="s">
        <v>5</v>
      </c>
    </row>
    <row r="1415" spans="1:16" ht="12.75">
      <c r="A1415" t="s">
        <v>49</v>
      </c>
      <c s="34" t="s">
        <v>2083</v>
      </c>
      <c s="34" t="s">
        <v>2084</v>
      </c>
      <c s="35" t="s">
        <v>5</v>
      </c>
      <c s="6" t="s">
        <v>2085</v>
      </c>
      <c s="36" t="s">
        <v>715</v>
      </c>
      <c s="37">
        <v>150.76</v>
      </c>
      <c s="36">
        <v>0.0015</v>
      </c>
      <c s="36">
        <f>ROUND(G1415*H1415,6)</f>
      </c>
      <c r="L1415" s="38">
        <v>0</v>
      </c>
      <c s="32">
        <f>ROUND(ROUND(L1415,2)*ROUND(G1415,3),2)</f>
      </c>
      <c s="36" t="s">
        <v>878</v>
      </c>
      <c>
        <f>(M1415*21)/100</f>
      </c>
      <c t="s">
        <v>27</v>
      </c>
    </row>
    <row r="1416" spans="1:5" ht="12.75">
      <c r="A1416" s="35" t="s">
        <v>55</v>
      </c>
      <c r="E1416" s="39" t="s">
        <v>2085</v>
      </c>
    </row>
    <row r="1417" spans="1:5" ht="12.75">
      <c r="A1417" s="35" t="s">
        <v>56</v>
      </c>
      <c r="E1417" s="40" t="s">
        <v>2086</v>
      </c>
    </row>
    <row r="1418" spans="1:5" ht="12.75">
      <c r="A1418" t="s">
        <v>58</v>
      </c>
      <c r="E1418" s="39" t="s">
        <v>5</v>
      </c>
    </row>
    <row r="1419" spans="1:16" ht="12.75">
      <c r="A1419" t="s">
        <v>49</v>
      </c>
      <c s="34" t="s">
        <v>2087</v>
      </c>
      <c s="34" t="s">
        <v>2088</v>
      </c>
      <c s="35" t="s">
        <v>5</v>
      </c>
      <c s="6" t="s">
        <v>2089</v>
      </c>
      <c s="36" t="s">
        <v>715</v>
      </c>
      <c s="37">
        <v>23.17</v>
      </c>
      <c s="36">
        <v>0.00431</v>
      </c>
      <c s="36">
        <f>ROUND(G1419*H1419,6)</f>
      </c>
      <c r="L1419" s="38">
        <v>0</v>
      </c>
      <c s="32">
        <f>ROUND(ROUND(L1419,2)*ROUND(G1419,3),2)</f>
      </c>
      <c s="36" t="s">
        <v>878</v>
      </c>
      <c>
        <f>(M1419*21)/100</f>
      </c>
      <c t="s">
        <v>27</v>
      </c>
    </row>
    <row r="1420" spans="1:5" ht="12.75">
      <c r="A1420" s="35" t="s">
        <v>55</v>
      </c>
      <c r="E1420" s="39" t="s">
        <v>2089</v>
      </c>
    </row>
    <row r="1421" spans="1:5" ht="12.75">
      <c r="A1421" s="35" t="s">
        <v>56</v>
      </c>
      <c r="E1421" s="40" t="s">
        <v>2090</v>
      </c>
    </row>
    <row r="1422" spans="1:5" ht="12.75">
      <c r="A1422" t="s">
        <v>58</v>
      </c>
      <c r="E1422" s="39" t="s">
        <v>5</v>
      </c>
    </row>
    <row r="1423" spans="1:16" ht="25.5">
      <c r="A1423" t="s">
        <v>49</v>
      </c>
      <c s="34" t="s">
        <v>2091</v>
      </c>
      <c s="34" t="s">
        <v>2092</v>
      </c>
      <c s="35" t="s">
        <v>5</v>
      </c>
      <c s="6" t="s">
        <v>2093</v>
      </c>
      <c s="36" t="s">
        <v>53</v>
      </c>
      <c s="37">
        <v>8.219</v>
      </c>
      <c s="36">
        <v>0</v>
      </c>
      <c s="36">
        <f>ROUND(G1423*H1423,6)</f>
      </c>
      <c r="L1423" s="38">
        <v>0</v>
      </c>
      <c s="32">
        <f>ROUND(ROUND(L1423,2)*ROUND(G1423,3),2)</f>
      </c>
      <c s="36" t="s">
        <v>878</v>
      </c>
      <c>
        <f>(M1423*21)/100</f>
      </c>
      <c t="s">
        <v>27</v>
      </c>
    </row>
    <row r="1424" spans="1:5" ht="25.5">
      <c r="A1424" s="35" t="s">
        <v>55</v>
      </c>
      <c r="E1424" s="39" t="s">
        <v>2093</v>
      </c>
    </row>
    <row r="1425" spans="1:5" ht="12.75">
      <c r="A1425" s="35" t="s">
        <v>56</v>
      </c>
      <c r="E1425" s="40" t="s">
        <v>5</v>
      </c>
    </row>
    <row r="1426" spans="1:5" ht="12.75">
      <c r="A1426" t="s">
        <v>58</v>
      </c>
      <c r="E1426" s="39" t="s">
        <v>5</v>
      </c>
    </row>
    <row r="1427" spans="1:13" ht="12.75">
      <c r="A1427" t="s">
        <v>46</v>
      </c>
      <c r="C1427" s="31" t="s">
        <v>2094</v>
      </c>
      <c r="E1427" s="33" t="s">
        <v>2095</v>
      </c>
      <c r="J1427" s="32">
        <f>0</f>
      </c>
      <c s="32">
        <f>0</f>
      </c>
      <c s="32">
        <f>0+L1428+L1432+L1436+L1440+L1444+L1448+L1452+L1456+L1460+L1464+L1468+L1472</f>
      </c>
      <c s="32">
        <f>0+M1428+M1432+M1436+M1440+M1444+M1448+M1452+M1456+M1460+M1464+M1468+M1472</f>
      </c>
    </row>
    <row r="1428" spans="1:16" ht="12.75">
      <c r="A1428" t="s">
        <v>49</v>
      </c>
      <c s="34" t="s">
        <v>2096</v>
      </c>
      <c s="34" t="s">
        <v>2097</v>
      </c>
      <c s="35" t="s">
        <v>5</v>
      </c>
      <c s="6" t="s">
        <v>2098</v>
      </c>
      <c s="36" t="s">
        <v>715</v>
      </c>
      <c s="37">
        <v>661.52</v>
      </c>
      <c s="36">
        <v>0</v>
      </c>
      <c s="36">
        <f>ROUND(G1428*H1428,6)</f>
      </c>
      <c r="L1428" s="38">
        <v>0</v>
      </c>
      <c s="32">
        <f>ROUND(ROUND(L1428,2)*ROUND(G1428,3),2)</f>
      </c>
      <c s="36" t="s">
        <v>878</v>
      </c>
      <c>
        <f>(M1428*21)/100</f>
      </c>
      <c t="s">
        <v>27</v>
      </c>
    </row>
    <row r="1429" spans="1:5" ht="12.75">
      <c r="A1429" s="35" t="s">
        <v>55</v>
      </c>
      <c r="E1429" s="39" t="s">
        <v>2098</v>
      </c>
    </row>
    <row r="1430" spans="1:5" ht="12.75">
      <c r="A1430" s="35" t="s">
        <v>56</v>
      </c>
      <c r="E1430" s="40" t="s">
        <v>2099</v>
      </c>
    </row>
    <row r="1431" spans="1:5" ht="12.75">
      <c r="A1431" t="s">
        <v>58</v>
      </c>
      <c r="E1431" s="39" t="s">
        <v>5</v>
      </c>
    </row>
    <row r="1432" spans="1:16" ht="12.75">
      <c r="A1432" t="s">
        <v>49</v>
      </c>
      <c s="34" t="s">
        <v>2100</v>
      </c>
      <c s="34" t="s">
        <v>2101</v>
      </c>
      <c s="35" t="s">
        <v>5</v>
      </c>
      <c s="6" t="s">
        <v>2102</v>
      </c>
      <c s="36" t="s">
        <v>715</v>
      </c>
      <c s="37">
        <v>661.52</v>
      </c>
      <c s="36">
        <v>3E-05</v>
      </c>
      <c s="36">
        <f>ROUND(G1432*H1432,6)</f>
      </c>
      <c r="L1432" s="38">
        <v>0</v>
      </c>
      <c s="32">
        <f>ROUND(ROUND(L1432,2)*ROUND(G1432,3),2)</f>
      </c>
      <c s="36" t="s">
        <v>878</v>
      </c>
      <c>
        <f>(M1432*21)/100</f>
      </c>
      <c t="s">
        <v>27</v>
      </c>
    </row>
    <row r="1433" spans="1:5" ht="12.75">
      <c r="A1433" s="35" t="s">
        <v>55</v>
      </c>
      <c r="E1433" s="39" t="s">
        <v>2102</v>
      </c>
    </row>
    <row r="1434" spans="1:5" ht="12.75">
      <c r="A1434" s="35" t="s">
        <v>56</v>
      </c>
      <c r="E1434" s="40" t="s">
        <v>2099</v>
      </c>
    </row>
    <row r="1435" spans="1:5" ht="12.75">
      <c r="A1435" t="s">
        <v>58</v>
      </c>
      <c r="E1435" s="39" t="s">
        <v>5</v>
      </c>
    </row>
    <row r="1436" spans="1:16" ht="12.75">
      <c r="A1436" t="s">
        <v>49</v>
      </c>
      <c s="34" t="s">
        <v>2103</v>
      </c>
      <c s="34" t="s">
        <v>2104</v>
      </c>
      <c s="35" t="s">
        <v>5</v>
      </c>
      <c s="6" t="s">
        <v>2105</v>
      </c>
      <c s="36" t="s">
        <v>715</v>
      </c>
      <c s="37">
        <v>585.76</v>
      </c>
      <c s="36">
        <v>0.0003</v>
      </c>
      <c s="36">
        <f>ROUND(G1436*H1436,6)</f>
      </c>
      <c r="L1436" s="38">
        <v>0</v>
      </c>
      <c s="32">
        <f>ROUND(ROUND(L1436,2)*ROUND(G1436,3),2)</f>
      </c>
      <c s="36" t="s">
        <v>878</v>
      </c>
      <c>
        <f>(M1436*21)/100</f>
      </c>
      <c t="s">
        <v>27</v>
      </c>
    </row>
    <row r="1437" spans="1:5" ht="12.75">
      <c r="A1437" s="35" t="s">
        <v>55</v>
      </c>
      <c r="E1437" s="39" t="s">
        <v>2105</v>
      </c>
    </row>
    <row r="1438" spans="1:5" ht="12.75">
      <c r="A1438" s="35" t="s">
        <v>56</v>
      </c>
      <c r="E1438" s="40" t="s">
        <v>2106</v>
      </c>
    </row>
    <row r="1439" spans="1:5" ht="12.75">
      <c r="A1439" t="s">
        <v>58</v>
      </c>
      <c r="E1439" s="39" t="s">
        <v>5</v>
      </c>
    </row>
    <row r="1440" spans="1:16" ht="12.75">
      <c r="A1440" t="s">
        <v>49</v>
      </c>
      <c s="34" t="s">
        <v>2107</v>
      </c>
      <c s="34" t="s">
        <v>2108</v>
      </c>
      <c s="35" t="s">
        <v>5</v>
      </c>
      <c s="6" t="s">
        <v>2109</v>
      </c>
      <c s="36" t="s">
        <v>715</v>
      </c>
      <c s="37">
        <v>644.336</v>
      </c>
      <c s="36">
        <v>0.00283</v>
      </c>
      <c s="36">
        <f>ROUND(G1440*H1440,6)</f>
      </c>
      <c r="L1440" s="38">
        <v>0</v>
      </c>
      <c s="32">
        <f>ROUND(ROUND(L1440,2)*ROUND(G1440,3),2)</f>
      </c>
      <c s="36" t="s">
        <v>878</v>
      </c>
      <c>
        <f>(M1440*21)/100</f>
      </c>
      <c t="s">
        <v>27</v>
      </c>
    </row>
    <row r="1441" spans="1:5" ht="12.75">
      <c r="A1441" s="35" t="s">
        <v>55</v>
      </c>
      <c r="E1441" s="39" t="s">
        <v>2109</v>
      </c>
    </row>
    <row r="1442" spans="1:5" ht="12.75">
      <c r="A1442" s="35" t="s">
        <v>56</v>
      </c>
      <c r="E1442" s="40" t="s">
        <v>5</v>
      </c>
    </row>
    <row r="1443" spans="1:5" ht="12.75">
      <c r="A1443" t="s">
        <v>58</v>
      </c>
      <c r="E1443" s="39" t="s">
        <v>5</v>
      </c>
    </row>
    <row r="1444" spans="1:16" ht="25.5">
      <c r="A1444" t="s">
        <v>49</v>
      </c>
      <c s="34" t="s">
        <v>2110</v>
      </c>
      <c s="34" t="s">
        <v>2111</v>
      </c>
      <c s="35" t="s">
        <v>5</v>
      </c>
      <c s="6" t="s">
        <v>2112</v>
      </c>
      <c s="36" t="s">
        <v>715</v>
      </c>
      <c s="37">
        <v>75.76</v>
      </c>
      <c s="36">
        <v>0.0004</v>
      </c>
      <c s="36">
        <f>ROUND(G1444*H1444,6)</f>
      </c>
      <c r="L1444" s="38">
        <v>0</v>
      </c>
      <c s="32">
        <f>ROUND(ROUND(L1444,2)*ROUND(G1444,3),2)</f>
      </c>
      <c s="36" t="s">
        <v>878</v>
      </c>
      <c>
        <f>(M1444*21)/100</f>
      </c>
      <c t="s">
        <v>27</v>
      </c>
    </row>
    <row r="1445" spans="1:5" ht="25.5">
      <c r="A1445" s="35" t="s">
        <v>55</v>
      </c>
      <c r="E1445" s="39" t="s">
        <v>2112</v>
      </c>
    </row>
    <row r="1446" spans="1:5" ht="12.75">
      <c r="A1446" s="35" t="s">
        <v>56</v>
      </c>
      <c r="E1446" s="40" t="s">
        <v>2113</v>
      </c>
    </row>
    <row r="1447" spans="1:5" ht="12.75">
      <c r="A1447" t="s">
        <v>58</v>
      </c>
      <c r="E1447" s="39" t="s">
        <v>5</v>
      </c>
    </row>
    <row r="1448" spans="1:16" ht="25.5">
      <c r="A1448" t="s">
        <v>49</v>
      </c>
      <c s="34" t="s">
        <v>2114</v>
      </c>
      <c s="34" t="s">
        <v>2115</v>
      </c>
      <c s="35" t="s">
        <v>5</v>
      </c>
      <c s="6" t="s">
        <v>2116</v>
      </c>
      <c s="36" t="s">
        <v>715</v>
      </c>
      <c s="37">
        <v>83.336</v>
      </c>
      <c s="36">
        <v>0.0029</v>
      </c>
      <c s="36">
        <f>ROUND(G1448*H1448,6)</f>
      </c>
      <c r="L1448" s="38">
        <v>0</v>
      </c>
      <c s="32">
        <f>ROUND(ROUND(L1448,2)*ROUND(G1448,3),2)</f>
      </c>
      <c s="36" t="s">
        <v>878</v>
      </c>
      <c>
        <f>(M1448*21)/100</f>
      </c>
      <c t="s">
        <v>27</v>
      </c>
    </row>
    <row r="1449" spans="1:5" ht="25.5">
      <c r="A1449" s="35" t="s">
        <v>55</v>
      </c>
      <c r="E1449" s="39" t="s">
        <v>2116</v>
      </c>
    </row>
    <row r="1450" spans="1:5" ht="12.75">
      <c r="A1450" s="35" t="s">
        <v>56</v>
      </c>
      <c r="E1450" s="40" t="s">
        <v>5</v>
      </c>
    </row>
    <row r="1451" spans="1:5" ht="12.75">
      <c r="A1451" t="s">
        <v>58</v>
      </c>
      <c r="E1451" s="39" t="s">
        <v>5</v>
      </c>
    </row>
    <row r="1452" spans="1:16" ht="12.75">
      <c r="A1452" t="s">
        <v>49</v>
      </c>
      <c s="34" t="s">
        <v>2117</v>
      </c>
      <c s="34" t="s">
        <v>2118</v>
      </c>
      <c s="35" t="s">
        <v>5</v>
      </c>
      <c s="6" t="s">
        <v>2119</v>
      </c>
      <c s="36" t="s">
        <v>227</v>
      </c>
      <c s="37">
        <v>419.5</v>
      </c>
      <c s="36">
        <v>1E-05</v>
      </c>
      <c s="36">
        <f>ROUND(G1452*H1452,6)</f>
      </c>
      <c r="L1452" s="38">
        <v>0</v>
      </c>
      <c s="32">
        <f>ROUND(ROUND(L1452,2)*ROUND(G1452,3),2)</f>
      </c>
      <c s="36" t="s">
        <v>878</v>
      </c>
      <c>
        <f>(M1452*21)/100</f>
      </c>
      <c t="s">
        <v>27</v>
      </c>
    </row>
    <row r="1453" spans="1:5" ht="12.75">
      <c r="A1453" s="35" t="s">
        <v>55</v>
      </c>
      <c r="E1453" s="39" t="s">
        <v>2119</v>
      </c>
    </row>
    <row r="1454" spans="1:5" ht="12.75">
      <c r="A1454" s="35" t="s">
        <v>56</v>
      </c>
      <c r="E1454" s="40" t="s">
        <v>2120</v>
      </c>
    </row>
    <row r="1455" spans="1:5" ht="12.75">
      <c r="A1455" t="s">
        <v>58</v>
      </c>
      <c r="E1455" s="39" t="s">
        <v>5</v>
      </c>
    </row>
    <row r="1456" spans="1:16" ht="12.75">
      <c r="A1456" t="s">
        <v>49</v>
      </c>
      <c s="34" t="s">
        <v>2121</v>
      </c>
      <c s="34" t="s">
        <v>2122</v>
      </c>
      <c s="35" t="s">
        <v>5</v>
      </c>
      <c s="6" t="s">
        <v>2123</v>
      </c>
      <c s="36" t="s">
        <v>227</v>
      </c>
      <c s="37">
        <v>427.89</v>
      </c>
      <c s="36">
        <v>0.00035</v>
      </c>
      <c s="36">
        <f>ROUND(G1456*H1456,6)</f>
      </c>
      <c r="L1456" s="38">
        <v>0</v>
      </c>
      <c s="32">
        <f>ROUND(ROUND(L1456,2)*ROUND(G1456,3),2)</f>
      </c>
      <c s="36" t="s">
        <v>878</v>
      </c>
      <c>
        <f>(M1456*21)/100</f>
      </c>
      <c t="s">
        <v>27</v>
      </c>
    </row>
    <row r="1457" spans="1:5" ht="12.75">
      <c r="A1457" s="35" t="s">
        <v>55</v>
      </c>
      <c r="E1457" s="39" t="s">
        <v>2123</v>
      </c>
    </row>
    <row r="1458" spans="1:5" ht="12.75">
      <c r="A1458" s="35" t="s">
        <v>56</v>
      </c>
      <c r="E1458" s="40" t="s">
        <v>5</v>
      </c>
    </row>
    <row r="1459" spans="1:5" ht="12.75">
      <c r="A1459" t="s">
        <v>58</v>
      </c>
      <c r="E1459" s="39" t="s">
        <v>5</v>
      </c>
    </row>
    <row r="1460" spans="1:16" ht="12.75">
      <c r="A1460" t="s">
        <v>49</v>
      </c>
      <c s="34" t="s">
        <v>2124</v>
      </c>
      <c s="34" t="s">
        <v>2125</v>
      </c>
      <c s="35" t="s">
        <v>5</v>
      </c>
      <c s="6" t="s">
        <v>2126</v>
      </c>
      <c s="36" t="s">
        <v>227</v>
      </c>
      <c s="37">
        <v>476</v>
      </c>
      <c s="36">
        <v>5E-05</v>
      </c>
      <c s="36">
        <f>ROUND(G1460*H1460,6)</f>
      </c>
      <c r="L1460" s="38">
        <v>0</v>
      </c>
      <c s="32">
        <f>ROUND(ROUND(L1460,2)*ROUND(G1460,3),2)</f>
      </c>
      <c s="36" t="s">
        <v>878</v>
      </c>
      <c>
        <f>(M1460*21)/100</f>
      </c>
      <c t="s">
        <v>27</v>
      </c>
    </row>
    <row r="1461" spans="1:5" ht="12.75">
      <c r="A1461" s="35" t="s">
        <v>55</v>
      </c>
      <c r="E1461" s="39" t="s">
        <v>2126</v>
      </c>
    </row>
    <row r="1462" spans="1:5" ht="12.75">
      <c r="A1462" s="35" t="s">
        <v>56</v>
      </c>
      <c r="E1462" s="40" t="s">
        <v>2127</v>
      </c>
    </row>
    <row r="1463" spans="1:5" ht="12.75">
      <c r="A1463" t="s">
        <v>58</v>
      </c>
      <c r="E1463" s="39" t="s">
        <v>5</v>
      </c>
    </row>
    <row r="1464" spans="1:16" ht="12.75">
      <c r="A1464" t="s">
        <v>49</v>
      </c>
      <c s="34" t="s">
        <v>2128</v>
      </c>
      <c s="34" t="s">
        <v>2129</v>
      </c>
      <c s="35" t="s">
        <v>5</v>
      </c>
      <c s="6" t="s">
        <v>2109</v>
      </c>
      <c s="36" t="s">
        <v>715</v>
      </c>
      <c s="37">
        <v>38.594</v>
      </c>
      <c s="36">
        <v>0.00283</v>
      </c>
      <c s="36">
        <f>ROUND(G1464*H1464,6)</f>
      </c>
      <c r="L1464" s="38">
        <v>0</v>
      </c>
      <c s="32">
        <f>ROUND(ROUND(L1464,2)*ROUND(G1464,3),2)</f>
      </c>
      <c s="36" t="s">
        <v>54</v>
      </c>
      <c>
        <f>(M1464*21)/100</f>
      </c>
      <c t="s">
        <v>27</v>
      </c>
    </row>
    <row r="1465" spans="1:5" ht="12.75">
      <c r="A1465" s="35" t="s">
        <v>55</v>
      </c>
      <c r="E1465" s="39" t="s">
        <v>2109</v>
      </c>
    </row>
    <row r="1466" spans="1:5" ht="12.75">
      <c r="A1466" s="35" t="s">
        <v>56</v>
      </c>
      <c r="E1466" s="40" t="s">
        <v>5</v>
      </c>
    </row>
    <row r="1467" spans="1:5" ht="12.75">
      <c r="A1467" t="s">
        <v>58</v>
      </c>
      <c r="E1467" s="39" t="s">
        <v>5</v>
      </c>
    </row>
    <row r="1468" spans="1:16" ht="25.5">
      <c r="A1468" t="s">
        <v>49</v>
      </c>
      <c s="34" t="s">
        <v>2130</v>
      </c>
      <c s="34" t="s">
        <v>2131</v>
      </c>
      <c s="35" t="s">
        <v>5</v>
      </c>
      <c s="6" t="s">
        <v>2116</v>
      </c>
      <c s="36" t="s">
        <v>715</v>
      </c>
      <c s="37">
        <v>5.198</v>
      </c>
      <c s="36">
        <v>0.0029</v>
      </c>
      <c s="36">
        <f>ROUND(G1468*H1468,6)</f>
      </c>
      <c r="L1468" s="38">
        <v>0</v>
      </c>
      <c s="32">
        <f>ROUND(ROUND(L1468,2)*ROUND(G1468,3),2)</f>
      </c>
      <c s="36" t="s">
        <v>54</v>
      </c>
      <c>
        <f>(M1468*21)/100</f>
      </c>
      <c t="s">
        <v>27</v>
      </c>
    </row>
    <row r="1469" spans="1:5" ht="25.5">
      <c r="A1469" s="35" t="s">
        <v>55</v>
      </c>
      <c r="E1469" s="39" t="s">
        <v>2116</v>
      </c>
    </row>
    <row r="1470" spans="1:5" ht="12.75">
      <c r="A1470" s="35" t="s">
        <v>56</v>
      </c>
      <c r="E1470" s="40" t="s">
        <v>5</v>
      </c>
    </row>
    <row r="1471" spans="1:5" ht="12.75">
      <c r="A1471" t="s">
        <v>58</v>
      </c>
      <c r="E1471" s="39" t="s">
        <v>5</v>
      </c>
    </row>
    <row r="1472" spans="1:16" ht="25.5">
      <c r="A1472" t="s">
        <v>49</v>
      </c>
      <c s="34" t="s">
        <v>2132</v>
      </c>
      <c s="34" t="s">
        <v>2133</v>
      </c>
      <c s="35" t="s">
        <v>5</v>
      </c>
      <c s="6" t="s">
        <v>2134</v>
      </c>
      <c s="36" t="s">
        <v>53</v>
      </c>
      <c s="37">
        <v>2.593</v>
      </c>
      <c s="36">
        <v>0</v>
      </c>
      <c s="36">
        <f>ROUND(G1472*H1472,6)</f>
      </c>
      <c r="L1472" s="38">
        <v>0</v>
      </c>
      <c s="32">
        <f>ROUND(ROUND(L1472,2)*ROUND(G1472,3),2)</f>
      </c>
      <c s="36" t="s">
        <v>878</v>
      </c>
      <c>
        <f>(M1472*21)/100</f>
      </c>
      <c t="s">
        <v>27</v>
      </c>
    </row>
    <row r="1473" spans="1:5" ht="25.5">
      <c r="A1473" s="35" t="s">
        <v>55</v>
      </c>
      <c r="E1473" s="39" t="s">
        <v>2134</v>
      </c>
    </row>
    <row r="1474" spans="1:5" ht="12.75">
      <c r="A1474" s="35" t="s">
        <v>56</v>
      </c>
      <c r="E1474" s="40" t="s">
        <v>5</v>
      </c>
    </row>
    <row r="1475" spans="1:5" ht="12.75">
      <c r="A1475" t="s">
        <v>58</v>
      </c>
      <c r="E1475" s="39" t="s">
        <v>5</v>
      </c>
    </row>
    <row r="1476" spans="1:13" ht="12.75">
      <c r="A1476" t="s">
        <v>46</v>
      </c>
      <c r="C1476" s="31" t="s">
        <v>2135</v>
      </c>
      <c r="E1476" s="33" t="s">
        <v>2136</v>
      </c>
      <c r="J1476" s="32">
        <f>0</f>
      </c>
      <c s="32">
        <f>0</f>
      </c>
      <c s="32">
        <f>0+L1477+L1481+L1485+L1489+L1493+L1497+L1501+L1505+L1509</f>
      </c>
      <c s="32">
        <f>0+M1477+M1481+M1485+M1489+M1493+M1497+M1501+M1505+M1509</f>
      </c>
    </row>
    <row r="1477" spans="1:16" ht="12.75">
      <c r="A1477" t="s">
        <v>49</v>
      </c>
      <c s="34" t="s">
        <v>2137</v>
      </c>
      <c s="34" t="s">
        <v>2138</v>
      </c>
      <c s="35" t="s">
        <v>5</v>
      </c>
      <c s="6" t="s">
        <v>2139</v>
      </c>
      <c s="36" t="s">
        <v>715</v>
      </c>
      <c s="37">
        <v>390.143</v>
      </c>
      <c s="36">
        <v>0</v>
      </c>
      <c s="36">
        <f>ROUND(G1477*H1477,6)</f>
      </c>
      <c r="L1477" s="38">
        <v>0</v>
      </c>
      <c s="32">
        <f>ROUND(ROUND(L1477,2)*ROUND(G1477,3),2)</f>
      </c>
      <c s="36" t="s">
        <v>878</v>
      </c>
      <c>
        <f>(M1477*21)/100</f>
      </c>
      <c t="s">
        <v>27</v>
      </c>
    </row>
    <row r="1478" spans="1:5" ht="12.75">
      <c r="A1478" s="35" t="s">
        <v>55</v>
      </c>
      <c r="E1478" s="39" t="s">
        <v>2139</v>
      </c>
    </row>
    <row r="1479" spans="1:5" ht="12.75">
      <c r="A1479" s="35" t="s">
        <v>56</v>
      </c>
      <c r="E1479" s="40" t="s">
        <v>2140</v>
      </c>
    </row>
    <row r="1480" spans="1:5" ht="12.75">
      <c r="A1480" t="s">
        <v>58</v>
      </c>
      <c r="E1480" s="39" t="s">
        <v>5</v>
      </c>
    </row>
    <row r="1481" spans="1:16" ht="12.75">
      <c r="A1481" t="s">
        <v>49</v>
      </c>
      <c s="34" t="s">
        <v>2141</v>
      </c>
      <c s="34" t="s">
        <v>2142</v>
      </c>
      <c s="35" t="s">
        <v>5</v>
      </c>
      <c s="6" t="s">
        <v>2143</v>
      </c>
      <c s="36" t="s">
        <v>715</v>
      </c>
      <c s="37">
        <v>390.143</v>
      </c>
      <c s="36">
        <v>0.0003</v>
      </c>
      <c s="36">
        <f>ROUND(G1481*H1481,6)</f>
      </c>
      <c r="L1481" s="38">
        <v>0</v>
      </c>
      <c s="32">
        <f>ROUND(ROUND(L1481,2)*ROUND(G1481,3),2)</f>
      </c>
      <c s="36" t="s">
        <v>878</v>
      </c>
      <c>
        <f>(M1481*21)/100</f>
      </c>
      <c t="s">
        <v>27</v>
      </c>
    </row>
    <row r="1482" spans="1:5" ht="12.75">
      <c r="A1482" s="35" t="s">
        <v>55</v>
      </c>
      <c r="E1482" s="39" t="s">
        <v>2143</v>
      </c>
    </row>
    <row r="1483" spans="1:5" ht="12.75">
      <c r="A1483" s="35" t="s">
        <v>56</v>
      </c>
      <c r="E1483" s="40" t="s">
        <v>2144</v>
      </c>
    </row>
    <row r="1484" spans="1:5" ht="12.75">
      <c r="A1484" t="s">
        <v>58</v>
      </c>
      <c r="E1484" s="39" t="s">
        <v>5</v>
      </c>
    </row>
    <row r="1485" spans="1:16" ht="12.75">
      <c r="A1485" t="s">
        <v>49</v>
      </c>
      <c s="34" t="s">
        <v>2145</v>
      </c>
      <c s="34" t="s">
        <v>2146</v>
      </c>
      <c s="35" t="s">
        <v>5</v>
      </c>
      <c s="6" t="s">
        <v>2147</v>
      </c>
      <c s="36" t="s">
        <v>715</v>
      </c>
      <c s="37">
        <v>122.502</v>
      </c>
      <c s="36">
        <v>0.0015</v>
      </c>
      <c s="36">
        <f>ROUND(G1485*H1485,6)</f>
      </c>
      <c r="L1485" s="38">
        <v>0</v>
      </c>
      <c s="32">
        <f>ROUND(ROUND(L1485,2)*ROUND(G1485,3),2)</f>
      </c>
      <c s="36" t="s">
        <v>878</v>
      </c>
      <c>
        <f>(M1485*21)/100</f>
      </c>
      <c t="s">
        <v>27</v>
      </c>
    </row>
    <row r="1486" spans="1:5" ht="12.75">
      <c r="A1486" s="35" t="s">
        <v>55</v>
      </c>
      <c r="E1486" s="39" t="s">
        <v>2147</v>
      </c>
    </row>
    <row r="1487" spans="1:5" ht="12.75">
      <c r="A1487" s="35" t="s">
        <v>56</v>
      </c>
      <c r="E1487" s="40" t="s">
        <v>2148</v>
      </c>
    </row>
    <row r="1488" spans="1:5" ht="12.75">
      <c r="A1488" t="s">
        <v>58</v>
      </c>
      <c r="E1488" s="39" t="s">
        <v>5</v>
      </c>
    </row>
    <row r="1489" spans="1:16" ht="12.75">
      <c r="A1489" t="s">
        <v>49</v>
      </c>
      <c s="34" t="s">
        <v>2149</v>
      </c>
      <c s="34" t="s">
        <v>2150</v>
      </c>
      <c s="35" t="s">
        <v>5</v>
      </c>
      <c s="6" t="s">
        <v>2151</v>
      </c>
      <c s="36" t="s">
        <v>715</v>
      </c>
      <c s="37">
        <v>52.5</v>
      </c>
      <c s="36">
        <v>0</v>
      </c>
      <c s="36">
        <f>ROUND(G1489*H1489,6)</f>
      </c>
      <c r="L1489" s="38">
        <v>0</v>
      </c>
      <c s="32">
        <f>ROUND(ROUND(L1489,2)*ROUND(G1489,3),2)</f>
      </c>
      <c s="36" t="s">
        <v>878</v>
      </c>
      <c>
        <f>(M1489*21)/100</f>
      </c>
      <c t="s">
        <v>27</v>
      </c>
    </row>
    <row r="1490" spans="1:5" ht="12.75">
      <c r="A1490" s="35" t="s">
        <v>55</v>
      </c>
      <c r="E1490" s="39" t="s">
        <v>2151</v>
      </c>
    </row>
    <row r="1491" spans="1:5" ht="12.75">
      <c r="A1491" s="35" t="s">
        <v>56</v>
      </c>
      <c r="E1491" s="40" t="s">
        <v>5</v>
      </c>
    </row>
    <row r="1492" spans="1:5" ht="12.75">
      <c r="A1492" t="s">
        <v>58</v>
      </c>
      <c r="E1492" s="39" t="s">
        <v>5</v>
      </c>
    </row>
    <row r="1493" spans="1:16" ht="25.5">
      <c r="A1493" t="s">
        <v>49</v>
      </c>
      <c s="34" t="s">
        <v>2152</v>
      </c>
      <c s="34" t="s">
        <v>2153</v>
      </c>
      <c s="35" t="s">
        <v>5</v>
      </c>
      <c s="6" t="s">
        <v>2154</v>
      </c>
      <c s="36" t="s">
        <v>715</v>
      </c>
      <c s="37">
        <v>390.143</v>
      </c>
      <c s="36">
        <v>0.006</v>
      </c>
      <c s="36">
        <f>ROUND(G1493*H1493,6)</f>
      </c>
      <c r="L1493" s="38">
        <v>0</v>
      </c>
      <c s="32">
        <f>ROUND(ROUND(L1493,2)*ROUND(G1493,3),2)</f>
      </c>
      <c s="36" t="s">
        <v>878</v>
      </c>
      <c>
        <f>(M1493*21)/100</f>
      </c>
      <c t="s">
        <v>27</v>
      </c>
    </row>
    <row r="1494" spans="1:5" ht="25.5">
      <c r="A1494" s="35" t="s">
        <v>55</v>
      </c>
      <c r="E1494" s="39" t="s">
        <v>2154</v>
      </c>
    </row>
    <row r="1495" spans="1:5" ht="12.75">
      <c r="A1495" s="35" t="s">
        <v>56</v>
      </c>
      <c r="E1495" s="40" t="s">
        <v>2144</v>
      </c>
    </row>
    <row r="1496" spans="1:5" ht="12.75">
      <c r="A1496" t="s">
        <v>58</v>
      </c>
      <c r="E1496" s="39" t="s">
        <v>5</v>
      </c>
    </row>
    <row r="1497" spans="1:16" ht="12.75">
      <c r="A1497" t="s">
        <v>49</v>
      </c>
      <c s="34" t="s">
        <v>2155</v>
      </c>
      <c s="34" t="s">
        <v>2156</v>
      </c>
      <c s="35" t="s">
        <v>5</v>
      </c>
      <c s="6" t="s">
        <v>2157</v>
      </c>
      <c s="36" t="s">
        <v>715</v>
      </c>
      <c s="37">
        <v>448.664</v>
      </c>
      <c s="36">
        <v>0.0118</v>
      </c>
      <c s="36">
        <f>ROUND(G1497*H1497,6)</f>
      </c>
      <c r="L1497" s="38">
        <v>0</v>
      </c>
      <c s="32">
        <f>ROUND(ROUND(L1497,2)*ROUND(G1497,3),2)</f>
      </c>
      <c s="36" t="s">
        <v>878</v>
      </c>
      <c>
        <f>(M1497*21)/100</f>
      </c>
      <c t="s">
        <v>27</v>
      </c>
    </row>
    <row r="1498" spans="1:5" ht="12.75">
      <c r="A1498" s="35" t="s">
        <v>55</v>
      </c>
      <c r="E1498" s="39" t="s">
        <v>2157</v>
      </c>
    </row>
    <row r="1499" spans="1:5" ht="12.75">
      <c r="A1499" s="35" t="s">
        <v>56</v>
      </c>
      <c r="E1499" s="40" t="s">
        <v>5</v>
      </c>
    </row>
    <row r="1500" spans="1:5" ht="12.75">
      <c r="A1500" t="s">
        <v>58</v>
      </c>
      <c r="E1500" s="39" t="s">
        <v>5</v>
      </c>
    </row>
    <row r="1501" spans="1:16" ht="12.75">
      <c r="A1501" t="s">
        <v>49</v>
      </c>
      <c s="34" t="s">
        <v>2158</v>
      </c>
      <c s="34" t="s">
        <v>2159</v>
      </c>
      <c s="35" t="s">
        <v>5</v>
      </c>
      <c s="6" t="s">
        <v>2160</v>
      </c>
      <c s="36" t="s">
        <v>227</v>
      </c>
      <c s="37">
        <v>26.2</v>
      </c>
      <c s="36">
        <v>0.00055</v>
      </c>
      <c s="36">
        <f>ROUND(G1501*H1501,6)</f>
      </c>
      <c r="L1501" s="38">
        <v>0</v>
      </c>
      <c s="32">
        <f>ROUND(ROUND(L1501,2)*ROUND(G1501,3),2)</f>
      </c>
      <c s="36" t="s">
        <v>878</v>
      </c>
      <c>
        <f>(M1501*21)/100</f>
      </c>
      <c t="s">
        <v>27</v>
      </c>
    </row>
    <row r="1502" spans="1:5" ht="12.75">
      <c r="A1502" s="35" t="s">
        <v>55</v>
      </c>
      <c r="E1502" s="39" t="s">
        <v>2160</v>
      </c>
    </row>
    <row r="1503" spans="1:5" ht="12.75">
      <c r="A1503" s="35" t="s">
        <v>56</v>
      </c>
      <c r="E1503" s="40" t="s">
        <v>2161</v>
      </c>
    </row>
    <row r="1504" spans="1:5" ht="12.75">
      <c r="A1504" t="s">
        <v>58</v>
      </c>
      <c r="E1504" s="39" t="s">
        <v>5</v>
      </c>
    </row>
    <row r="1505" spans="1:16" ht="25.5">
      <c r="A1505" t="s">
        <v>49</v>
      </c>
      <c s="34" t="s">
        <v>2162</v>
      </c>
      <c s="34" t="s">
        <v>2163</v>
      </c>
      <c s="35" t="s">
        <v>5</v>
      </c>
      <c s="6" t="s">
        <v>2164</v>
      </c>
      <c s="36" t="s">
        <v>53</v>
      </c>
      <c s="37">
        <v>8.027</v>
      </c>
      <c s="36">
        <v>0</v>
      </c>
      <c s="36">
        <f>ROUND(G1505*H1505,6)</f>
      </c>
      <c r="L1505" s="38">
        <v>0</v>
      </c>
      <c s="32">
        <f>ROUND(ROUND(L1505,2)*ROUND(G1505,3),2)</f>
      </c>
      <c s="36" t="s">
        <v>878</v>
      </c>
      <c>
        <f>(M1505*21)/100</f>
      </c>
      <c t="s">
        <v>27</v>
      </c>
    </row>
    <row r="1506" spans="1:5" ht="25.5">
      <c r="A1506" s="35" t="s">
        <v>55</v>
      </c>
      <c r="E1506" s="39" t="s">
        <v>2164</v>
      </c>
    </row>
    <row r="1507" spans="1:5" ht="12.75">
      <c r="A1507" s="35" t="s">
        <v>56</v>
      </c>
      <c r="E1507" s="40" t="s">
        <v>5</v>
      </c>
    </row>
    <row r="1508" spans="1:5" ht="12.75">
      <c r="A1508" t="s">
        <v>58</v>
      </c>
      <c r="E1508" s="39" t="s">
        <v>5</v>
      </c>
    </row>
    <row r="1509" spans="1:16" ht="12.75">
      <c r="A1509" t="s">
        <v>49</v>
      </c>
      <c s="34" t="s">
        <v>2165</v>
      </c>
      <c s="34" t="s">
        <v>2166</v>
      </c>
      <c s="35" t="s">
        <v>5</v>
      </c>
      <c s="6" t="s">
        <v>2167</v>
      </c>
      <c s="36" t="s">
        <v>227</v>
      </c>
      <c s="37">
        <v>153.2</v>
      </c>
      <c s="36">
        <v>0.0005</v>
      </c>
      <c s="36">
        <f>ROUND(G1509*H1509,6)</f>
      </c>
      <c r="L1509" s="38">
        <v>0</v>
      </c>
      <c s="32">
        <f>ROUND(ROUND(L1509,2)*ROUND(G1509,3),2)</f>
      </c>
      <c s="36" t="s">
        <v>878</v>
      </c>
      <c>
        <f>(M1509*21)/100</f>
      </c>
      <c t="s">
        <v>27</v>
      </c>
    </row>
    <row r="1510" spans="1:5" ht="12.75">
      <c r="A1510" s="35" t="s">
        <v>55</v>
      </c>
      <c r="E1510" s="39" t="s">
        <v>2167</v>
      </c>
    </row>
    <row r="1511" spans="1:5" ht="12.75">
      <c r="A1511" s="35" t="s">
        <v>56</v>
      </c>
      <c r="E1511" s="40" t="s">
        <v>2168</v>
      </c>
    </row>
    <row r="1512" spans="1:5" ht="12.75">
      <c r="A1512" t="s">
        <v>58</v>
      </c>
      <c r="E1512" s="39" t="s">
        <v>5</v>
      </c>
    </row>
    <row r="1513" spans="1:13" ht="12.75">
      <c r="A1513" t="s">
        <v>46</v>
      </c>
      <c r="C1513" s="31" t="s">
        <v>2169</v>
      </c>
      <c r="E1513" s="33" t="s">
        <v>2170</v>
      </c>
      <c r="J1513" s="32">
        <f>0</f>
      </c>
      <c s="32">
        <f>0</f>
      </c>
      <c s="32">
        <f>0+L1514+L1518+L1522+L1526+L1530+L1534+L1538+L1542+L1546+L1550+L1554+L1558+L1562+L1566+L1570+L1574+L1578</f>
      </c>
      <c s="32">
        <f>0+M1514+M1518+M1522+M1526+M1530+M1534+M1538+M1542+M1546+M1550+M1554+M1558+M1562+M1566+M1570+M1574+M1578</f>
      </c>
    </row>
    <row r="1514" spans="1:16" ht="25.5">
      <c r="A1514" t="s">
        <v>49</v>
      </c>
      <c s="34" t="s">
        <v>2171</v>
      </c>
      <c s="34" t="s">
        <v>2172</v>
      </c>
      <c s="35" t="s">
        <v>5</v>
      </c>
      <c s="6" t="s">
        <v>2173</v>
      </c>
      <c s="36" t="s">
        <v>715</v>
      </c>
      <c s="37">
        <v>585.3</v>
      </c>
      <c s="36">
        <v>0.00022</v>
      </c>
      <c s="36">
        <f>ROUND(G1514*H1514,6)</f>
      </c>
      <c r="L1514" s="38">
        <v>0</v>
      </c>
      <c s="32">
        <f>ROUND(ROUND(L1514,2)*ROUND(G1514,3),2)</f>
      </c>
      <c s="36" t="s">
        <v>878</v>
      </c>
      <c>
        <f>(M1514*21)/100</f>
      </c>
      <c t="s">
        <v>27</v>
      </c>
    </row>
    <row r="1515" spans="1:5" ht="25.5">
      <c r="A1515" s="35" t="s">
        <v>55</v>
      </c>
      <c r="E1515" s="39" t="s">
        <v>2173</v>
      </c>
    </row>
    <row r="1516" spans="1:5" ht="12.75">
      <c r="A1516" s="35" t="s">
        <v>56</v>
      </c>
      <c r="E1516" s="40" t="s">
        <v>2174</v>
      </c>
    </row>
    <row r="1517" spans="1:5" ht="12.75">
      <c r="A1517" t="s">
        <v>58</v>
      </c>
      <c r="E1517" s="39" t="s">
        <v>5</v>
      </c>
    </row>
    <row r="1518" spans="1:16" ht="25.5">
      <c r="A1518" t="s">
        <v>49</v>
      </c>
      <c s="34" t="s">
        <v>2175</v>
      </c>
      <c s="34" t="s">
        <v>2176</v>
      </c>
      <c s="35" t="s">
        <v>5</v>
      </c>
      <c s="6" t="s">
        <v>2177</v>
      </c>
      <c s="36" t="s">
        <v>715</v>
      </c>
      <c s="37">
        <v>149.139</v>
      </c>
      <c s="36">
        <v>7E-05</v>
      </c>
      <c s="36">
        <f>ROUND(G1518*H1518,6)</f>
      </c>
      <c r="L1518" s="38">
        <v>0</v>
      </c>
      <c s="32">
        <f>ROUND(ROUND(L1518,2)*ROUND(G1518,3),2)</f>
      </c>
      <c s="36" t="s">
        <v>878</v>
      </c>
      <c>
        <f>(M1518*21)/100</f>
      </c>
      <c t="s">
        <v>27</v>
      </c>
    </row>
    <row r="1519" spans="1:5" ht="25.5">
      <c r="A1519" s="35" t="s">
        <v>55</v>
      </c>
      <c r="E1519" s="39" t="s">
        <v>2177</v>
      </c>
    </row>
    <row r="1520" spans="1:5" ht="12.75">
      <c r="A1520" s="35" t="s">
        <v>56</v>
      </c>
      <c r="E1520" s="40" t="s">
        <v>2178</v>
      </c>
    </row>
    <row r="1521" spans="1:5" ht="12.75">
      <c r="A1521" t="s">
        <v>58</v>
      </c>
      <c r="E1521" s="39" t="s">
        <v>5</v>
      </c>
    </row>
    <row r="1522" spans="1:16" ht="12.75">
      <c r="A1522" t="s">
        <v>49</v>
      </c>
      <c s="34" t="s">
        <v>2179</v>
      </c>
      <c s="34" t="s">
        <v>2180</v>
      </c>
      <c s="35" t="s">
        <v>5</v>
      </c>
      <c s="6" t="s">
        <v>2181</v>
      </c>
      <c s="36" t="s">
        <v>715</v>
      </c>
      <c s="37">
        <v>149.139</v>
      </c>
      <c s="36">
        <v>0</v>
      </c>
      <c s="36">
        <f>ROUND(G1522*H1522,6)</f>
      </c>
      <c r="L1522" s="38">
        <v>0</v>
      </c>
      <c s="32">
        <f>ROUND(ROUND(L1522,2)*ROUND(G1522,3),2)</f>
      </c>
      <c s="36" t="s">
        <v>878</v>
      </c>
      <c>
        <f>(M1522*21)/100</f>
      </c>
      <c t="s">
        <v>27</v>
      </c>
    </row>
    <row r="1523" spans="1:5" ht="12.75">
      <c r="A1523" s="35" t="s">
        <v>55</v>
      </c>
      <c r="E1523" s="39" t="s">
        <v>2181</v>
      </c>
    </row>
    <row r="1524" spans="1:5" ht="12.75">
      <c r="A1524" s="35" t="s">
        <v>56</v>
      </c>
      <c r="E1524" s="40" t="s">
        <v>2178</v>
      </c>
    </row>
    <row r="1525" spans="1:5" ht="12.75">
      <c r="A1525" t="s">
        <v>58</v>
      </c>
      <c r="E1525" s="39" t="s">
        <v>5</v>
      </c>
    </row>
    <row r="1526" spans="1:16" ht="12.75">
      <c r="A1526" t="s">
        <v>49</v>
      </c>
      <c s="34" t="s">
        <v>2182</v>
      </c>
      <c s="34" t="s">
        <v>2183</v>
      </c>
      <c s="35" t="s">
        <v>5</v>
      </c>
      <c s="6" t="s">
        <v>2184</v>
      </c>
      <c s="36" t="s">
        <v>715</v>
      </c>
      <c s="37">
        <v>149.139</v>
      </c>
      <c s="36">
        <v>2E-05</v>
      </c>
      <c s="36">
        <f>ROUND(G1526*H1526,6)</f>
      </c>
      <c r="L1526" s="38">
        <v>0</v>
      </c>
      <c s="32">
        <f>ROUND(ROUND(L1526,2)*ROUND(G1526,3),2)</f>
      </c>
      <c s="36" t="s">
        <v>878</v>
      </c>
      <c>
        <f>(M1526*21)/100</f>
      </c>
      <c t="s">
        <v>27</v>
      </c>
    </row>
    <row r="1527" spans="1:5" ht="12.75">
      <c r="A1527" s="35" t="s">
        <v>55</v>
      </c>
      <c r="E1527" s="39" t="s">
        <v>2184</v>
      </c>
    </row>
    <row r="1528" spans="1:5" ht="12.75">
      <c r="A1528" s="35" t="s">
        <v>56</v>
      </c>
      <c r="E1528" s="40" t="s">
        <v>2185</v>
      </c>
    </row>
    <row r="1529" spans="1:5" ht="12.75">
      <c r="A1529" t="s">
        <v>58</v>
      </c>
      <c r="E1529" s="39" t="s">
        <v>5</v>
      </c>
    </row>
    <row r="1530" spans="1:16" ht="25.5">
      <c r="A1530" t="s">
        <v>49</v>
      </c>
      <c s="34" t="s">
        <v>2186</v>
      </c>
      <c s="34" t="s">
        <v>2187</v>
      </c>
      <c s="35" t="s">
        <v>5</v>
      </c>
      <c s="6" t="s">
        <v>2188</v>
      </c>
      <c s="36" t="s">
        <v>715</v>
      </c>
      <c s="37">
        <v>149.139</v>
      </c>
      <c s="36">
        <v>0.00014</v>
      </c>
      <c s="36">
        <f>ROUND(G1530*H1530,6)</f>
      </c>
      <c r="L1530" s="38">
        <v>0</v>
      </c>
      <c s="32">
        <f>ROUND(ROUND(L1530,2)*ROUND(G1530,3),2)</f>
      </c>
      <c s="36" t="s">
        <v>878</v>
      </c>
      <c>
        <f>(M1530*21)/100</f>
      </c>
      <c t="s">
        <v>27</v>
      </c>
    </row>
    <row r="1531" spans="1:5" ht="25.5">
      <c r="A1531" s="35" t="s">
        <v>55</v>
      </c>
      <c r="E1531" s="39" t="s">
        <v>2188</v>
      </c>
    </row>
    <row r="1532" spans="1:5" ht="12.75">
      <c r="A1532" s="35" t="s">
        <v>56</v>
      </c>
      <c r="E1532" s="40" t="s">
        <v>2178</v>
      </c>
    </row>
    <row r="1533" spans="1:5" ht="12.75">
      <c r="A1533" t="s">
        <v>58</v>
      </c>
      <c r="E1533" s="39" t="s">
        <v>5</v>
      </c>
    </row>
    <row r="1534" spans="1:16" ht="12.75">
      <c r="A1534" t="s">
        <v>49</v>
      </c>
      <c s="34" t="s">
        <v>2189</v>
      </c>
      <c s="34" t="s">
        <v>2190</v>
      </c>
      <c s="35" t="s">
        <v>5</v>
      </c>
      <c s="6" t="s">
        <v>2191</v>
      </c>
      <c s="36" t="s">
        <v>715</v>
      </c>
      <c s="37">
        <v>149.139</v>
      </c>
      <c s="36">
        <v>0.00012</v>
      </c>
      <c s="36">
        <f>ROUND(G1534*H1534,6)</f>
      </c>
      <c r="L1534" s="38">
        <v>0</v>
      </c>
      <c s="32">
        <f>ROUND(ROUND(L1534,2)*ROUND(G1534,3),2)</f>
      </c>
      <c s="36" t="s">
        <v>878</v>
      </c>
      <c>
        <f>(M1534*21)/100</f>
      </c>
      <c t="s">
        <v>27</v>
      </c>
    </row>
    <row r="1535" spans="1:5" ht="12.75">
      <c r="A1535" s="35" t="s">
        <v>55</v>
      </c>
      <c r="E1535" s="39" t="s">
        <v>2191</v>
      </c>
    </row>
    <row r="1536" spans="1:5" ht="12.75">
      <c r="A1536" s="35" t="s">
        <v>56</v>
      </c>
      <c r="E1536" s="40" t="s">
        <v>2178</v>
      </c>
    </row>
    <row r="1537" spans="1:5" ht="12.75">
      <c r="A1537" t="s">
        <v>58</v>
      </c>
      <c r="E1537" s="39" t="s">
        <v>5</v>
      </c>
    </row>
    <row r="1538" spans="1:16" ht="12.75">
      <c r="A1538" t="s">
        <v>49</v>
      </c>
      <c s="34" t="s">
        <v>2192</v>
      </c>
      <c s="34" t="s">
        <v>2193</v>
      </c>
      <c s="35" t="s">
        <v>5</v>
      </c>
      <c s="6" t="s">
        <v>2194</v>
      </c>
      <c s="36" t="s">
        <v>715</v>
      </c>
      <c s="37">
        <v>149.139</v>
      </c>
      <c s="36">
        <v>0.00012</v>
      </c>
      <c s="36">
        <f>ROUND(G1538*H1538,6)</f>
      </c>
      <c r="L1538" s="38">
        <v>0</v>
      </c>
      <c s="32">
        <f>ROUND(ROUND(L1538,2)*ROUND(G1538,3),2)</f>
      </c>
      <c s="36" t="s">
        <v>878</v>
      </c>
      <c>
        <f>(M1538*21)/100</f>
      </c>
      <c t="s">
        <v>27</v>
      </c>
    </row>
    <row r="1539" spans="1:5" ht="12.75">
      <c r="A1539" s="35" t="s">
        <v>55</v>
      </c>
      <c r="E1539" s="39" t="s">
        <v>2194</v>
      </c>
    </row>
    <row r="1540" spans="1:5" ht="12.75">
      <c r="A1540" s="35" t="s">
        <v>56</v>
      </c>
      <c r="E1540" s="40" t="s">
        <v>2178</v>
      </c>
    </row>
    <row r="1541" spans="1:5" ht="12.75">
      <c r="A1541" t="s">
        <v>58</v>
      </c>
      <c r="E1541" s="39" t="s">
        <v>5</v>
      </c>
    </row>
    <row r="1542" spans="1:16" ht="12.75">
      <c r="A1542" t="s">
        <v>49</v>
      </c>
      <c s="34" t="s">
        <v>2195</v>
      </c>
      <c s="34" t="s">
        <v>2196</v>
      </c>
      <c s="35" t="s">
        <v>5</v>
      </c>
      <c s="6" t="s">
        <v>2197</v>
      </c>
      <c s="36" t="s">
        <v>715</v>
      </c>
      <c s="37">
        <v>1040.56</v>
      </c>
      <c s="36">
        <v>0</v>
      </c>
      <c s="36">
        <f>ROUND(G1542*H1542,6)</f>
      </c>
      <c r="L1542" s="38">
        <v>0</v>
      </c>
      <c s="32">
        <f>ROUND(ROUND(L1542,2)*ROUND(G1542,3),2)</f>
      </c>
      <c s="36" t="s">
        <v>878</v>
      </c>
      <c>
        <f>(M1542*21)/100</f>
      </c>
      <c t="s">
        <v>27</v>
      </c>
    </row>
    <row r="1543" spans="1:5" ht="12.75">
      <c r="A1543" s="35" t="s">
        <v>55</v>
      </c>
      <c r="E1543" s="39" t="s">
        <v>2197</v>
      </c>
    </row>
    <row r="1544" spans="1:5" ht="12.75">
      <c r="A1544" s="35" t="s">
        <v>56</v>
      </c>
      <c r="E1544" s="40" t="s">
        <v>5</v>
      </c>
    </row>
    <row r="1545" spans="1:5" ht="12.75">
      <c r="A1545" t="s">
        <v>58</v>
      </c>
      <c r="E1545" s="39" t="s">
        <v>5</v>
      </c>
    </row>
    <row r="1546" spans="1:16" ht="25.5">
      <c r="A1546" t="s">
        <v>49</v>
      </c>
      <c s="34" t="s">
        <v>2198</v>
      </c>
      <c s="34" t="s">
        <v>2199</v>
      </c>
      <c s="35" t="s">
        <v>5</v>
      </c>
      <c s="6" t="s">
        <v>2200</v>
      </c>
      <c s="36" t="s">
        <v>227</v>
      </c>
      <c s="37">
        <v>144.1</v>
      </c>
      <c s="36">
        <v>0.00048</v>
      </c>
      <c s="36">
        <f>ROUND(G1546*H1546,6)</f>
      </c>
      <c r="L1546" s="38">
        <v>0</v>
      </c>
      <c s="32">
        <f>ROUND(ROUND(L1546,2)*ROUND(G1546,3),2)</f>
      </c>
      <c s="36" t="s">
        <v>878</v>
      </c>
      <c>
        <f>(M1546*21)/100</f>
      </c>
      <c t="s">
        <v>27</v>
      </c>
    </row>
    <row r="1547" spans="1:5" ht="25.5">
      <c r="A1547" s="35" t="s">
        <v>55</v>
      </c>
      <c r="E1547" s="39" t="s">
        <v>2200</v>
      </c>
    </row>
    <row r="1548" spans="1:5" ht="25.5">
      <c r="A1548" s="35" t="s">
        <v>56</v>
      </c>
      <c r="E1548" s="40" t="s">
        <v>2201</v>
      </c>
    </row>
    <row r="1549" spans="1:5" ht="12.75">
      <c r="A1549" t="s">
        <v>58</v>
      </c>
      <c r="E1549" s="39" t="s">
        <v>5</v>
      </c>
    </row>
    <row r="1550" spans="1:16" ht="12.75">
      <c r="A1550" t="s">
        <v>49</v>
      </c>
      <c s="34" t="s">
        <v>2202</v>
      </c>
      <c s="34" t="s">
        <v>2203</v>
      </c>
      <c s="35" t="s">
        <v>5</v>
      </c>
      <c s="6" t="s">
        <v>2204</v>
      </c>
      <c s="36" t="s">
        <v>227</v>
      </c>
      <c s="37">
        <v>86.751</v>
      </c>
      <c s="36">
        <v>7E-05</v>
      </c>
      <c s="36">
        <f>ROUND(G1550*H1550,6)</f>
      </c>
      <c r="L1550" s="38">
        <v>0</v>
      </c>
      <c s="32">
        <f>ROUND(ROUND(L1550,2)*ROUND(G1550,3),2)</f>
      </c>
      <c s="36" t="s">
        <v>878</v>
      </c>
      <c>
        <f>(M1550*21)/100</f>
      </c>
      <c t="s">
        <v>27</v>
      </c>
    </row>
    <row r="1551" spans="1:5" ht="12.75">
      <c r="A1551" s="35" t="s">
        <v>55</v>
      </c>
      <c r="E1551" s="39" t="s">
        <v>2204</v>
      </c>
    </row>
    <row r="1552" spans="1:5" ht="25.5">
      <c r="A1552" s="35" t="s">
        <v>56</v>
      </c>
      <c r="E1552" s="40" t="s">
        <v>2205</v>
      </c>
    </row>
    <row r="1553" spans="1:5" ht="12.75">
      <c r="A1553" t="s">
        <v>58</v>
      </c>
      <c r="E1553" s="39" t="s">
        <v>5</v>
      </c>
    </row>
    <row r="1554" spans="1:16" ht="12.75">
      <c r="A1554" t="s">
        <v>49</v>
      </c>
      <c s="34" t="s">
        <v>2206</v>
      </c>
      <c s="34" t="s">
        <v>2207</v>
      </c>
      <c s="35" t="s">
        <v>5</v>
      </c>
      <c s="6" t="s">
        <v>2208</v>
      </c>
      <c s="36" t="s">
        <v>227</v>
      </c>
      <c s="37">
        <v>64.554</v>
      </c>
      <c s="36">
        <v>0.00025</v>
      </c>
      <c s="36">
        <f>ROUND(G1554*H1554,6)</f>
      </c>
      <c r="L1554" s="38">
        <v>0</v>
      </c>
      <c s="32">
        <f>ROUND(ROUND(L1554,2)*ROUND(G1554,3),2)</f>
      </c>
      <c s="36" t="s">
        <v>878</v>
      </c>
      <c>
        <f>(M1554*21)/100</f>
      </c>
      <c t="s">
        <v>27</v>
      </c>
    </row>
    <row r="1555" spans="1:5" ht="12.75">
      <c r="A1555" s="35" t="s">
        <v>55</v>
      </c>
      <c r="E1555" s="39" t="s">
        <v>2208</v>
      </c>
    </row>
    <row r="1556" spans="1:5" ht="25.5">
      <c r="A1556" s="35" t="s">
        <v>56</v>
      </c>
      <c r="E1556" s="40" t="s">
        <v>2209</v>
      </c>
    </row>
    <row r="1557" spans="1:5" ht="12.75">
      <c r="A1557" t="s">
        <v>58</v>
      </c>
      <c r="E1557" s="39" t="s">
        <v>5</v>
      </c>
    </row>
    <row r="1558" spans="1:16" ht="25.5">
      <c r="A1558" t="s">
        <v>49</v>
      </c>
      <c s="34" t="s">
        <v>2210</v>
      </c>
      <c s="34" t="s">
        <v>2211</v>
      </c>
      <c s="35" t="s">
        <v>5</v>
      </c>
      <c s="6" t="s">
        <v>2212</v>
      </c>
      <c s="36" t="s">
        <v>715</v>
      </c>
      <c s="37">
        <v>1040.56</v>
      </c>
      <c s="36">
        <v>0.00011</v>
      </c>
      <c s="36">
        <f>ROUND(G1558*H1558,6)</f>
      </c>
      <c r="L1558" s="38">
        <v>0</v>
      </c>
      <c s="32">
        <f>ROUND(ROUND(L1558,2)*ROUND(G1558,3),2)</f>
      </c>
      <c s="36" t="s">
        <v>878</v>
      </c>
      <c>
        <f>(M1558*21)/100</f>
      </c>
      <c t="s">
        <v>27</v>
      </c>
    </row>
    <row r="1559" spans="1:5" ht="25.5">
      <c r="A1559" s="35" t="s">
        <v>55</v>
      </c>
      <c r="E1559" s="39" t="s">
        <v>2212</v>
      </c>
    </row>
    <row r="1560" spans="1:5" ht="12.75">
      <c r="A1560" s="35" t="s">
        <v>56</v>
      </c>
      <c r="E1560" s="40" t="s">
        <v>5</v>
      </c>
    </row>
    <row r="1561" spans="1:5" ht="12.75">
      <c r="A1561" t="s">
        <v>58</v>
      </c>
      <c r="E1561" s="39" t="s">
        <v>5</v>
      </c>
    </row>
    <row r="1562" spans="1:16" ht="25.5">
      <c r="A1562" t="s">
        <v>49</v>
      </c>
      <c s="34" t="s">
        <v>2213</v>
      </c>
      <c s="34" t="s">
        <v>2214</v>
      </c>
      <c s="35" t="s">
        <v>5</v>
      </c>
      <c s="6" t="s">
        <v>2215</v>
      </c>
      <c s="36" t="s">
        <v>715</v>
      </c>
      <c s="37">
        <v>1040.56</v>
      </c>
      <c s="36">
        <v>0.00072</v>
      </c>
      <c s="36">
        <f>ROUND(G1562*H1562,6)</f>
      </c>
      <c r="L1562" s="38">
        <v>0</v>
      </c>
      <c s="32">
        <f>ROUND(ROUND(L1562,2)*ROUND(G1562,3),2)</f>
      </c>
      <c s="36" t="s">
        <v>878</v>
      </c>
      <c>
        <f>(M1562*21)/100</f>
      </c>
      <c t="s">
        <v>27</v>
      </c>
    </row>
    <row r="1563" spans="1:5" ht="25.5">
      <c r="A1563" s="35" t="s">
        <v>55</v>
      </c>
      <c r="E1563" s="39" t="s">
        <v>2215</v>
      </c>
    </row>
    <row r="1564" spans="1:5" ht="12.75">
      <c r="A1564" s="35" t="s">
        <v>56</v>
      </c>
      <c r="E1564" s="40" t="s">
        <v>1147</v>
      </c>
    </row>
    <row r="1565" spans="1:5" ht="12.75">
      <c r="A1565" t="s">
        <v>58</v>
      </c>
      <c r="E1565" s="39" t="s">
        <v>5</v>
      </c>
    </row>
    <row r="1566" spans="1:16" ht="12.75">
      <c r="A1566" t="s">
        <v>49</v>
      </c>
      <c s="34" t="s">
        <v>2216</v>
      </c>
      <c s="34" t="s">
        <v>2217</v>
      </c>
      <c s="35" t="s">
        <v>5</v>
      </c>
      <c s="6" t="s">
        <v>2218</v>
      </c>
      <c s="36" t="s">
        <v>715</v>
      </c>
      <c s="37">
        <v>1.625</v>
      </c>
      <c s="36">
        <v>0</v>
      </c>
      <c s="36">
        <f>ROUND(G1566*H1566,6)</f>
      </c>
      <c r="L1566" s="38">
        <v>0</v>
      </c>
      <c s="32">
        <f>ROUND(ROUND(L1566,2)*ROUND(G1566,3),2)</f>
      </c>
      <c s="36" t="s">
        <v>878</v>
      </c>
      <c>
        <f>(M1566*21)/100</f>
      </c>
      <c t="s">
        <v>27</v>
      </c>
    </row>
    <row r="1567" spans="1:5" ht="12.75">
      <c r="A1567" s="35" t="s">
        <v>55</v>
      </c>
      <c r="E1567" s="39" t="s">
        <v>2218</v>
      </c>
    </row>
    <row r="1568" spans="1:5" ht="12.75">
      <c r="A1568" s="35" t="s">
        <v>56</v>
      </c>
      <c r="E1568" s="40" t="s">
        <v>2219</v>
      </c>
    </row>
    <row r="1569" spans="1:5" ht="12.75">
      <c r="A1569" t="s">
        <v>58</v>
      </c>
      <c r="E1569" s="39" t="s">
        <v>5</v>
      </c>
    </row>
    <row r="1570" spans="1:16" ht="25.5">
      <c r="A1570" t="s">
        <v>49</v>
      </c>
      <c s="34" t="s">
        <v>2220</v>
      </c>
      <c s="34" t="s">
        <v>2221</v>
      </c>
      <c s="35" t="s">
        <v>5</v>
      </c>
      <c s="6" t="s">
        <v>2222</v>
      </c>
      <c s="36" t="s">
        <v>715</v>
      </c>
      <c s="37">
        <v>1.625</v>
      </c>
      <c s="36">
        <v>0.00017</v>
      </c>
      <c s="36">
        <f>ROUND(G1570*H1570,6)</f>
      </c>
      <c r="L1570" s="38">
        <v>0</v>
      </c>
      <c s="32">
        <f>ROUND(ROUND(L1570,2)*ROUND(G1570,3),2)</f>
      </c>
      <c s="36" t="s">
        <v>878</v>
      </c>
      <c>
        <f>(M1570*21)/100</f>
      </c>
      <c t="s">
        <v>27</v>
      </c>
    </row>
    <row r="1571" spans="1:5" ht="25.5">
      <c r="A1571" s="35" t="s">
        <v>55</v>
      </c>
      <c r="E1571" s="39" t="s">
        <v>2222</v>
      </c>
    </row>
    <row r="1572" spans="1:5" ht="12.75">
      <c r="A1572" s="35" t="s">
        <v>56</v>
      </c>
      <c r="E1572" s="40" t="s">
        <v>2219</v>
      </c>
    </row>
    <row r="1573" spans="1:5" ht="12.75">
      <c r="A1573" t="s">
        <v>58</v>
      </c>
      <c r="E1573" s="39" t="s">
        <v>5</v>
      </c>
    </row>
    <row r="1574" spans="1:16" ht="12.75">
      <c r="A1574" t="s">
        <v>49</v>
      </c>
      <c s="34" t="s">
        <v>2223</v>
      </c>
      <c s="34" t="s">
        <v>2224</v>
      </c>
      <c s="35" t="s">
        <v>5</v>
      </c>
      <c s="6" t="s">
        <v>2225</v>
      </c>
      <c s="36" t="s">
        <v>715</v>
      </c>
      <c s="37">
        <v>1.625</v>
      </c>
      <c s="36">
        <v>0.00038</v>
      </c>
      <c s="36">
        <f>ROUND(G1574*H1574,6)</f>
      </c>
      <c r="L1574" s="38">
        <v>0</v>
      </c>
      <c s="32">
        <f>ROUND(ROUND(L1574,2)*ROUND(G1574,3),2)</f>
      </c>
      <c s="36" t="s">
        <v>878</v>
      </c>
      <c>
        <f>(M1574*21)/100</f>
      </c>
      <c t="s">
        <v>27</v>
      </c>
    </row>
    <row r="1575" spans="1:5" ht="12.75">
      <c r="A1575" s="35" t="s">
        <v>55</v>
      </c>
      <c r="E1575" s="39" t="s">
        <v>2225</v>
      </c>
    </row>
    <row r="1576" spans="1:5" ht="12.75">
      <c r="A1576" s="35" t="s">
        <v>56</v>
      </c>
      <c r="E1576" s="40" t="s">
        <v>2219</v>
      </c>
    </row>
    <row r="1577" spans="1:5" ht="12.75">
      <c r="A1577" t="s">
        <v>58</v>
      </c>
      <c r="E1577" s="39" t="s">
        <v>5</v>
      </c>
    </row>
    <row r="1578" spans="1:16" ht="25.5">
      <c r="A1578" t="s">
        <v>49</v>
      </c>
      <c s="34" t="s">
        <v>2226</v>
      </c>
      <c s="34" t="s">
        <v>2227</v>
      </c>
      <c s="35" t="s">
        <v>5</v>
      </c>
      <c s="6" t="s">
        <v>2228</v>
      </c>
      <c s="36" t="s">
        <v>715</v>
      </c>
      <c s="37">
        <v>11.006</v>
      </c>
      <c s="36">
        <v>0.00025</v>
      </c>
      <c s="36">
        <f>ROUND(G1578*H1578,6)</f>
      </c>
      <c r="L1578" s="38">
        <v>0</v>
      </c>
      <c s="32">
        <f>ROUND(ROUND(L1578,2)*ROUND(G1578,3),2)</f>
      </c>
      <c s="36" t="s">
        <v>878</v>
      </c>
      <c>
        <f>(M1578*21)/100</f>
      </c>
      <c t="s">
        <v>27</v>
      </c>
    </row>
    <row r="1579" spans="1:5" ht="25.5">
      <c r="A1579" s="35" t="s">
        <v>55</v>
      </c>
      <c r="E1579" s="39" t="s">
        <v>2228</v>
      </c>
    </row>
    <row r="1580" spans="1:5" ht="12.75">
      <c r="A1580" s="35" t="s">
        <v>56</v>
      </c>
      <c r="E1580" s="40" t="s">
        <v>2229</v>
      </c>
    </row>
    <row r="1581" spans="1:5" ht="12.75">
      <c r="A1581" t="s">
        <v>58</v>
      </c>
      <c r="E1581" s="39" t="s">
        <v>5</v>
      </c>
    </row>
    <row r="1582" spans="1:13" ht="12.75">
      <c r="A1582" t="s">
        <v>46</v>
      </c>
      <c r="C1582" s="31" t="s">
        <v>2230</v>
      </c>
      <c r="E1582" s="33" t="s">
        <v>2231</v>
      </c>
      <c r="J1582" s="32">
        <f>0</f>
      </c>
      <c s="32">
        <f>0</f>
      </c>
      <c s="32">
        <f>0+L1583+L1587+L1591+L1595+L1599</f>
      </c>
      <c s="32">
        <f>0+M1583+M1587+M1591+M1595+M1599</f>
      </c>
    </row>
    <row r="1583" spans="1:16" ht="12.75">
      <c r="A1583" t="s">
        <v>49</v>
      </c>
      <c s="34" t="s">
        <v>2232</v>
      </c>
      <c s="34" t="s">
        <v>2233</v>
      </c>
      <c s="35" t="s">
        <v>5</v>
      </c>
      <c s="6" t="s">
        <v>2234</v>
      </c>
      <c s="36" t="s">
        <v>715</v>
      </c>
      <c s="37">
        <v>4860.743</v>
      </c>
      <c s="36">
        <v>0</v>
      </c>
      <c s="36">
        <f>ROUND(G1583*H1583,6)</f>
      </c>
      <c r="L1583" s="38">
        <v>0</v>
      </c>
      <c s="32">
        <f>ROUND(ROUND(L1583,2)*ROUND(G1583,3),2)</f>
      </c>
      <c s="36" t="s">
        <v>878</v>
      </c>
      <c>
        <f>(M1583*21)/100</f>
      </c>
      <c t="s">
        <v>27</v>
      </c>
    </row>
    <row r="1584" spans="1:5" ht="12.75">
      <c r="A1584" s="35" t="s">
        <v>55</v>
      </c>
      <c r="E1584" s="39" t="s">
        <v>2234</v>
      </c>
    </row>
    <row r="1585" spans="1:5" ht="12.75">
      <c r="A1585" s="35" t="s">
        <v>56</v>
      </c>
      <c r="E1585" s="40" t="s">
        <v>2235</v>
      </c>
    </row>
    <row r="1586" spans="1:5" ht="12.75">
      <c r="A1586" t="s">
        <v>58</v>
      </c>
      <c r="E1586" s="39" t="s">
        <v>5</v>
      </c>
    </row>
    <row r="1587" spans="1:16" ht="25.5">
      <c r="A1587" t="s">
        <v>49</v>
      </c>
      <c s="34" t="s">
        <v>2236</v>
      </c>
      <c s="34" t="s">
        <v>2237</v>
      </c>
      <c s="35" t="s">
        <v>5</v>
      </c>
      <c s="6" t="s">
        <v>2238</v>
      </c>
      <c s="36" t="s">
        <v>715</v>
      </c>
      <c s="37">
        <v>400</v>
      </c>
      <c s="36">
        <v>0</v>
      </c>
      <c s="36">
        <f>ROUND(G1587*H1587,6)</f>
      </c>
      <c r="L1587" s="38">
        <v>0</v>
      </c>
      <c s="32">
        <f>ROUND(ROUND(L1587,2)*ROUND(G1587,3),2)</f>
      </c>
      <c s="36" t="s">
        <v>878</v>
      </c>
      <c>
        <f>(M1587*21)/100</f>
      </c>
      <c t="s">
        <v>27</v>
      </c>
    </row>
    <row r="1588" spans="1:5" ht="25.5">
      <c r="A1588" s="35" t="s">
        <v>55</v>
      </c>
      <c r="E1588" s="39" t="s">
        <v>2238</v>
      </c>
    </row>
    <row r="1589" spans="1:5" ht="127.5">
      <c r="A1589" s="35" t="s">
        <v>56</v>
      </c>
      <c r="E1589" s="40" t="s">
        <v>2239</v>
      </c>
    </row>
    <row r="1590" spans="1:5" ht="12.75">
      <c r="A1590" t="s">
        <v>58</v>
      </c>
      <c r="E1590" s="39" t="s">
        <v>5</v>
      </c>
    </row>
    <row r="1591" spans="1:16" ht="12.75">
      <c r="A1591" t="s">
        <v>49</v>
      </c>
      <c s="34" t="s">
        <v>2240</v>
      </c>
      <c s="34" t="s">
        <v>2241</v>
      </c>
      <c s="35" t="s">
        <v>5</v>
      </c>
      <c s="6" t="s">
        <v>2242</v>
      </c>
      <c s="36" t="s">
        <v>715</v>
      </c>
      <c s="37">
        <v>420</v>
      </c>
      <c s="36">
        <v>0</v>
      </c>
      <c s="36">
        <f>ROUND(G1591*H1591,6)</f>
      </c>
      <c r="L1591" s="38">
        <v>0</v>
      </c>
      <c s="32">
        <f>ROUND(ROUND(L1591,2)*ROUND(G1591,3),2)</f>
      </c>
      <c s="36" t="s">
        <v>878</v>
      </c>
      <c>
        <f>(M1591*21)/100</f>
      </c>
      <c t="s">
        <v>27</v>
      </c>
    </row>
    <row r="1592" spans="1:5" ht="12.75">
      <c r="A1592" s="35" t="s">
        <v>55</v>
      </c>
      <c r="E1592" s="39" t="s">
        <v>2242</v>
      </c>
    </row>
    <row r="1593" spans="1:5" ht="12.75">
      <c r="A1593" s="35" t="s">
        <v>56</v>
      </c>
      <c r="E1593" s="40" t="s">
        <v>5</v>
      </c>
    </row>
    <row r="1594" spans="1:5" ht="12.75">
      <c r="A1594" t="s">
        <v>58</v>
      </c>
      <c r="E1594" s="39" t="s">
        <v>5</v>
      </c>
    </row>
    <row r="1595" spans="1:16" ht="25.5">
      <c r="A1595" t="s">
        <v>49</v>
      </c>
      <c s="34" t="s">
        <v>2243</v>
      </c>
      <c s="34" t="s">
        <v>2244</v>
      </c>
      <c s="35" t="s">
        <v>5</v>
      </c>
      <c s="6" t="s">
        <v>2245</v>
      </c>
      <c s="36" t="s">
        <v>715</v>
      </c>
      <c s="37">
        <v>4860.743</v>
      </c>
      <c s="36">
        <v>0.0002</v>
      </c>
      <c s="36">
        <f>ROUND(G1595*H1595,6)</f>
      </c>
      <c r="L1595" s="38">
        <v>0</v>
      </c>
      <c s="32">
        <f>ROUND(ROUND(L1595,2)*ROUND(G1595,3),2)</f>
      </c>
      <c s="36" t="s">
        <v>878</v>
      </c>
      <c>
        <f>(M1595*21)/100</f>
      </c>
      <c t="s">
        <v>27</v>
      </c>
    </row>
    <row r="1596" spans="1:5" ht="25.5">
      <c r="A1596" s="35" t="s">
        <v>55</v>
      </c>
      <c r="E1596" s="39" t="s">
        <v>2245</v>
      </c>
    </row>
    <row r="1597" spans="1:5" ht="12.75">
      <c r="A1597" s="35" t="s">
        <v>56</v>
      </c>
      <c r="E1597" s="40" t="s">
        <v>2235</v>
      </c>
    </row>
    <row r="1598" spans="1:5" ht="12.75">
      <c r="A1598" t="s">
        <v>58</v>
      </c>
      <c r="E1598" s="39" t="s">
        <v>5</v>
      </c>
    </row>
    <row r="1599" spans="1:16" ht="25.5">
      <c r="A1599" t="s">
        <v>49</v>
      </c>
      <c s="34" t="s">
        <v>2246</v>
      </c>
      <c s="34" t="s">
        <v>2247</v>
      </c>
      <c s="35" t="s">
        <v>5</v>
      </c>
      <c s="6" t="s">
        <v>2248</v>
      </c>
      <c s="36" t="s">
        <v>715</v>
      </c>
      <c s="37">
        <v>4860.743</v>
      </c>
      <c s="36">
        <v>0.00029</v>
      </c>
      <c s="36">
        <f>ROUND(G1599*H1599,6)</f>
      </c>
      <c r="L1599" s="38">
        <v>0</v>
      </c>
      <c s="32">
        <f>ROUND(ROUND(L1599,2)*ROUND(G1599,3),2)</f>
      </c>
      <c s="36" t="s">
        <v>878</v>
      </c>
      <c>
        <f>(M1599*21)/100</f>
      </c>
      <c t="s">
        <v>27</v>
      </c>
    </row>
    <row r="1600" spans="1:5" ht="25.5">
      <c r="A1600" s="35" t="s">
        <v>55</v>
      </c>
      <c r="E1600" s="39" t="s">
        <v>2248</v>
      </c>
    </row>
    <row r="1601" spans="1:5" ht="25.5">
      <c r="A1601" s="35" t="s">
        <v>56</v>
      </c>
      <c r="E1601" s="40" t="s">
        <v>2249</v>
      </c>
    </row>
    <row r="1602" spans="1:5" ht="12.75">
      <c r="A1602" t="s">
        <v>58</v>
      </c>
      <c r="E1602" s="39" t="s">
        <v>5</v>
      </c>
    </row>
    <row r="1603" spans="1:13" ht="12.75">
      <c r="A1603" t="s">
        <v>46</v>
      </c>
      <c r="C1603" s="31" t="s">
        <v>2250</v>
      </c>
      <c r="E1603" s="33" t="s">
        <v>2251</v>
      </c>
      <c r="J1603" s="32">
        <f>0</f>
      </c>
      <c s="32">
        <f>0</f>
      </c>
      <c s="32">
        <f>0+L1604+L1608+L1612</f>
      </c>
      <c s="32">
        <f>0+M1604+M1608+M1612</f>
      </c>
    </row>
    <row r="1604" spans="1:16" ht="12.75">
      <c r="A1604" t="s">
        <v>49</v>
      </c>
      <c s="34" t="s">
        <v>2252</v>
      </c>
      <c s="34" t="s">
        <v>2253</v>
      </c>
      <c s="35" t="s">
        <v>5</v>
      </c>
      <c s="6" t="s">
        <v>2254</v>
      </c>
      <c s="36" t="s">
        <v>715</v>
      </c>
      <c s="37">
        <v>98.353</v>
      </c>
      <c s="36">
        <v>0</v>
      </c>
      <c s="36">
        <f>ROUND(G1604*H1604,6)</f>
      </c>
      <c r="L1604" s="38">
        <v>0</v>
      </c>
      <c s="32">
        <f>ROUND(ROUND(L1604,2)*ROUND(G1604,3),2)</f>
      </c>
      <c s="36" t="s">
        <v>878</v>
      </c>
      <c>
        <f>(M1604*21)/100</f>
      </c>
      <c t="s">
        <v>27</v>
      </c>
    </row>
    <row r="1605" spans="1:5" ht="12.75">
      <c r="A1605" s="35" t="s">
        <v>55</v>
      </c>
      <c r="E1605" s="39" t="s">
        <v>2254</v>
      </c>
    </row>
    <row r="1606" spans="1:5" ht="229.5">
      <c r="A1606" s="35" t="s">
        <v>56</v>
      </c>
      <c r="E1606" s="40" t="s">
        <v>2255</v>
      </c>
    </row>
    <row r="1607" spans="1:5" ht="12.75">
      <c r="A1607" t="s">
        <v>58</v>
      </c>
      <c r="E1607" s="39" t="s">
        <v>5</v>
      </c>
    </row>
    <row r="1608" spans="1:16" ht="12.75">
      <c r="A1608" t="s">
        <v>49</v>
      </c>
      <c s="34" t="s">
        <v>2256</v>
      </c>
      <c s="34" t="s">
        <v>2257</v>
      </c>
      <c s="35" t="s">
        <v>5</v>
      </c>
      <c s="6" t="s">
        <v>2258</v>
      </c>
      <c s="36" t="s">
        <v>715</v>
      </c>
      <c s="37">
        <v>3.904</v>
      </c>
      <c s="36">
        <v>0</v>
      </c>
      <c s="36">
        <f>ROUND(G1608*H1608,6)</f>
      </c>
      <c r="L1608" s="38">
        <v>0</v>
      </c>
      <c s="32">
        <f>ROUND(ROUND(L1608,2)*ROUND(G1608,3),2)</f>
      </c>
      <c s="36" t="s">
        <v>54</v>
      </c>
      <c>
        <f>(M1608*21)/100</f>
      </c>
      <c t="s">
        <v>27</v>
      </c>
    </row>
    <row r="1609" spans="1:5" ht="12.75">
      <c r="A1609" s="35" t="s">
        <v>55</v>
      </c>
      <c r="E1609" s="39" t="s">
        <v>2258</v>
      </c>
    </row>
    <row r="1610" spans="1:5" ht="25.5">
      <c r="A1610" s="35" t="s">
        <v>56</v>
      </c>
      <c r="E1610" s="40" t="s">
        <v>2259</v>
      </c>
    </row>
    <row r="1611" spans="1:5" ht="12.75">
      <c r="A1611" t="s">
        <v>58</v>
      </c>
      <c r="E1611" s="39" t="s">
        <v>5</v>
      </c>
    </row>
    <row r="1612" spans="1:16" ht="12.75">
      <c r="A1612" t="s">
        <v>49</v>
      </c>
      <c s="34" t="s">
        <v>2260</v>
      </c>
      <c s="34" t="s">
        <v>2261</v>
      </c>
      <c s="35" t="s">
        <v>5</v>
      </c>
      <c s="6" t="s">
        <v>2262</v>
      </c>
      <c s="36" t="s">
        <v>715</v>
      </c>
      <c s="37">
        <v>97.4</v>
      </c>
      <c s="36">
        <v>0</v>
      </c>
      <c s="36">
        <f>ROUND(G1612*H1612,6)</f>
      </c>
      <c r="L1612" s="38">
        <v>0</v>
      </c>
      <c s="32">
        <f>ROUND(ROUND(L1612,2)*ROUND(G1612,3),2)</f>
      </c>
      <c s="36" t="s">
        <v>54</v>
      </c>
      <c>
        <f>(M1612*21)/100</f>
      </c>
      <c t="s">
        <v>27</v>
      </c>
    </row>
    <row r="1613" spans="1:5" ht="12.75">
      <c r="A1613" s="35" t="s">
        <v>55</v>
      </c>
      <c r="E1613" s="39" t="s">
        <v>2262</v>
      </c>
    </row>
    <row r="1614" spans="1:5" ht="25.5">
      <c r="A1614" s="35" t="s">
        <v>56</v>
      </c>
      <c r="E1614" s="40" t="s">
        <v>2263</v>
      </c>
    </row>
    <row r="1615" spans="1:5" ht="12.75">
      <c r="A1615" t="s">
        <v>58</v>
      </c>
      <c r="E1615" s="39" t="s">
        <v>5</v>
      </c>
    </row>
    <row r="1616" spans="1:13" ht="12.75">
      <c r="A1616" t="s">
        <v>46</v>
      </c>
      <c r="C1616" s="31" t="s">
        <v>85</v>
      </c>
      <c r="E1616" s="33" t="s">
        <v>863</v>
      </c>
      <c r="J1616" s="32">
        <f>0</f>
      </c>
      <c s="32">
        <f>0</f>
      </c>
      <c s="32">
        <f>0+L1617+L1621+L1625+L1629+L1633+L1637+L1641+L1645+L1649+L1653+L1657+L1661+L1665+L1669+L1673+L1677+L1681+L1685+L1689+L1693+L1697+L1701+L1705+L1709+L1713+L1717+L1721+L1725+L1729+L1733+L1737+L1741+L1745+L1749+L1753+L1757+L1761+L1765+L1769+L1773+L1777</f>
      </c>
      <c s="32">
        <f>0+M1617+M1621+M1625+M1629+M1633+M1637+M1641+M1645+M1649+M1653+M1657+M1661+M1665+M1669+M1673+M1677+M1681+M1685+M1689+M1693+M1697+M1701+M1705+M1709+M1713+M1717+M1721+M1725+M1729+M1733+M1737+M1741+M1745+M1749+M1753+M1757+M1761+M1765+M1769+M1773+M1777</f>
      </c>
    </row>
    <row r="1617" spans="1:16" ht="12.75">
      <c r="A1617" t="s">
        <v>49</v>
      </c>
      <c s="34" t="s">
        <v>2264</v>
      </c>
      <c s="34" t="s">
        <v>2265</v>
      </c>
      <c s="35" t="s">
        <v>5</v>
      </c>
      <c s="6" t="s">
        <v>2266</v>
      </c>
      <c s="36" t="s">
        <v>715</v>
      </c>
      <c s="37">
        <v>926.88</v>
      </c>
      <c s="36">
        <v>0</v>
      </c>
      <c s="36">
        <f>ROUND(G1617*H1617,6)</f>
      </c>
      <c r="L1617" s="38">
        <v>0</v>
      </c>
      <c s="32">
        <f>ROUND(ROUND(L1617,2)*ROUND(G1617,3),2)</f>
      </c>
      <c s="36" t="s">
        <v>878</v>
      </c>
      <c>
        <f>(M1617*21)/100</f>
      </c>
      <c t="s">
        <v>27</v>
      </c>
    </row>
    <row r="1618" spans="1:5" ht="12.75">
      <c r="A1618" s="35" t="s">
        <v>55</v>
      </c>
      <c r="E1618" s="39" t="s">
        <v>2266</v>
      </c>
    </row>
    <row r="1619" spans="1:5" ht="12.75">
      <c r="A1619" s="35" t="s">
        <v>56</v>
      </c>
      <c r="E1619" s="40" t="s">
        <v>1186</v>
      </c>
    </row>
    <row r="1620" spans="1:5" ht="12.75">
      <c r="A1620" t="s">
        <v>58</v>
      </c>
      <c r="E1620" s="39" t="s">
        <v>5</v>
      </c>
    </row>
    <row r="1621" spans="1:16" ht="25.5">
      <c r="A1621" t="s">
        <v>49</v>
      </c>
      <c s="34" t="s">
        <v>2267</v>
      </c>
      <c s="34" t="s">
        <v>2268</v>
      </c>
      <c s="35" t="s">
        <v>5</v>
      </c>
      <c s="6" t="s">
        <v>2269</v>
      </c>
      <c s="36" t="s">
        <v>227</v>
      </c>
      <c s="37">
        <v>46.8</v>
      </c>
      <c s="36">
        <v>0.13945</v>
      </c>
      <c s="36">
        <f>ROUND(G1621*H1621,6)</f>
      </c>
      <c r="L1621" s="38">
        <v>0</v>
      </c>
      <c s="32">
        <f>ROUND(ROUND(L1621,2)*ROUND(G1621,3),2)</f>
      </c>
      <c s="36" t="s">
        <v>878</v>
      </c>
      <c>
        <f>(M1621*21)/100</f>
      </c>
      <c t="s">
        <v>27</v>
      </c>
    </row>
    <row r="1622" spans="1:5" ht="25.5">
      <c r="A1622" s="35" t="s">
        <v>55</v>
      </c>
      <c r="E1622" s="39" t="s">
        <v>2269</v>
      </c>
    </row>
    <row r="1623" spans="1:5" ht="51">
      <c r="A1623" s="35" t="s">
        <v>56</v>
      </c>
      <c r="E1623" s="40" t="s">
        <v>883</v>
      </c>
    </row>
    <row r="1624" spans="1:5" ht="12.75">
      <c r="A1624" t="s">
        <v>58</v>
      </c>
      <c r="E1624" s="39" t="s">
        <v>5</v>
      </c>
    </row>
    <row r="1625" spans="1:16" ht="12.75">
      <c r="A1625" t="s">
        <v>49</v>
      </c>
      <c s="34" t="s">
        <v>2270</v>
      </c>
      <c s="34" t="s">
        <v>2271</v>
      </c>
      <c s="35" t="s">
        <v>5</v>
      </c>
      <c s="6" t="s">
        <v>2272</v>
      </c>
      <c s="36" t="s">
        <v>227</v>
      </c>
      <c s="37">
        <v>46.8</v>
      </c>
      <c s="36">
        <v>0</v>
      </c>
      <c s="36">
        <f>ROUND(G1625*H1625,6)</f>
      </c>
      <c r="L1625" s="38">
        <v>0</v>
      </c>
      <c s="32">
        <f>ROUND(ROUND(L1625,2)*ROUND(G1625,3),2)</f>
      </c>
      <c s="36" t="s">
        <v>54</v>
      </c>
      <c>
        <f>(M1625*21)/100</f>
      </c>
      <c t="s">
        <v>27</v>
      </c>
    </row>
    <row r="1626" spans="1:5" ht="12.75">
      <c r="A1626" s="35" t="s">
        <v>55</v>
      </c>
      <c r="E1626" s="39" t="s">
        <v>2272</v>
      </c>
    </row>
    <row r="1627" spans="1:5" ht="12.75">
      <c r="A1627" s="35" t="s">
        <v>56</v>
      </c>
      <c r="E1627" s="40" t="s">
        <v>5</v>
      </c>
    </row>
    <row r="1628" spans="1:5" ht="12.75">
      <c r="A1628" t="s">
        <v>58</v>
      </c>
      <c r="E1628" s="39" t="s">
        <v>5</v>
      </c>
    </row>
    <row r="1629" spans="1:16" ht="25.5">
      <c r="A1629" t="s">
        <v>49</v>
      </c>
      <c s="34" t="s">
        <v>2273</v>
      </c>
      <c s="34" t="s">
        <v>2274</v>
      </c>
      <c s="35" t="s">
        <v>5</v>
      </c>
      <c s="6" t="s">
        <v>2275</v>
      </c>
      <c s="36" t="s">
        <v>715</v>
      </c>
      <c s="37">
        <v>1131.4</v>
      </c>
      <c s="36">
        <v>0</v>
      </c>
      <c s="36">
        <f>ROUND(G1629*H1629,6)</f>
      </c>
      <c r="L1629" s="38">
        <v>0</v>
      </c>
      <c s="32">
        <f>ROUND(ROUND(L1629,2)*ROUND(G1629,3),2)</f>
      </c>
      <c s="36" t="s">
        <v>878</v>
      </c>
      <c>
        <f>(M1629*21)/100</f>
      </c>
      <c t="s">
        <v>27</v>
      </c>
    </row>
    <row r="1630" spans="1:5" ht="25.5">
      <c r="A1630" s="35" t="s">
        <v>55</v>
      </c>
      <c r="E1630" s="39" t="s">
        <v>2275</v>
      </c>
    </row>
    <row r="1631" spans="1:5" ht="12.75">
      <c r="A1631" s="35" t="s">
        <v>56</v>
      </c>
      <c r="E1631" s="40" t="s">
        <v>2276</v>
      </c>
    </row>
    <row r="1632" spans="1:5" ht="12.75">
      <c r="A1632" t="s">
        <v>58</v>
      </c>
      <c r="E1632" s="39" t="s">
        <v>5</v>
      </c>
    </row>
    <row r="1633" spans="1:16" ht="25.5">
      <c r="A1633" t="s">
        <v>49</v>
      </c>
      <c s="34" t="s">
        <v>2277</v>
      </c>
      <c s="34" t="s">
        <v>2278</v>
      </c>
      <c s="35" t="s">
        <v>5</v>
      </c>
      <c s="6" t="s">
        <v>2279</v>
      </c>
      <c s="36" t="s">
        <v>715</v>
      </c>
      <c s="37">
        <v>33942</v>
      </c>
      <c s="36">
        <v>0</v>
      </c>
      <c s="36">
        <f>ROUND(G1633*H1633,6)</f>
      </c>
      <c r="L1633" s="38">
        <v>0</v>
      </c>
      <c s="32">
        <f>ROUND(ROUND(L1633,2)*ROUND(G1633,3),2)</f>
      </c>
      <c s="36" t="s">
        <v>878</v>
      </c>
      <c>
        <f>(M1633*21)/100</f>
      </c>
      <c t="s">
        <v>27</v>
      </c>
    </row>
    <row r="1634" spans="1:5" ht="38.25">
      <c r="A1634" s="35" t="s">
        <v>55</v>
      </c>
      <c r="E1634" s="39" t="s">
        <v>2280</v>
      </c>
    </row>
    <row r="1635" spans="1:5" ht="12.75">
      <c r="A1635" s="35" t="s">
        <v>56</v>
      </c>
      <c r="E1635" s="40" t="s">
        <v>2281</v>
      </c>
    </row>
    <row r="1636" spans="1:5" ht="12.75">
      <c r="A1636" t="s">
        <v>58</v>
      </c>
      <c r="E1636" s="39" t="s">
        <v>5</v>
      </c>
    </row>
    <row r="1637" spans="1:16" ht="25.5">
      <c r="A1637" t="s">
        <v>49</v>
      </c>
      <c s="34" t="s">
        <v>2282</v>
      </c>
      <c s="34" t="s">
        <v>2283</v>
      </c>
      <c s="35" t="s">
        <v>5</v>
      </c>
      <c s="6" t="s">
        <v>2284</v>
      </c>
      <c s="36" t="s">
        <v>715</v>
      </c>
      <c s="37">
        <v>1131.4</v>
      </c>
      <c s="36">
        <v>0</v>
      </c>
      <c s="36">
        <f>ROUND(G1637*H1637,6)</f>
      </c>
      <c r="L1637" s="38">
        <v>0</v>
      </c>
      <c s="32">
        <f>ROUND(ROUND(L1637,2)*ROUND(G1637,3),2)</f>
      </c>
      <c s="36" t="s">
        <v>878</v>
      </c>
      <c>
        <f>(M1637*21)/100</f>
      </c>
      <c t="s">
        <v>27</v>
      </c>
    </row>
    <row r="1638" spans="1:5" ht="25.5">
      <c r="A1638" s="35" t="s">
        <v>55</v>
      </c>
      <c r="E1638" s="39" t="s">
        <v>2284</v>
      </c>
    </row>
    <row r="1639" spans="1:5" ht="12.75">
      <c r="A1639" s="35" t="s">
        <v>56</v>
      </c>
      <c r="E1639" s="40" t="s">
        <v>2276</v>
      </c>
    </row>
    <row r="1640" spans="1:5" ht="12.75">
      <c r="A1640" t="s">
        <v>58</v>
      </c>
      <c r="E1640" s="39" t="s">
        <v>5</v>
      </c>
    </row>
    <row r="1641" spans="1:16" ht="12.75">
      <c r="A1641" t="s">
        <v>49</v>
      </c>
      <c s="34" t="s">
        <v>2285</v>
      </c>
      <c s="34" t="s">
        <v>2286</v>
      </c>
      <c s="35" t="s">
        <v>5</v>
      </c>
      <c s="6" t="s">
        <v>2287</v>
      </c>
      <c s="36" t="s">
        <v>715</v>
      </c>
      <c s="37">
        <v>1131.4</v>
      </c>
      <c s="36">
        <v>0</v>
      </c>
      <c s="36">
        <f>ROUND(G1641*H1641,6)</f>
      </c>
      <c r="L1641" s="38">
        <v>0</v>
      </c>
      <c s="32">
        <f>ROUND(ROUND(L1641,2)*ROUND(G1641,3),2)</f>
      </c>
      <c s="36" t="s">
        <v>878</v>
      </c>
      <c>
        <f>(M1641*21)/100</f>
      </c>
      <c t="s">
        <v>27</v>
      </c>
    </row>
    <row r="1642" spans="1:5" ht="12.75">
      <c r="A1642" s="35" t="s">
        <v>55</v>
      </c>
      <c r="E1642" s="39" t="s">
        <v>2287</v>
      </c>
    </row>
    <row r="1643" spans="1:5" ht="12.75">
      <c r="A1643" s="35" t="s">
        <v>56</v>
      </c>
      <c r="E1643" s="40" t="s">
        <v>2276</v>
      </c>
    </row>
    <row r="1644" spans="1:5" ht="12.75">
      <c r="A1644" t="s">
        <v>58</v>
      </c>
      <c r="E1644" s="39" t="s">
        <v>5</v>
      </c>
    </row>
    <row r="1645" spans="1:16" ht="25.5">
      <c r="A1645" t="s">
        <v>49</v>
      </c>
      <c s="34" t="s">
        <v>2288</v>
      </c>
      <c s="34" t="s">
        <v>2289</v>
      </c>
      <c s="35" t="s">
        <v>5</v>
      </c>
      <c s="6" t="s">
        <v>2290</v>
      </c>
      <c s="36" t="s">
        <v>715</v>
      </c>
      <c s="37">
        <v>1213.43</v>
      </c>
      <c s="36">
        <v>0.00013</v>
      </c>
      <c s="36">
        <f>ROUND(G1645*H1645,6)</f>
      </c>
      <c r="L1645" s="38">
        <v>0</v>
      </c>
      <c s="32">
        <f>ROUND(ROUND(L1645,2)*ROUND(G1645,3),2)</f>
      </c>
      <c s="36" t="s">
        <v>878</v>
      </c>
      <c>
        <f>(M1645*21)/100</f>
      </c>
      <c t="s">
        <v>27</v>
      </c>
    </row>
    <row r="1646" spans="1:5" ht="25.5">
      <c r="A1646" s="35" t="s">
        <v>55</v>
      </c>
      <c r="E1646" s="39" t="s">
        <v>2290</v>
      </c>
    </row>
    <row r="1647" spans="1:5" ht="12.75">
      <c r="A1647" s="35" t="s">
        <v>56</v>
      </c>
      <c r="E1647" s="40" t="s">
        <v>2291</v>
      </c>
    </row>
    <row r="1648" spans="1:5" ht="12.75">
      <c r="A1648" t="s">
        <v>58</v>
      </c>
      <c r="E1648" s="39" t="s">
        <v>5</v>
      </c>
    </row>
    <row r="1649" spans="1:16" ht="12.75">
      <c r="A1649" t="s">
        <v>49</v>
      </c>
      <c s="34" t="s">
        <v>2292</v>
      </c>
      <c s="34" t="s">
        <v>2293</v>
      </c>
      <c s="35" t="s">
        <v>5</v>
      </c>
      <c s="6" t="s">
        <v>2294</v>
      </c>
      <c s="36" t="s">
        <v>715</v>
      </c>
      <c s="37">
        <v>1131.4</v>
      </c>
      <c s="36">
        <v>0</v>
      </c>
      <c s="36">
        <f>ROUND(G1649*H1649,6)</f>
      </c>
      <c r="L1649" s="38">
        <v>0</v>
      </c>
      <c s="32">
        <f>ROUND(ROUND(L1649,2)*ROUND(G1649,3),2)</f>
      </c>
      <c s="36" t="s">
        <v>878</v>
      </c>
      <c>
        <f>(M1649*21)/100</f>
      </c>
      <c t="s">
        <v>27</v>
      </c>
    </row>
    <row r="1650" spans="1:5" ht="12.75">
      <c r="A1650" s="35" t="s">
        <v>55</v>
      </c>
      <c r="E1650" s="39" t="s">
        <v>2294</v>
      </c>
    </row>
    <row r="1651" spans="1:5" ht="12.75">
      <c r="A1651" s="35" t="s">
        <v>56</v>
      </c>
      <c r="E1651" s="40" t="s">
        <v>2276</v>
      </c>
    </row>
    <row r="1652" spans="1:5" ht="12.75">
      <c r="A1652" t="s">
        <v>58</v>
      </c>
      <c r="E1652" s="39" t="s">
        <v>5</v>
      </c>
    </row>
    <row r="1653" spans="1:16" ht="12.75">
      <c r="A1653" t="s">
        <v>49</v>
      </c>
      <c s="34" t="s">
        <v>2295</v>
      </c>
      <c s="34" t="s">
        <v>2296</v>
      </c>
      <c s="35" t="s">
        <v>5</v>
      </c>
      <c s="6" t="s">
        <v>2297</v>
      </c>
      <c s="36" t="s">
        <v>715</v>
      </c>
      <c s="37">
        <v>33942</v>
      </c>
      <c s="36">
        <v>0</v>
      </c>
      <c s="36">
        <f>ROUND(G1653*H1653,6)</f>
      </c>
      <c r="L1653" s="38">
        <v>0</v>
      </c>
      <c s="32">
        <f>ROUND(ROUND(L1653,2)*ROUND(G1653,3),2)</f>
      </c>
      <c s="36" t="s">
        <v>878</v>
      </c>
      <c>
        <f>(M1653*21)/100</f>
      </c>
      <c t="s">
        <v>27</v>
      </c>
    </row>
    <row r="1654" spans="1:5" ht="12.75">
      <c r="A1654" s="35" t="s">
        <v>55</v>
      </c>
      <c r="E1654" s="39" t="s">
        <v>2297</v>
      </c>
    </row>
    <row r="1655" spans="1:5" ht="12.75">
      <c r="A1655" s="35" t="s">
        <v>56</v>
      </c>
      <c r="E1655" s="40" t="s">
        <v>2281</v>
      </c>
    </row>
    <row r="1656" spans="1:5" ht="12.75">
      <c r="A1656" t="s">
        <v>58</v>
      </c>
      <c r="E1656" s="39" t="s">
        <v>5</v>
      </c>
    </row>
    <row r="1657" spans="1:16" ht="25.5">
      <c r="A1657" t="s">
        <v>49</v>
      </c>
      <c s="34" t="s">
        <v>2298</v>
      </c>
      <c s="34" t="s">
        <v>2299</v>
      </c>
      <c s="35" t="s">
        <v>5</v>
      </c>
      <c s="6" t="s">
        <v>2300</v>
      </c>
      <c s="36" t="s">
        <v>706</v>
      </c>
      <c s="37">
        <v>7.2</v>
      </c>
      <c s="36">
        <v>0</v>
      </c>
      <c s="36">
        <f>ROUND(G1657*H1657,6)</f>
      </c>
      <c r="L1657" s="38">
        <v>0</v>
      </c>
      <c s="32">
        <f>ROUND(ROUND(L1657,2)*ROUND(G1657,3),2)</f>
      </c>
      <c s="36" t="s">
        <v>878</v>
      </c>
      <c>
        <f>(M1657*21)/100</f>
      </c>
      <c t="s">
        <v>27</v>
      </c>
    </row>
    <row r="1658" spans="1:5" ht="25.5">
      <c r="A1658" s="35" t="s">
        <v>55</v>
      </c>
      <c r="E1658" s="39" t="s">
        <v>2300</v>
      </c>
    </row>
    <row r="1659" spans="1:5" ht="140.25">
      <c r="A1659" s="35" t="s">
        <v>56</v>
      </c>
      <c r="E1659" s="40" t="s">
        <v>2301</v>
      </c>
    </row>
    <row r="1660" spans="1:5" ht="12.75">
      <c r="A1660" t="s">
        <v>58</v>
      </c>
      <c r="E1660" s="39" t="s">
        <v>5</v>
      </c>
    </row>
    <row r="1661" spans="1:16" ht="25.5">
      <c r="A1661" t="s">
        <v>49</v>
      </c>
      <c s="34" t="s">
        <v>2302</v>
      </c>
      <c s="34" t="s">
        <v>2303</v>
      </c>
      <c s="35" t="s">
        <v>5</v>
      </c>
      <c s="6" t="s">
        <v>2304</v>
      </c>
      <c s="36" t="s">
        <v>706</v>
      </c>
      <c s="37">
        <v>77.386</v>
      </c>
      <c s="36">
        <v>0</v>
      </c>
      <c s="36">
        <f>ROUND(G1661*H1661,6)</f>
      </c>
      <c r="L1661" s="38">
        <v>0</v>
      </c>
      <c s="32">
        <f>ROUND(ROUND(L1661,2)*ROUND(G1661,3),2)</f>
      </c>
      <c s="36" t="s">
        <v>878</v>
      </c>
      <c>
        <f>(M1661*21)/100</f>
      </c>
      <c t="s">
        <v>27</v>
      </c>
    </row>
    <row r="1662" spans="1:5" ht="25.5">
      <c r="A1662" s="35" t="s">
        <v>55</v>
      </c>
      <c r="E1662" s="39" t="s">
        <v>2304</v>
      </c>
    </row>
    <row r="1663" spans="1:5" ht="89.25">
      <c r="A1663" s="35" t="s">
        <v>56</v>
      </c>
      <c r="E1663" s="40" t="s">
        <v>2305</v>
      </c>
    </row>
    <row r="1664" spans="1:5" ht="12.75">
      <c r="A1664" t="s">
        <v>58</v>
      </c>
      <c r="E1664" s="39" t="s">
        <v>5</v>
      </c>
    </row>
    <row r="1665" spans="1:16" ht="38.25">
      <c r="A1665" t="s">
        <v>49</v>
      </c>
      <c s="34" t="s">
        <v>2306</v>
      </c>
      <c s="34" t="s">
        <v>2307</v>
      </c>
      <c s="35" t="s">
        <v>5</v>
      </c>
      <c s="6" t="s">
        <v>2308</v>
      </c>
      <c s="36" t="s">
        <v>706</v>
      </c>
      <c s="37">
        <v>17.37</v>
      </c>
      <c s="36">
        <v>0</v>
      </c>
      <c s="36">
        <f>ROUND(G1665*H1665,6)</f>
      </c>
      <c r="L1665" s="38">
        <v>0</v>
      </c>
      <c s="32">
        <f>ROUND(ROUND(L1665,2)*ROUND(G1665,3),2)</f>
      </c>
      <c s="36" t="s">
        <v>878</v>
      </c>
      <c>
        <f>(M1665*21)/100</f>
      </c>
      <c t="s">
        <v>27</v>
      </c>
    </row>
    <row r="1666" spans="1:5" ht="38.25">
      <c r="A1666" s="35" t="s">
        <v>55</v>
      </c>
      <c r="E1666" s="39" t="s">
        <v>2309</v>
      </c>
    </row>
    <row r="1667" spans="1:5" ht="89.25">
      <c r="A1667" s="35" t="s">
        <v>56</v>
      </c>
      <c r="E1667" s="40" t="s">
        <v>2310</v>
      </c>
    </row>
    <row r="1668" spans="1:5" ht="12.75">
      <c r="A1668" t="s">
        <v>58</v>
      </c>
      <c r="E1668" s="39" t="s">
        <v>5</v>
      </c>
    </row>
    <row r="1669" spans="1:16" ht="25.5">
      <c r="A1669" t="s">
        <v>49</v>
      </c>
      <c s="34" t="s">
        <v>2311</v>
      </c>
      <c s="34" t="s">
        <v>2312</v>
      </c>
      <c s="35" t="s">
        <v>5</v>
      </c>
      <c s="6" t="s">
        <v>2313</v>
      </c>
      <c s="36" t="s">
        <v>53</v>
      </c>
      <c s="37">
        <v>3.5</v>
      </c>
      <c s="36">
        <v>0</v>
      </c>
      <c s="36">
        <f>ROUND(G1669*H1669,6)</f>
      </c>
      <c r="L1669" s="38">
        <v>0</v>
      </c>
      <c s="32">
        <f>ROUND(ROUND(L1669,2)*ROUND(G1669,3),2)</f>
      </c>
      <c s="36" t="s">
        <v>878</v>
      </c>
      <c>
        <f>(M1669*21)/100</f>
      </c>
      <c t="s">
        <v>27</v>
      </c>
    </row>
    <row r="1670" spans="1:5" ht="25.5">
      <c r="A1670" s="35" t="s">
        <v>55</v>
      </c>
      <c r="E1670" s="39" t="s">
        <v>2313</v>
      </c>
    </row>
    <row r="1671" spans="1:5" ht="12.75">
      <c r="A1671" s="35" t="s">
        <v>56</v>
      </c>
      <c r="E1671" s="40" t="s">
        <v>2314</v>
      </c>
    </row>
    <row r="1672" spans="1:5" ht="12.75">
      <c r="A1672" t="s">
        <v>58</v>
      </c>
      <c r="E1672" s="39" t="s">
        <v>2315</v>
      </c>
    </row>
    <row r="1673" spans="1:16" ht="12.75">
      <c r="A1673" t="s">
        <v>49</v>
      </c>
      <c s="34" t="s">
        <v>2316</v>
      </c>
      <c s="34" t="s">
        <v>2317</v>
      </c>
      <c s="35" t="s">
        <v>5</v>
      </c>
      <c s="6" t="s">
        <v>2318</v>
      </c>
      <c s="36" t="s">
        <v>715</v>
      </c>
      <c s="37">
        <v>3.178</v>
      </c>
      <c s="36">
        <v>0</v>
      </c>
      <c s="36">
        <f>ROUND(G1673*H1673,6)</f>
      </c>
      <c r="L1673" s="38">
        <v>0</v>
      </c>
      <c s="32">
        <f>ROUND(ROUND(L1673,2)*ROUND(G1673,3),2)</f>
      </c>
      <c s="36" t="s">
        <v>878</v>
      </c>
      <c>
        <f>(M1673*21)/100</f>
      </c>
      <c t="s">
        <v>27</v>
      </c>
    </row>
    <row r="1674" spans="1:5" ht="12.75">
      <c r="A1674" s="35" t="s">
        <v>55</v>
      </c>
      <c r="E1674" s="39" t="s">
        <v>2318</v>
      </c>
    </row>
    <row r="1675" spans="1:5" ht="12.75">
      <c r="A1675" s="35" t="s">
        <v>56</v>
      </c>
      <c r="E1675" s="40" t="s">
        <v>2319</v>
      </c>
    </row>
    <row r="1676" spans="1:5" ht="12.75">
      <c r="A1676" t="s">
        <v>58</v>
      </c>
      <c r="E1676" s="39" t="s">
        <v>5</v>
      </c>
    </row>
    <row r="1677" spans="1:16" ht="12.75">
      <c r="A1677" t="s">
        <v>49</v>
      </c>
      <c s="34" t="s">
        <v>2320</v>
      </c>
      <c s="34" t="s">
        <v>2321</v>
      </c>
      <c s="35" t="s">
        <v>5</v>
      </c>
      <c s="6" t="s">
        <v>2322</v>
      </c>
      <c s="36" t="s">
        <v>227</v>
      </c>
      <c s="37">
        <v>9.25</v>
      </c>
      <c s="36">
        <v>0</v>
      </c>
      <c s="36">
        <f>ROUND(G1677*H1677,6)</f>
      </c>
      <c r="L1677" s="38">
        <v>0</v>
      </c>
      <c s="32">
        <f>ROUND(ROUND(L1677,2)*ROUND(G1677,3),2)</f>
      </c>
      <c s="36" t="s">
        <v>878</v>
      </c>
      <c>
        <f>(M1677*21)/100</f>
      </c>
      <c t="s">
        <v>27</v>
      </c>
    </row>
    <row r="1678" spans="1:5" ht="12.75">
      <c r="A1678" s="35" t="s">
        <v>55</v>
      </c>
      <c r="E1678" s="39" t="s">
        <v>2322</v>
      </c>
    </row>
    <row r="1679" spans="1:5" ht="12.75">
      <c r="A1679" s="35" t="s">
        <v>56</v>
      </c>
      <c r="E1679" s="40" t="s">
        <v>5</v>
      </c>
    </row>
    <row r="1680" spans="1:5" ht="12.75">
      <c r="A1680" t="s">
        <v>58</v>
      </c>
      <c r="E1680" s="39" t="s">
        <v>5</v>
      </c>
    </row>
    <row r="1681" spans="1:16" ht="25.5">
      <c r="A1681" t="s">
        <v>49</v>
      </c>
      <c s="34" t="s">
        <v>2323</v>
      </c>
      <c s="34" t="s">
        <v>2324</v>
      </c>
      <c s="35" t="s">
        <v>5</v>
      </c>
      <c s="6" t="s">
        <v>2325</v>
      </c>
      <c s="36" t="s">
        <v>227</v>
      </c>
      <c s="37">
        <v>7.5</v>
      </c>
      <c s="36">
        <v>0</v>
      </c>
      <c s="36">
        <f>ROUND(G1681*H1681,6)</f>
      </c>
      <c r="L1681" s="38">
        <v>0</v>
      </c>
      <c s="32">
        <f>ROUND(ROUND(L1681,2)*ROUND(G1681,3),2)</f>
      </c>
      <c s="36" t="s">
        <v>878</v>
      </c>
      <c>
        <f>(M1681*21)/100</f>
      </c>
      <c t="s">
        <v>27</v>
      </c>
    </row>
    <row r="1682" spans="1:5" ht="25.5">
      <c r="A1682" s="35" t="s">
        <v>55</v>
      </c>
      <c r="E1682" s="39" t="s">
        <v>2325</v>
      </c>
    </row>
    <row r="1683" spans="1:5" ht="12.75">
      <c r="A1683" s="35" t="s">
        <v>56</v>
      </c>
      <c r="E1683" s="40" t="s">
        <v>5</v>
      </c>
    </row>
    <row r="1684" spans="1:5" ht="12.75">
      <c r="A1684" t="s">
        <v>58</v>
      </c>
      <c r="E1684" s="39" t="s">
        <v>5</v>
      </c>
    </row>
    <row r="1685" spans="1:16" ht="25.5">
      <c r="A1685" t="s">
        <v>49</v>
      </c>
      <c s="34" t="s">
        <v>2326</v>
      </c>
      <c s="34" t="s">
        <v>2327</v>
      </c>
      <c s="35" t="s">
        <v>5</v>
      </c>
      <c s="6" t="s">
        <v>2328</v>
      </c>
      <c s="36" t="s">
        <v>715</v>
      </c>
      <c s="37">
        <v>423.48</v>
      </c>
      <c s="36">
        <v>0</v>
      </c>
      <c s="36">
        <f>ROUND(G1685*H1685,6)</f>
      </c>
      <c r="L1685" s="38">
        <v>0</v>
      </c>
      <c s="32">
        <f>ROUND(ROUND(L1685,2)*ROUND(G1685,3),2)</f>
      </c>
      <c s="36" t="s">
        <v>878</v>
      </c>
      <c>
        <f>(M1685*21)/100</f>
      </c>
      <c t="s">
        <v>27</v>
      </c>
    </row>
    <row r="1686" spans="1:5" ht="25.5">
      <c r="A1686" s="35" t="s">
        <v>55</v>
      </c>
      <c r="E1686" s="39" t="s">
        <v>2328</v>
      </c>
    </row>
    <row r="1687" spans="1:5" ht="12.75">
      <c r="A1687" s="35" t="s">
        <v>56</v>
      </c>
      <c r="E1687" s="40" t="s">
        <v>5</v>
      </c>
    </row>
    <row r="1688" spans="1:5" ht="12.75">
      <c r="A1688" t="s">
        <v>58</v>
      </c>
      <c r="E1688" s="39" t="s">
        <v>5</v>
      </c>
    </row>
    <row r="1689" spans="1:16" ht="25.5">
      <c r="A1689" t="s">
        <v>49</v>
      </c>
      <c s="34" t="s">
        <v>2329</v>
      </c>
      <c s="34" t="s">
        <v>2330</v>
      </c>
      <c s="35" t="s">
        <v>5</v>
      </c>
      <c s="6" t="s">
        <v>2331</v>
      </c>
      <c s="36" t="s">
        <v>715</v>
      </c>
      <c s="37">
        <v>620.4</v>
      </c>
      <c s="36">
        <v>0</v>
      </c>
      <c s="36">
        <f>ROUND(G1689*H1689,6)</f>
      </c>
      <c r="L1689" s="38">
        <v>0</v>
      </c>
      <c s="32">
        <f>ROUND(ROUND(L1689,2)*ROUND(G1689,3),2)</f>
      </c>
      <c s="36" t="s">
        <v>878</v>
      </c>
      <c>
        <f>(M1689*21)/100</f>
      </c>
      <c t="s">
        <v>27</v>
      </c>
    </row>
    <row r="1690" spans="1:5" ht="25.5">
      <c r="A1690" s="35" t="s">
        <v>55</v>
      </c>
      <c r="E1690" s="39" t="s">
        <v>2331</v>
      </c>
    </row>
    <row r="1691" spans="1:5" ht="12.75">
      <c r="A1691" s="35" t="s">
        <v>56</v>
      </c>
      <c r="E1691" s="40" t="s">
        <v>5</v>
      </c>
    </row>
    <row r="1692" spans="1:5" ht="12.75">
      <c r="A1692" t="s">
        <v>58</v>
      </c>
      <c r="E1692" s="39" t="s">
        <v>5</v>
      </c>
    </row>
    <row r="1693" spans="1:16" ht="25.5">
      <c r="A1693" t="s">
        <v>49</v>
      </c>
      <c s="34" t="s">
        <v>2332</v>
      </c>
      <c s="34" t="s">
        <v>2333</v>
      </c>
      <c s="35" t="s">
        <v>5</v>
      </c>
      <c s="6" t="s">
        <v>2334</v>
      </c>
      <c s="36" t="s">
        <v>706</v>
      </c>
      <c s="37">
        <v>127.923</v>
      </c>
      <c s="36">
        <v>0</v>
      </c>
      <c s="36">
        <f>ROUND(G1693*H1693,6)</f>
      </c>
      <c r="L1693" s="38">
        <v>0</v>
      </c>
      <c s="32">
        <f>ROUND(ROUND(L1693,2)*ROUND(G1693,3),2)</f>
      </c>
      <c s="36" t="s">
        <v>878</v>
      </c>
      <c>
        <f>(M1693*21)/100</f>
      </c>
      <c t="s">
        <v>27</v>
      </c>
    </row>
    <row r="1694" spans="1:5" ht="25.5">
      <c r="A1694" s="35" t="s">
        <v>55</v>
      </c>
      <c r="E1694" s="39" t="s">
        <v>2334</v>
      </c>
    </row>
    <row r="1695" spans="1:5" ht="12.75">
      <c r="A1695" s="35" t="s">
        <v>56</v>
      </c>
      <c r="E1695" s="40" t="s">
        <v>2335</v>
      </c>
    </row>
    <row r="1696" spans="1:5" ht="12.75">
      <c r="A1696" t="s">
        <v>58</v>
      </c>
      <c r="E1696" s="39" t="s">
        <v>5</v>
      </c>
    </row>
    <row r="1697" spans="1:16" ht="25.5">
      <c r="A1697" t="s">
        <v>49</v>
      </c>
      <c s="34" t="s">
        <v>2336</v>
      </c>
      <c s="34" t="s">
        <v>2337</v>
      </c>
      <c s="35" t="s">
        <v>5</v>
      </c>
      <c s="6" t="s">
        <v>2338</v>
      </c>
      <c s="36" t="s">
        <v>715</v>
      </c>
      <c s="37">
        <v>44.27</v>
      </c>
      <c s="36">
        <v>0</v>
      </c>
      <c s="36">
        <f>ROUND(G1697*H1697,6)</f>
      </c>
      <c r="L1697" s="38">
        <v>0</v>
      </c>
      <c s="32">
        <f>ROUND(ROUND(L1697,2)*ROUND(G1697,3),2)</f>
      </c>
      <c s="36" t="s">
        <v>878</v>
      </c>
      <c>
        <f>(M1697*21)/100</f>
      </c>
      <c t="s">
        <v>27</v>
      </c>
    </row>
    <row r="1698" spans="1:5" ht="25.5">
      <c r="A1698" s="35" t="s">
        <v>55</v>
      </c>
      <c r="E1698" s="39" t="s">
        <v>2338</v>
      </c>
    </row>
    <row r="1699" spans="1:5" ht="63.75">
      <c r="A1699" s="35" t="s">
        <v>56</v>
      </c>
      <c r="E1699" s="40" t="s">
        <v>2339</v>
      </c>
    </row>
    <row r="1700" spans="1:5" ht="12.75">
      <c r="A1700" t="s">
        <v>58</v>
      </c>
      <c r="E1700" s="39" t="s">
        <v>5</v>
      </c>
    </row>
    <row r="1701" spans="1:16" ht="25.5">
      <c r="A1701" t="s">
        <v>49</v>
      </c>
      <c s="34" t="s">
        <v>2340</v>
      </c>
      <c s="34" t="s">
        <v>2341</v>
      </c>
      <c s="35" t="s">
        <v>5</v>
      </c>
      <c s="6" t="s">
        <v>2342</v>
      </c>
      <c s="36" t="s">
        <v>715</v>
      </c>
      <c s="37">
        <v>153.907</v>
      </c>
      <c s="36">
        <v>0</v>
      </c>
      <c s="36">
        <f>ROUND(G1701*H1701,6)</f>
      </c>
      <c r="L1701" s="38">
        <v>0</v>
      </c>
      <c s="32">
        <f>ROUND(ROUND(L1701,2)*ROUND(G1701,3),2)</f>
      </c>
      <c s="36" t="s">
        <v>878</v>
      </c>
      <c>
        <f>(M1701*21)/100</f>
      </c>
      <c t="s">
        <v>27</v>
      </c>
    </row>
    <row r="1702" spans="1:5" ht="25.5">
      <c r="A1702" s="35" t="s">
        <v>55</v>
      </c>
      <c r="E1702" s="39" t="s">
        <v>2342</v>
      </c>
    </row>
    <row r="1703" spans="1:5" ht="178.5">
      <c r="A1703" s="35" t="s">
        <v>56</v>
      </c>
      <c r="E1703" s="40" t="s">
        <v>2343</v>
      </c>
    </row>
    <row r="1704" spans="1:5" ht="12.75">
      <c r="A1704" t="s">
        <v>58</v>
      </c>
      <c r="E1704" s="39" t="s">
        <v>5</v>
      </c>
    </row>
    <row r="1705" spans="1:16" ht="38.25">
      <c r="A1705" t="s">
        <v>49</v>
      </c>
      <c s="34" t="s">
        <v>2344</v>
      </c>
      <c s="34" t="s">
        <v>2345</v>
      </c>
      <c s="35" t="s">
        <v>5</v>
      </c>
      <c s="6" t="s">
        <v>2346</v>
      </c>
      <c s="36" t="s">
        <v>129</v>
      </c>
      <c s="37">
        <v>30</v>
      </c>
      <c s="36">
        <v>0</v>
      </c>
      <c s="36">
        <f>ROUND(G1705*H1705,6)</f>
      </c>
      <c r="L1705" s="38">
        <v>0</v>
      </c>
      <c s="32">
        <f>ROUND(ROUND(L1705,2)*ROUND(G1705,3),2)</f>
      </c>
      <c s="36" t="s">
        <v>54</v>
      </c>
      <c>
        <f>(M1705*21)/100</f>
      </c>
      <c t="s">
        <v>27</v>
      </c>
    </row>
    <row r="1706" spans="1:5" ht="38.25">
      <c r="A1706" s="35" t="s">
        <v>55</v>
      </c>
      <c r="E1706" s="39" t="s">
        <v>2347</v>
      </c>
    </row>
    <row r="1707" spans="1:5" ht="12.75">
      <c r="A1707" s="35" t="s">
        <v>56</v>
      </c>
      <c r="E1707" s="40" t="s">
        <v>5</v>
      </c>
    </row>
    <row r="1708" spans="1:5" ht="12.75">
      <c r="A1708" t="s">
        <v>58</v>
      </c>
      <c r="E1708" s="39" t="s">
        <v>5</v>
      </c>
    </row>
    <row r="1709" spans="1:16" ht="38.25">
      <c r="A1709" t="s">
        <v>49</v>
      </c>
      <c s="34" t="s">
        <v>2348</v>
      </c>
      <c s="34" t="s">
        <v>2349</v>
      </c>
      <c s="35" t="s">
        <v>5</v>
      </c>
      <c s="6" t="s">
        <v>2350</v>
      </c>
      <c s="36" t="s">
        <v>129</v>
      </c>
      <c s="37">
        <v>67</v>
      </c>
      <c s="36">
        <v>0</v>
      </c>
      <c s="36">
        <f>ROUND(G1709*H1709,6)</f>
      </c>
      <c r="L1709" s="38">
        <v>0</v>
      </c>
      <c s="32">
        <f>ROUND(ROUND(L1709,2)*ROUND(G1709,3),2)</f>
      </c>
      <c s="36" t="s">
        <v>878</v>
      </c>
      <c>
        <f>(M1709*21)/100</f>
      </c>
      <c t="s">
        <v>27</v>
      </c>
    </row>
    <row r="1710" spans="1:5" ht="38.25">
      <c r="A1710" s="35" t="s">
        <v>55</v>
      </c>
      <c r="E1710" s="39" t="s">
        <v>2351</v>
      </c>
    </row>
    <row r="1711" spans="1:5" ht="140.25">
      <c r="A1711" s="35" t="s">
        <v>56</v>
      </c>
      <c r="E1711" s="40" t="s">
        <v>2352</v>
      </c>
    </row>
    <row r="1712" spans="1:5" ht="12.75">
      <c r="A1712" t="s">
        <v>58</v>
      </c>
      <c r="E1712" s="39" t="s">
        <v>5</v>
      </c>
    </row>
    <row r="1713" spans="1:16" ht="38.25">
      <c r="A1713" t="s">
        <v>49</v>
      </c>
      <c s="34" t="s">
        <v>2353</v>
      </c>
      <c s="34" t="s">
        <v>2354</v>
      </c>
      <c s="35" t="s">
        <v>5</v>
      </c>
      <c s="6" t="s">
        <v>2350</v>
      </c>
      <c s="36" t="s">
        <v>129</v>
      </c>
      <c s="37">
        <v>53</v>
      </c>
      <c s="36">
        <v>0</v>
      </c>
      <c s="36">
        <f>ROUND(G1713*H1713,6)</f>
      </c>
      <c r="L1713" s="38">
        <v>0</v>
      </c>
      <c s="32">
        <f>ROUND(ROUND(L1713,2)*ROUND(G1713,3),2)</f>
      </c>
      <c s="36" t="s">
        <v>878</v>
      </c>
      <c>
        <f>(M1713*21)/100</f>
      </c>
      <c t="s">
        <v>27</v>
      </c>
    </row>
    <row r="1714" spans="1:5" ht="38.25">
      <c r="A1714" s="35" t="s">
        <v>55</v>
      </c>
      <c r="E1714" s="39" t="s">
        <v>2355</v>
      </c>
    </row>
    <row r="1715" spans="1:5" ht="140.25">
      <c r="A1715" s="35" t="s">
        <v>56</v>
      </c>
      <c r="E1715" s="40" t="s">
        <v>2356</v>
      </c>
    </row>
    <row r="1716" spans="1:5" ht="12.75">
      <c r="A1716" t="s">
        <v>58</v>
      </c>
      <c r="E1716" s="39" t="s">
        <v>5</v>
      </c>
    </row>
    <row r="1717" spans="1:16" ht="38.25">
      <c r="A1717" t="s">
        <v>49</v>
      </c>
      <c s="34" t="s">
        <v>2357</v>
      </c>
      <c s="34" t="s">
        <v>2358</v>
      </c>
      <c s="35" t="s">
        <v>5</v>
      </c>
      <c s="6" t="s">
        <v>2350</v>
      </c>
      <c s="36" t="s">
        <v>129</v>
      </c>
      <c s="37">
        <v>43</v>
      </c>
      <c s="36">
        <v>0</v>
      </c>
      <c s="36">
        <f>ROUND(G1717*H1717,6)</f>
      </c>
      <c r="L1717" s="38">
        <v>0</v>
      </c>
      <c s="32">
        <f>ROUND(ROUND(L1717,2)*ROUND(G1717,3),2)</f>
      </c>
      <c s="36" t="s">
        <v>878</v>
      </c>
      <c>
        <f>(M1717*21)/100</f>
      </c>
      <c t="s">
        <v>27</v>
      </c>
    </row>
    <row r="1718" spans="1:5" ht="38.25">
      <c r="A1718" s="35" t="s">
        <v>55</v>
      </c>
      <c r="E1718" s="39" t="s">
        <v>2359</v>
      </c>
    </row>
    <row r="1719" spans="1:5" ht="140.25">
      <c r="A1719" s="35" t="s">
        <v>56</v>
      </c>
      <c r="E1719" s="40" t="s">
        <v>2360</v>
      </c>
    </row>
    <row r="1720" spans="1:5" ht="12.75">
      <c r="A1720" t="s">
        <v>58</v>
      </c>
      <c r="E1720" s="39" t="s">
        <v>5</v>
      </c>
    </row>
    <row r="1721" spans="1:16" ht="38.25">
      <c r="A1721" t="s">
        <v>49</v>
      </c>
      <c s="34" t="s">
        <v>2361</v>
      </c>
      <c s="34" t="s">
        <v>2362</v>
      </c>
      <c s="35" t="s">
        <v>5</v>
      </c>
      <c s="6" t="s">
        <v>2363</v>
      </c>
      <c s="36" t="s">
        <v>706</v>
      </c>
      <c s="37">
        <v>0.987</v>
      </c>
      <c s="36">
        <v>0</v>
      </c>
      <c s="36">
        <f>ROUND(G1721*H1721,6)</f>
      </c>
      <c r="L1721" s="38">
        <v>0</v>
      </c>
      <c s="32">
        <f>ROUND(ROUND(L1721,2)*ROUND(G1721,3),2)</f>
      </c>
      <c s="36" t="s">
        <v>878</v>
      </c>
      <c>
        <f>(M1721*21)/100</f>
      </c>
      <c t="s">
        <v>27</v>
      </c>
    </row>
    <row r="1722" spans="1:5" ht="38.25">
      <c r="A1722" s="35" t="s">
        <v>55</v>
      </c>
      <c r="E1722" s="39" t="s">
        <v>2364</v>
      </c>
    </row>
    <row r="1723" spans="1:5" ht="12.75">
      <c r="A1723" s="35" t="s">
        <v>56</v>
      </c>
      <c r="E1723" s="40" t="s">
        <v>2365</v>
      </c>
    </row>
    <row r="1724" spans="1:5" ht="12.75">
      <c r="A1724" t="s">
        <v>58</v>
      </c>
      <c r="E1724" s="39" t="s">
        <v>5</v>
      </c>
    </row>
    <row r="1725" spans="1:16" ht="38.25">
      <c r="A1725" t="s">
        <v>49</v>
      </c>
      <c s="34" t="s">
        <v>2366</v>
      </c>
      <c s="34" t="s">
        <v>2367</v>
      </c>
      <c s="35" t="s">
        <v>5</v>
      </c>
      <c s="6" t="s">
        <v>2368</v>
      </c>
      <c s="36" t="s">
        <v>706</v>
      </c>
      <c s="37">
        <v>4.885</v>
      </c>
      <c s="36">
        <v>0</v>
      </c>
      <c s="36">
        <f>ROUND(G1725*H1725,6)</f>
      </c>
      <c r="L1725" s="38">
        <v>0</v>
      </c>
      <c s="32">
        <f>ROUND(ROUND(L1725,2)*ROUND(G1725,3),2)</f>
      </c>
      <c s="36" t="s">
        <v>878</v>
      </c>
      <c>
        <f>(M1725*21)/100</f>
      </c>
      <c t="s">
        <v>27</v>
      </c>
    </row>
    <row r="1726" spans="1:5" ht="38.25">
      <c r="A1726" s="35" t="s">
        <v>55</v>
      </c>
      <c r="E1726" s="39" t="s">
        <v>2369</v>
      </c>
    </row>
    <row r="1727" spans="1:5" ht="12.75">
      <c r="A1727" s="35" t="s">
        <v>56</v>
      </c>
      <c r="E1727" s="40" t="s">
        <v>2370</v>
      </c>
    </row>
    <row r="1728" spans="1:5" ht="12.75">
      <c r="A1728" t="s">
        <v>58</v>
      </c>
      <c r="E1728" s="39" t="s">
        <v>5</v>
      </c>
    </row>
    <row r="1729" spans="1:16" ht="38.25">
      <c r="A1729" t="s">
        <v>49</v>
      </c>
      <c s="34" t="s">
        <v>2371</v>
      </c>
      <c s="34" t="s">
        <v>2372</v>
      </c>
      <c s="35" t="s">
        <v>5</v>
      </c>
      <c s="6" t="s">
        <v>2368</v>
      </c>
      <c s="36" t="s">
        <v>706</v>
      </c>
      <c s="37">
        <v>7.216</v>
      </c>
      <c s="36">
        <v>0</v>
      </c>
      <c s="36">
        <f>ROUND(G1729*H1729,6)</f>
      </c>
      <c r="L1729" s="38">
        <v>0</v>
      </c>
      <c s="32">
        <f>ROUND(ROUND(L1729,2)*ROUND(G1729,3),2)</f>
      </c>
      <c s="36" t="s">
        <v>878</v>
      </c>
      <c>
        <f>(M1729*21)/100</f>
      </c>
      <c t="s">
        <v>27</v>
      </c>
    </row>
    <row r="1730" spans="1:5" ht="38.25">
      <c r="A1730" s="35" t="s">
        <v>55</v>
      </c>
      <c r="E1730" s="39" t="s">
        <v>2373</v>
      </c>
    </row>
    <row r="1731" spans="1:5" ht="12.75">
      <c r="A1731" s="35" t="s">
        <v>56</v>
      </c>
      <c r="E1731" s="40" t="s">
        <v>2374</v>
      </c>
    </row>
    <row r="1732" spans="1:5" ht="12.75">
      <c r="A1732" t="s">
        <v>58</v>
      </c>
      <c r="E1732" s="39" t="s">
        <v>5</v>
      </c>
    </row>
    <row r="1733" spans="1:16" ht="38.25">
      <c r="A1733" t="s">
        <v>49</v>
      </c>
      <c s="34" t="s">
        <v>2375</v>
      </c>
      <c s="34" t="s">
        <v>2376</v>
      </c>
      <c s="35" t="s">
        <v>5</v>
      </c>
      <c s="6" t="s">
        <v>2368</v>
      </c>
      <c s="36" t="s">
        <v>706</v>
      </c>
      <c s="37">
        <v>5.033</v>
      </c>
      <c s="36">
        <v>0</v>
      </c>
      <c s="36">
        <f>ROUND(G1733*H1733,6)</f>
      </c>
      <c r="L1733" s="38">
        <v>0</v>
      </c>
      <c s="32">
        <f>ROUND(ROUND(L1733,2)*ROUND(G1733,3),2)</f>
      </c>
      <c s="36" t="s">
        <v>878</v>
      </c>
      <c>
        <f>(M1733*21)/100</f>
      </c>
      <c t="s">
        <v>27</v>
      </c>
    </row>
    <row r="1734" spans="1:5" ht="38.25">
      <c r="A1734" s="35" t="s">
        <v>55</v>
      </c>
      <c r="E1734" s="39" t="s">
        <v>2377</v>
      </c>
    </row>
    <row r="1735" spans="1:5" ht="12.75">
      <c r="A1735" s="35" t="s">
        <v>56</v>
      </c>
      <c r="E1735" s="40" t="s">
        <v>2378</v>
      </c>
    </row>
    <row r="1736" spans="1:5" ht="12.75">
      <c r="A1736" t="s">
        <v>58</v>
      </c>
      <c r="E1736" s="39" t="s">
        <v>5</v>
      </c>
    </row>
    <row r="1737" spans="1:16" ht="25.5">
      <c r="A1737" t="s">
        <v>49</v>
      </c>
      <c s="34" t="s">
        <v>2379</v>
      </c>
      <c s="34" t="s">
        <v>2380</v>
      </c>
      <c s="35" t="s">
        <v>5</v>
      </c>
      <c s="6" t="s">
        <v>2381</v>
      </c>
      <c s="36" t="s">
        <v>706</v>
      </c>
      <c s="37">
        <v>1.379</v>
      </c>
      <c s="36">
        <v>0</v>
      </c>
      <c s="36">
        <f>ROUND(G1737*H1737,6)</f>
      </c>
      <c r="L1737" s="38">
        <v>0</v>
      </c>
      <c s="32">
        <f>ROUND(ROUND(L1737,2)*ROUND(G1737,3),2)</f>
      </c>
      <c s="36" t="s">
        <v>878</v>
      </c>
      <c>
        <f>(M1737*21)/100</f>
      </c>
      <c t="s">
        <v>27</v>
      </c>
    </row>
    <row r="1738" spans="1:5" ht="25.5">
      <c r="A1738" s="35" t="s">
        <v>55</v>
      </c>
      <c r="E1738" s="39" t="s">
        <v>2381</v>
      </c>
    </row>
    <row r="1739" spans="1:5" ht="12.75">
      <c r="A1739" s="35" t="s">
        <v>56</v>
      </c>
      <c r="E1739" s="40" t="s">
        <v>2382</v>
      </c>
    </row>
    <row r="1740" spans="1:5" ht="12.75">
      <c r="A1740" t="s">
        <v>58</v>
      </c>
      <c r="E1740" s="39" t="s">
        <v>5</v>
      </c>
    </row>
    <row r="1741" spans="1:16" ht="25.5">
      <c r="A1741" t="s">
        <v>49</v>
      </c>
      <c s="34" t="s">
        <v>2383</v>
      </c>
      <c s="34" t="s">
        <v>2384</v>
      </c>
      <c s="35" t="s">
        <v>5</v>
      </c>
      <c s="6" t="s">
        <v>2385</v>
      </c>
      <c s="36" t="s">
        <v>129</v>
      </c>
      <c s="37">
        <v>35</v>
      </c>
      <c s="36">
        <v>0</v>
      </c>
      <c s="36">
        <f>ROUND(G1741*H1741,6)</f>
      </c>
      <c r="L1741" s="38">
        <v>0</v>
      </c>
      <c s="32">
        <f>ROUND(ROUND(L1741,2)*ROUND(G1741,3),2)</f>
      </c>
      <c s="36" t="s">
        <v>878</v>
      </c>
      <c>
        <f>(M1741*21)/100</f>
      </c>
      <c t="s">
        <v>27</v>
      </c>
    </row>
    <row r="1742" spans="1:5" ht="25.5">
      <c r="A1742" s="35" t="s">
        <v>55</v>
      </c>
      <c r="E1742" s="39" t="s">
        <v>2385</v>
      </c>
    </row>
    <row r="1743" spans="1:5" ht="12.75">
      <c r="A1743" s="35" t="s">
        <v>56</v>
      </c>
      <c r="E1743" s="40" t="s">
        <v>2386</v>
      </c>
    </row>
    <row r="1744" spans="1:5" ht="12.75">
      <c r="A1744" t="s">
        <v>58</v>
      </c>
      <c r="E1744" s="39" t="s">
        <v>5</v>
      </c>
    </row>
    <row r="1745" spans="1:16" ht="25.5">
      <c r="A1745" t="s">
        <v>49</v>
      </c>
      <c s="34" t="s">
        <v>2387</v>
      </c>
      <c s="34" t="s">
        <v>2388</v>
      </c>
      <c s="35" t="s">
        <v>5</v>
      </c>
      <c s="6" t="s">
        <v>2389</v>
      </c>
      <c s="36" t="s">
        <v>227</v>
      </c>
      <c s="37">
        <v>750</v>
      </c>
      <c s="36">
        <v>0</v>
      </c>
      <c s="36">
        <f>ROUND(G1745*H1745,6)</f>
      </c>
      <c r="L1745" s="38">
        <v>0</v>
      </c>
      <c s="32">
        <f>ROUND(ROUND(L1745,2)*ROUND(G1745,3),2)</f>
      </c>
      <c s="36" t="s">
        <v>878</v>
      </c>
      <c>
        <f>(M1745*21)/100</f>
      </c>
      <c t="s">
        <v>27</v>
      </c>
    </row>
    <row r="1746" spans="1:5" ht="25.5">
      <c r="A1746" s="35" t="s">
        <v>55</v>
      </c>
      <c r="E1746" s="39" t="s">
        <v>2389</v>
      </c>
    </row>
    <row r="1747" spans="1:5" ht="12.75">
      <c r="A1747" s="35" t="s">
        <v>56</v>
      </c>
      <c r="E1747" s="40" t="s">
        <v>2390</v>
      </c>
    </row>
    <row r="1748" spans="1:5" ht="12.75">
      <c r="A1748" t="s">
        <v>58</v>
      </c>
      <c r="E1748" s="39" t="s">
        <v>5</v>
      </c>
    </row>
    <row r="1749" spans="1:16" ht="25.5">
      <c r="A1749" t="s">
        <v>49</v>
      </c>
      <c s="34" t="s">
        <v>2391</v>
      </c>
      <c s="34" t="s">
        <v>2392</v>
      </c>
      <c s="35" t="s">
        <v>5</v>
      </c>
      <c s="6" t="s">
        <v>2393</v>
      </c>
      <c s="36" t="s">
        <v>227</v>
      </c>
      <c s="37">
        <v>39.7</v>
      </c>
      <c s="36">
        <v>0</v>
      </c>
      <c s="36">
        <f>ROUND(G1749*H1749,6)</f>
      </c>
      <c r="L1749" s="38">
        <v>0</v>
      </c>
      <c s="32">
        <f>ROUND(ROUND(L1749,2)*ROUND(G1749,3),2)</f>
      </c>
      <c s="36" t="s">
        <v>878</v>
      </c>
      <c>
        <f>(M1749*21)/100</f>
      </c>
      <c t="s">
        <v>27</v>
      </c>
    </row>
    <row r="1750" spans="1:5" ht="25.5">
      <c r="A1750" s="35" t="s">
        <v>55</v>
      </c>
      <c r="E1750" s="39" t="s">
        <v>2393</v>
      </c>
    </row>
    <row r="1751" spans="1:5" ht="12.75">
      <c r="A1751" s="35" t="s">
        <v>56</v>
      </c>
      <c r="E1751" s="40" t="s">
        <v>5</v>
      </c>
    </row>
    <row r="1752" spans="1:5" ht="12.75">
      <c r="A1752" t="s">
        <v>58</v>
      </c>
      <c r="E1752" s="39" t="s">
        <v>5</v>
      </c>
    </row>
    <row r="1753" spans="1:16" ht="25.5">
      <c r="A1753" t="s">
        <v>49</v>
      </c>
      <c s="34" t="s">
        <v>2394</v>
      </c>
      <c s="34" t="s">
        <v>2395</v>
      </c>
      <c s="35" t="s">
        <v>5</v>
      </c>
      <c s="6" t="s">
        <v>2396</v>
      </c>
      <c s="36" t="s">
        <v>227</v>
      </c>
      <c s="37">
        <v>555.8</v>
      </c>
      <c s="36">
        <v>0</v>
      </c>
      <c s="36">
        <f>ROUND(G1753*H1753,6)</f>
      </c>
      <c r="L1753" s="38">
        <v>0</v>
      </c>
      <c s="32">
        <f>ROUND(ROUND(L1753,2)*ROUND(G1753,3),2)</f>
      </c>
      <c s="36" t="s">
        <v>878</v>
      </c>
      <c>
        <f>(M1753*21)/100</f>
      </c>
      <c t="s">
        <v>27</v>
      </c>
    </row>
    <row r="1754" spans="1:5" ht="38.25">
      <c r="A1754" s="35" t="s">
        <v>55</v>
      </c>
      <c r="E1754" s="39" t="s">
        <v>2397</v>
      </c>
    </row>
    <row r="1755" spans="1:5" ht="12.75">
      <c r="A1755" s="35" t="s">
        <v>56</v>
      </c>
      <c r="E1755" s="40" t="s">
        <v>2398</v>
      </c>
    </row>
    <row r="1756" spans="1:5" ht="12.75">
      <c r="A1756" t="s">
        <v>58</v>
      </c>
      <c r="E1756" s="39" t="s">
        <v>5</v>
      </c>
    </row>
    <row r="1757" spans="1:16" ht="25.5">
      <c r="A1757" t="s">
        <v>49</v>
      </c>
      <c s="34" t="s">
        <v>2399</v>
      </c>
      <c s="34" t="s">
        <v>2400</v>
      </c>
      <c s="35" t="s">
        <v>5</v>
      </c>
      <c s="6" t="s">
        <v>2401</v>
      </c>
      <c s="36" t="s">
        <v>227</v>
      </c>
      <c s="37">
        <v>39.7</v>
      </c>
      <c s="36">
        <v>0</v>
      </c>
      <c s="36">
        <f>ROUND(G1757*H1757,6)</f>
      </c>
      <c r="L1757" s="38">
        <v>0</v>
      </c>
      <c s="32">
        <f>ROUND(ROUND(L1757,2)*ROUND(G1757,3),2)</f>
      </c>
      <c s="36" t="s">
        <v>878</v>
      </c>
      <c>
        <f>(M1757*21)/100</f>
      </c>
      <c t="s">
        <v>27</v>
      </c>
    </row>
    <row r="1758" spans="1:5" ht="25.5">
      <c r="A1758" s="35" t="s">
        <v>55</v>
      </c>
      <c r="E1758" s="39" t="s">
        <v>2401</v>
      </c>
    </row>
    <row r="1759" spans="1:5" ht="12.75">
      <c r="A1759" s="35" t="s">
        <v>56</v>
      </c>
      <c r="E1759" s="40" t="s">
        <v>5</v>
      </c>
    </row>
    <row r="1760" spans="1:5" ht="12.75">
      <c r="A1760" t="s">
        <v>58</v>
      </c>
      <c r="E1760" s="39" t="s">
        <v>5</v>
      </c>
    </row>
    <row r="1761" spans="1:16" ht="25.5">
      <c r="A1761" t="s">
        <v>49</v>
      </c>
      <c s="34" t="s">
        <v>2402</v>
      </c>
      <c s="34" t="s">
        <v>2403</v>
      </c>
      <c s="35" t="s">
        <v>5</v>
      </c>
      <c s="6" t="s">
        <v>2404</v>
      </c>
      <c s="36" t="s">
        <v>715</v>
      </c>
      <c s="37">
        <v>1151.06</v>
      </c>
      <c s="36">
        <v>0</v>
      </c>
      <c s="36">
        <f>ROUND(G1761*H1761,6)</f>
      </c>
      <c r="L1761" s="38">
        <v>0</v>
      </c>
      <c s="32">
        <f>ROUND(ROUND(L1761,2)*ROUND(G1761,3),2)</f>
      </c>
      <c s="36" t="s">
        <v>878</v>
      </c>
      <c>
        <f>(M1761*21)/100</f>
      </c>
      <c t="s">
        <v>27</v>
      </c>
    </row>
    <row r="1762" spans="1:5" ht="25.5">
      <c r="A1762" s="35" t="s">
        <v>55</v>
      </c>
      <c r="E1762" s="39" t="s">
        <v>2404</v>
      </c>
    </row>
    <row r="1763" spans="1:5" ht="12.75">
      <c r="A1763" s="35" t="s">
        <v>56</v>
      </c>
      <c r="E1763" s="40" t="s">
        <v>1132</v>
      </c>
    </row>
    <row r="1764" spans="1:5" ht="12.75">
      <c r="A1764" t="s">
        <v>58</v>
      </c>
      <c r="E1764" s="39" t="s">
        <v>5</v>
      </c>
    </row>
    <row r="1765" spans="1:16" ht="25.5">
      <c r="A1765" t="s">
        <v>49</v>
      </c>
      <c s="34" t="s">
        <v>2405</v>
      </c>
      <c s="34" t="s">
        <v>2406</v>
      </c>
      <c s="35" t="s">
        <v>5</v>
      </c>
      <c s="6" t="s">
        <v>2407</v>
      </c>
      <c s="36" t="s">
        <v>715</v>
      </c>
      <c s="37">
        <v>217.61</v>
      </c>
      <c s="36">
        <v>0</v>
      </c>
      <c s="36">
        <f>ROUND(G1765*H1765,6)</f>
      </c>
      <c r="L1765" s="38">
        <v>0</v>
      </c>
      <c s="32">
        <f>ROUND(ROUND(L1765,2)*ROUND(G1765,3),2)</f>
      </c>
      <c s="36" t="s">
        <v>878</v>
      </c>
      <c>
        <f>(M1765*21)/100</f>
      </c>
      <c t="s">
        <v>27</v>
      </c>
    </row>
    <row r="1766" spans="1:5" ht="25.5">
      <c r="A1766" s="35" t="s">
        <v>55</v>
      </c>
      <c r="E1766" s="39" t="s">
        <v>2407</v>
      </c>
    </row>
    <row r="1767" spans="1:5" ht="12.75">
      <c r="A1767" s="35" t="s">
        <v>56</v>
      </c>
      <c r="E1767" s="40" t="s">
        <v>2408</v>
      </c>
    </row>
    <row r="1768" spans="1:5" ht="12.75">
      <c r="A1768" t="s">
        <v>58</v>
      </c>
      <c r="E1768" s="39" t="s">
        <v>5</v>
      </c>
    </row>
    <row r="1769" spans="1:16" ht="25.5">
      <c r="A1769" t="s">
        <v>49</v>
      </c>
      <c s="34" t="s">
        <v>2409</v>
      </c>
      <c s="34" t="s">
        <v>2410</v>
      </c>
      <c s="35" t="s">
        <v>5</v>
      </c>
      <c s="6" t="s">
        <v>2411</v>
      </c>
      <c s="36" t="s">
        <v>715</v>
      </c>
      <c s="37">
        <v>1329.846</v>
      </c>
      <c s="36">
        <v>0</v>
      </c>
      <c s="36">
        <f>ROUND(G1769*H1769,6)</f>
      </c>
      <c r="L1769" s="38">
        <v>0</v>
      </c>
      <c s="32">
        <f>ROUND(ROUND(L1769,2)*ROUND(G1769,3),2)</f>
      </c>
      <c s="36" t="s">
        <v>878</v>
      </c>
      <c>
        <f>(M1769*21)/100</f>
      </c>
      <c t="s">
        <v>27</v>
      </c>
    </row>
    <row r="1770" spans="1:5" ht="25.5">
      <c r="A1770" s="35" t="s">
        <v>55</v>
      </c>
      <c r="E1770" s="39" t="s">
        <v>2411</v>
      </c>
    </row>
    <row r="1771" spans="1:5" ht="114.75">
      <c r="A1771" s="35" t="s">
        <v>56</v>
      </c>
      <c r="E1771" s="40" t="s">
        <v>2412</v>
      </c>
    </row>
    <row r="1772" spans="1:5" ht="12.75">
      <c r="A1772" t="s">
        <v>58</v>
      </c>
      <c r="E1772" s="39" t="s">
        <v>5</v>
      </c>
    </row>
    <row r="1773" spans="1:16" ht="25.5">
      <c r="A1773" t="s">
        <v>49</v>
      </c>
      <c s="34" t="s">
        <v>2413</v>
      </c>
      <c s="34" t="s">
        <v>2414</v>
      </c>
      <c s="35" t="s">
        <v>5</v>
      </c>
      <c s="6" t="s">
        <v>2415</v>
      </c>
      <c s="36" t="s">
        <v>715</v>
      </c>
      <c s="37">
        <v>518.4</v>
      </c>
      <c s="36">
        <v>0</v>
      </c>
      <c s="36">
        <f>ROUND(G1773*H1773,6)</f>
      </c>
      <c r="L1773" s="38">
        <v>0</v>
      </c>
      <c s="32">
        <f>ROUND(ROUND(L1773,2)*ROUND(G1773,3),2)</f>
      </c>
      <c s="36" t="s">
        <v>878</v>
      </c>
      <c>
        <f>(M1773*21)/100</f>
      </c>
      <c t="s">
        <v>27</v>
      </c>
    </row>
    <row r="1774" spans="1:5" ht="25.5">
      <c r="A1774" s="35" t="s">
        <v>55</v>
      </c>
      <c r="E1774" s="39" t="s">
        <v>2415</v>
      </c>
    </row>
    <row r="1775" spans="1:5" ht="12.75">
      <c r="A1775" s="35" t="s">
        <v>56</v>
      </c>
      <c r="E1775" s="40" t="s">
        <v>2416</v>
      </c>
    </row>
    <row r="1776" spans="1:5" ht="12.75">
      <c r="A1776" t="s">
        <v>58</v>
      </c>
      <c r="E1776" s="39" t="s">
        <v>5</v>
      </c>
    </row>
    <row r="1777" spans="1:16" ht="25.5">
      <c r="A1777" t="s">
        <v>49</v>
      </c>
      <c s="34" t="s">
        <v>2417</v>
      </c>
      <c s="34" t="s">
        <v>2418</v>
      </c>
      <c s="35" t="s">
        <v>5</v>
      </c>
      <c s="6" t="s">
        <v>2419</v>
      </c>
      <c s="36" t="s">
        <v>715</v>
      </c>
      <c s="37">
        <v>926.88</v>
      </c>
      <c s="36">
        <v>0</v>
      </c>
      <c s="36">
        <f>ROUND(G1777*H1777,6)</f>
      </c>
      <c r="L1777" s="38">
        <v>0</v>
      </c>
      <c s="32">
        <f>ROUND(ROUND(L1777,2)*ROUND(G1777,3),2)</f>
      </c>
      <c s="36" t="s">
        <v>878</v>
      </c>
      <c>
        <f>(M1777*21)/100</f>
      </c>
      <c t="s">
        <v>27</v>
      </c>
    </row>
    <row r="1778" spans="1:5" ht="25.5">
      <c r="A1778" s="35" t="s">
        <v>55</v>
      </c>
      <c r="E1778" s="39" t="s">
        <v>2419</v>
      </c>
    </row>
    <row r="1779" spans="1:5" ht="12.75">
      <c r="A1779" s="35" t="s">
        <v>56</v>
      </c>
      <c r="E1779" s="40" t="s">
        <v>2420</v>
      </c>
    </row>
    <row r="1780" spans="1:5" ht="12.75">
      <c r="A1780" t="s">
        <v>58</v>
      </c>
      <c r="E1780" s="39" t="s">
        <v>5</v>
      </c>
    </row>
    <row r="1781" spans="1:13" ht="12.75">
      <c r="A1781" t="s">
        <v>46</v>
      </c>
      <c r="C1781" s="31" t="s">
        <v>47</v>
      </c>
      <c r="E1781" s="33" t="s">
        <v>48</v>
      </c>
      <c r="J1781" s="32">
        <f>0</f>
      </c>
      <c s="32">
        <f>0</f>
      </c>
      <c s="32">
        <f>0+L1782+L1786+L1790+L1794+L1798+L1802+L1806+L1810+L1814+L1818+L1822</f>
      </c>
      <c s="32">
        <f>0+M1782+M1786+M1790+M1794+M1798+M1802+M1806+M1810+M1814+M1818+M1822</f>
      </c>
    </row>
    <row r="1782" spans="1:16" ht="25.5">
      <c r="A1782" t="s">
        <v>49</v>
      </c>
      <c s="34" t="s">
        <v>2421</v>
      </c>
      <c s="34" t="s">
        <v>51</v>
      </c>
      <c s="35" t="s">
        <v>5</v>
      </c>
      <c s="6" t="s">
        <v>52</v>
      </c>
      <c s="36" t="s">
        <v>53</v>
      </c>
      <c s="37">
        <v>65.642</v>
      </c>
      <c s="36">
        <v>0</v>
      </c>
      <c s="36">
        <f>ROUND(G1782*H1782,6)</f>
      </c>
      <c r="L1782" s="38">
        <v>0</v>
      </c>
      <c s="32">
        <f>ROUND(ROUND(L1782,2)*ROUND(G1782,3),2)</f>
      </c>
      <c s="36" t="s">
        <v>54</v>
      </c>
      <c>
        <f>(M1782*21)/100</f>
      </c>
      <c t="s">
        <v>27</v>
      </c>
    </row>
    <row r="1783" spans="1:5" ht="25.5">
      <c r="A1783" s="35" t="s">
        <v>55</v>
      </c>
      <c r="E1783" s="39" t="s">
        <v>52</v>
      </c>
    </row>
    <row r="1784" spans="1:5" ht="12.75">
      <c r="A1784" s="35" t="s">
        <v>56</v>
      </c>
      <c r="E1784" s="40" t="s">
        <v>2422</v>
      </c>
    </row>
    <row r="1785" spans="1:5" ht="63.75">
      <c r="A1785" t="s">
        <v>58</v>
      </c>
      <c r="E1785" s="39" t="s">
        <v>2423</v>
      </c>
    </row>
    <row r="1786" spans="1:16" ht="25.5">
      <c r="A1786" t="s">
        <v>49</v>
      </c>
      <c s="34" t="s">
        <v>2424</v>
      </c>
      <c s="34" t="s">
        <v>59</v>
      </c>
      <c s="35" t="s">
        <v>5</v>
      </c>
      <c s="6" t="s">
        <v>60</v>
      </c>
      <c s="36" t="s">
        <v>53</v>
      </c>
      <c s="37">
        <v>323.616</v>
      </c>
      <c s="36">
        <v>0</v>
      </c>
      <c s="36">
        <f>ROUND(G1786*H1786,6)</f>
      </c>
      <c r="L1786" s="38">
        <v>0</v>
      </c>
      <c s="32">
        <f>ROUND(ROUND(L1786,2)*ROUND(G1786,3),2)</f>
      </c>
      <c s="36" t="s">
        <v>54</v>
      </c>
      <c>
        <f>(M1786*21)/100</f>
      </c>
      <c t="s">
        <v>27</v>
      </c>
    </row>
    <row r="1787" spans="1:5" ht="25.5">
      <c r="A1787" s="35" t="s">
        <v>55</v>
      </c>
      <c r="E1787" s="39" t="s">
        <v>60</v>
      </c>
    </row>
    <row r="1788" spans="1:5" ht="280.5">
      <c r="A1788" s="35" t="s">
        <v>56</v>
      </c>
      <c r="E1788" s="40" t="s">
        <v>2425</v>
      </c>
    </row>
    <row r="1789" spans="1:5" ht="63.75">
      <c r="A1789" t="s">
        <v>58</v>
      </c>
      <c r="E1789" s="39" t="s">
        <v>2423</v>
      </c>
    </row>
    <row r="1790" spans="1:16" ht="38.25">
      <c r="A1790" t="s">
        <v>49</v>
      </c>
      <c s="34" t="s">
        <v>2426</v>
      </c>
      <c s="34" t="s">
        <v>62</v>
      </c>
      <c s="35" t="s">
        <v>5</v>
      </c>
      <c s="6" t="s">
        <v>63</v>
      </c>
      <c s="36" t="s">
        <v>53</v>
      </c>
      <c s="37">
        <v>180.52</v>
      </c>
      <c s="36">
        <v>0</v>
      </c>
      <c s="36">
        <f>ROUND(G1790*H1790,6)</f>
      </c>
      <c r="L1790" s="38">
        <v>0</v>
      </c>
      <c s="32">
        <f>ROUND(ROUND(L1790,2)*ROUND(G1790,3),2)</f>
      </c>
      <c s="36" t="s">
        <v>54</v>
      </c>
      <c>
        <f>(M1790*21)/100</f>
      </c>
      <c t="s">
        <v>27</v>
      </c>
    </row>
    <row r="1791" spans="1:5" ht="38.25">
      <c r="A1791" s="35" t="s">
        <v>55</v>
      </c>
      <c r="E1791" s="39" t="s">
        <v>64</v>
      </c>
    </row>
    <row r="1792" spans="1:5" ht="38.25">
      <c r="A1792" s="35" t="s">
        <v>56</v>
      </c>
      <c r="E1792" s="40" t="s">
        <v>2427</v>
      </c>
    </row>
    <row r="1793" spans="1:5" ht="63.75">
      <c r="A1793" t="s">
        <v>58</v>
      </c>
      <c r="E1793" s="39" t="s">
        <v>2423</v>
      </c>
    </row>
    <row r="1794" spans="1:16" ht="25.5">
      <c r="A1794" t="s">
        <v>49</v>
      </c>
      <c s="34" t="s">
        <v>2428</v>
      </c>
      <c s="34" t="s">
        <v>67</v>
      </c>
      <c s="35" t="s">
        <v>5</v>
      </c>
      <c s="6" t="s">
        <v>68</v>
      </c>
      <c s="36" t="s">
        <v>53</v>
      </c>
      <c s="37">
        <v>16.448</v>
      </c>
      <c s="36">
        <v>0</v>
      </c>
      <c s="36">
        <f>ROUND(G1794*H1794,6)</f>
      </c>
      <c r="L1794" s="38">
        <v>0</v>
      </c>
      <c s="32">
        <f>ROUND(ROUND(L1794,2)*ROUND(G1794,3),2)</f>
      </c>
      <c s="36" t="s">
        <v>54</v>
      </c>
      <c>
        <f>(M1794*21)/100</f>
      </c>
      <c t="s">
        <v>27</v>
      </c>
    </row>
    <row r="1795" spans="1:5" ht="25.5">
      <c r="A1795" s="35" t="s">
        <v>55</v>
      </c>
      <c r="E1795" s="39" t="s">
        <v>68</v>
      </c>
    </row>
    <row r="1796" spans="1:5" ht="12.75">
      <c r="A1796" s="35" t="s">
        <v>56</v>
      </c>
      <c r="E1796" s="40" t="s">
        <v>2429</v>
      </c>
    </row>
    <row r="1797" spans="1:5" ht="12.75">
      <c r="A1797" t="s">
        <v>58</v>
      </c>
      <c r="E1797" s="39" t="s">
        <v>5</v>
      </c>
    </row>
    <row r="1798" spans="1:16" ht="25.5">
      <c r="A1798" t="s">
        <v>49</v>
      </c>
      <c s="34" t="s">
        <v>2430</v>
      </c>
      <c s="34" t="s">
        <v>71</v>
      </c>
      <c s="35" t="s">
        <v>5</v>
      </c>
      <c s="6" t="s">
        <v>72</v>
      </c>
      <c s="36" t="s">
        <v>53</v>
      </c>
      <c s="37">
        <v>3.182</v>
      </c>
      <c s="36">
        <v>0</v>
      </c>
      <c s="36">
        <f>ROUND(G1798*H1798,6)</f>
      </c>
      <c r="L1798" s="38">
        <v>0</v>
      </c>
      <c s="32">
        <f>ROUND(ROUND(L1798,2)*ROUND(G1798,3),2)</f>
      </c>
      <c s="36" t="s">
        <v>54</v>
      </c>
      <c>
        <f>(M1798*21)/100</f>
      </c>
      <c t="s">
        <v>27</v>
      </c>
    </row>
    <row r="1799" spans="1:5" ht="25.5">
      <c r="A1799" s="35" t="s">
        <v>55</v>
      </c>
      <c r="E1799" s="39" t="s">
        <v>72</v>
      </c>
    </row>
    <row r="1800" spans="1:5" ht="63.75">
      <c r="A1800" s="35" t="s">
        <v>56</v>
      </c>
      <c r="E1800" s="40" t="s">
        <v>2431</v>
      </c>
    </row>
    <row r="1801" spans="1:5" ht="12.75">
      <c r="A1801" t="s">
        <v>58</v>
      </c>
      <c r="E1801" s="39" t="s">
        <v>5</v>
      </c>
    </row>
    <row r="1802" spans="1:16" ht="25.5">
      <c r="A1802" t="s">
        <v>49</v>
      </c>
      <c s="34" t="s">
        <v>2432</v>
      </c>
      <c s="34" t="s">
        <v>74</v>
      </c>
      <c s="35" t="s">
        <v>5</v>
      </c>
      <c s="6" t="s">
        <v>75</v>
      </c>
      <c s="36" t="s">
        <v>53</v>
      </c>
      <c s="37">
        <v>31.179</v>
      </c>
      <c s="36">
        <v>0</v>
      </c>
      <c s="36">
        <f>ROUND(G1802*H1802,6)</f>
      </c>
      <c r="L1802" s="38">
        <v>0</v>
      </c>
      <c s="32">
        <f>ROUND(ROUND(L1802,2)*ROUND(G1802,3),2)</f>
      </c>
      <c s="36" t="s">
        <v>54</v>
      </c>
      <c>
        <f>(M1802*21)/100</f>
      </c>
      <c t="s">
        <v>27</v>
      </c>
    </row>
    <row r="1803" spans="1:5" ht="25.5">
      <c r="A1803" s="35" t="s">
        <v>55</v>
      </c>
      <c r="E1803" s="39" t="s">
        <v>75</v>
      </c>
    </row>
    <row r="1804" spans="1:5" ht="114.75">
      <c r="A1804" s="35" t="s">
        <v>56</v>
      </c>
      <c r="E1804" s="40" t="s">
        <v>2433</v>
      </c>
    </row>
    <row r="1805" spans="1:5" ht="12.75">
      <c r="A1805" t="s">
        <v>58</v>
      </c>
      <c r="E1805" s="39" t="s">
        <v>5</v>
      </c>
    </row>
    <row r="1806" spans="1:16" ht="25.5">
      <c r="A1806" t="s">
        <v>49</v>
      </c>
      <c s="34" t="s">
        <v>2434</v>
      </c>
      <c s="34" t="s">
        <v>78</v>
      </c>
      <c s="35" t="s">
        <v>5</v>
      </c>
      <c s="6" t="s">
        <v>79</v>
      </c>
      <c s="36" t="s">
        <v>53</v>
      </c>
      <c s="37">
        <v>8.867</v>
      </c>
      <c s="36">
        <v>0</v>
      </c>
      <c s="36">
        <f>ROUND(G1806*H1806,6)</f>
      </c>
      <c r="L1806" s="38">
        <v>0</v>
      </c>
      <c s="32">
        <f>ROUND(ROUND(L1806,2)*ROUND(G1806,3),2)</f>
      </c>
      <c s="36" t="s">
        <v>54</v>
      </c>
      <c>
        <f>(M1806*21)/100</f>
      </c>
      <c t="s">
        <v>27</v>
      </c>
    </row>
    <row r="1807" spans="1:5" ht="25.5">
      <c r="A1807" s="35" t="s">
        <v>55</v>
      </c>
      <c r="E1807" s="39" t="s">
        <v>79</v>
      </c>
    </row>
    <row r="1808" spans="1:5" ht="89.25">
      <c r="A1808" s="35" t="s">
        <v>56</v>
      </c>
      <c r="E1808" s="40" t="s">
        <v>2435</v>
      </c>
    </row>
    <row r="1809" spans="1:5" ht="63.75">
      <c r="A1809" t="s">
        <v>58</v>
      </c>
      <c r="E1809" s="39" t="s">
        <v>2423</v>
      </c>
    </row>
    <row r="1810" spans="1:16" ht="25.5">
      <c r="A1810" t="s">
        <v>49</v>
      </c>
      <c s="34" t="s">
        <v>2436</v>
      </c>
      <c s="34" t="s">
        <v>82</v>
      </c>
      <c s="35" t="s">
        <v>5</v>
      </c>
      <c s="6" t="s">
        <v>83</v>
      </c>
      <c s="36" t="s">
        <v>53</v>
      </c>
      <c s="37">
        <v>1.7</v>
      </c>
      <c s="36">
        <v>0</v>
      </c>
      <c s="36">
        <f>ROUND(G1810*H1810,6)</f>
      </c>
      <c r="L1810" s="38">
        <v>0</v>
      </c>
      <c s="32">
        <f>ROUND(ROUND(L1810,2)*ROUND(G1810,3),2)</f>
      </c>
      <c s="36" t="s">
        <v>54</v>
      </c>
      <c>
        <f>(M1810*21)/100</f>
      </c>
      <c t="s">
        <v>27</v>
      </c>
    </row>
    <row r="1811" spans="1:5" ht="25.5">
      <c r="A1811" s="35" t="s">
        <v>55</v>
      </c>
      <c r="E1811" s="39" t="s">
        <v>83</v>
      </c>
    </row>
    <row r="1812" spans="1:5" ht="76.5">
      <c r="A1812" s="35" t="s">
        <v>56</v>
      </c>
      <c r="E1812" s="40" t="s">
        <v>2437</v>
      </c>
    </row>
    <row r="1813" spans="1:5" ht="51">
      <c r="A1813" t="s">
        <v>58</v>
      </c>
      <c r="E1813" s="39" t="s">
        <v>2438</v>
      </c>
    </row>
    <row r="1814" spans="1:16" ht="25.5">
      <c r="A1814" t="s">
        <v>49</v>
      </c>
      <c s="34" t="s">
        <v>2439</v>
      </c>
      <c s="34" t="s">
        <v>86</v>
      </c>
      <c s="35" t="s">
        <v>5</v>
      </c>
      <c s="6" t="s">
        <v>87</v>
      </c>
      <c s="36" t="s">
        <v>53</v>
      </c>
      <c s="37">
        <v>1.53</v>
      </c>
      <c s="36">
        <v>0</v>
      </c>
      <c s="36">
        <f>ROUND(G1814*H1814,6)</f>
      </c>
      <c r="L1814" s="38">
        <v>0</v>
      </c>
      <c s="32">
        <f>ROUND(ROUND(L1814,2)*ROUND(G1814,3),2)</f>
      </c>
      <c s="36" t="s">
        <v>54</v>
      </c>
      <c>
        <f>(M1814*21)/100</f>
      </c>
      <c t="s">
        <v>27</v>
      </c>
    </row>
    <row r="1815" spans="1:5" ht="25.5">
      <c r="A1815" s="35" t="s">
        <v>55</v>
      </c>
      <c r="E1815" s="39" t="s">
        <v>87</v>
      </c>
    </row>
    <row r="1816" spans="1:5" ht="76.5">
      <c r="A1816" s="35" t="s">
        <v>56</v>
      </c>
      <c r="E1816" s="40" t="s">
        <v>88</v>
      </c>
    </row>
    <row r="1817" spans="1:5" ht="51">
      <c r="A1817" t="s">
        <v>58</v>
      </c>
      <c r="E1817" s="39" t="s">
        <v>2440</v>
      </c>
    </row>
    <row r="1818" spans="1:16" ht="25.5">
      <c r="A1818" t="s">
        <v>49</v>
      </c>
      <c s="34" t="s">
        <v>2441</v>
      </c>
      <c s="34" t="s">
        <v>90</v>
      </c>
      <c s="35" t="s">
        <v>5</v>
      </c>
      <c s="6" t="s">
        <v>91</v>
      </c>
      <c s="36" t="s">
        <v>53</v>
      </c>
      <c s="37">
        <v>3</v>
      </c>
      <c s="36">
        <v>0</v>
      </c>
      <c s="36">
        <f>ROUND(G1818*H1818,6)</f>
      </c>
      <c r="L1818" s="38">
        <v>0</v>
      </c>
      <c s="32">
        <f>ROUND(ROUND(L1818,2)*ROUND(G1818,3),2)</f>
      </c>
      <c s="36" t="s">
        <v>54</v>
      </c>
      <c>
        <f>(M1818*21)/100</f>
      </c>
      <c t="s">
        <v>27</v>
      </c>
    </row>
    <row r="1819" spans="1:5" ht="25.5">
      <c r="A1819" s="35" t="s">
        <v>55</v>
      </c>
      <c r="E1819" s="39" t="s">
        <v>91</v>
      </c>
    </row>
    <row r="1820" spans="1:5" ht="76.5">
      <c r="A1820" s="35" t="s">
        <v>56</v>
      </c>
      <c r="E1820" s="40" t="s">
        <v>2442</v>
      </c>
    </row>
    <row r="1821" spans="1:5" ht="51">
      <c r="A1821" t="s">
        <v>58</v>
      </c>
      <c r="E1821" s="39" t="s">
        <v>2443</v>
      </c>
    </row>
    <row r="1822" spans="1:16" ht="25.5">
      <c r="A1822" t="s">
        <v>49</v>
      </c>
      <c s="34" t="s">
        <v>2444</v>
      </c>
      <c s="34" t="s">
        <v>94</v>
      </c>
      <c s="35" t="s">
        <v>5</v>
      </c>
      <c s="6" t="s">
        <v>95</v>
      </c>
      <c s="36" t="s">
        <v>53</v>
      </c>
      <c s="37">
        <v>1.125</v>
      </c>
      <c s="36">
        <v>0</v>
      </c>
      <c s="36">
        <f>ROUND(G1822*H1822,6)</f>
      </c>
      <c r="L1822" s="38">
        <v>0</v>
      </c>
      <c s="32">
        <f>ROUND(ROUND(L1822,2)*ROUND(G1822,3),2)</f>
      </c>
      <c s="36" t="s">
        <v>54</v>
      </c>
      <c>
        <f>(M1822*21)/100</f>
      </c>
      <c t="s">
        <v>27</v>
      </c>
    </row>
    <row r="1823" spans="1:5" ht="25.5">
      <c r="A1823" s="35" t="s">
        <v>55</v>
      </c>
      <c r="E1823" s="39" t="s">
        <v>95</v>
      </c>
    </row>
    <row r="1824" spans="1:5" ht="76.5">
      <c r="A1824" s="35" t="s">
        <v>56</v>
      </c>
      <c r="E1824" s="40" t="s">
        <v>2445</v>
      </c>
    </row>
    <row r="1825" spans="1:5" ht="38.25">
      <c r="A1825" t="s">
        <v>58</v>
      </c>
      <c r="E1825" s="39" t="s">
        <v>2446</v>
      </c>
    </row>
    <row r="1826" spans="1:13" ht="12.75">
      <c r="A1826" t="s">
        <v>46</v>
      </c>
      <c r="C1826" s="31" t="s">
        <v>2447</v>
      </c>
      <c r="E1826" s="33" t="s">
        <v>2448</v>
      </c>
      <c r="J1826" s="32">
        <f>0</f>
      </c>
      <c s="32">
        <f>0</f>
      </c>
      <c s="32">
        <f>0+L1827</f>
      </c>
      <c s="32">
        <f>0+M1827</f>
      </c>
    </row>
    <row r="1827" spans="1:16" ht="38.25">
      <c r="A1827" t="s">
        <v>49</v>
      </c>
      <c s="34" t="s">
        <v>2449</v>
      </c>
      <c s="34" t="s">
        <v>2450</v>
      </c>
      <c s="35" t="s">
        <v>5</v>
      </c>
      <c s="6" t="s">
        <v>2451</v>
      </c>
      <c s="36" t="s">
        <v>53</v>
      </c>
      <c s="37">
        <v>642.395</v>
      </c>
      <c s="36">
        <v>0</v>
      </c>
      <c s="36">
        <f>ROUND(G1827*H1827,6)</f>
      </c>
      <c r="L1827" s="38">
        <v>0</v>
      </c>
      <c s="32">
        <f>ROUND(ROUND(L1827,2)*ROUND(G1827,3),2)</f>
      </c>
      <c s="36" t="s">
        <v>878</v>
      </c>
      <c>
        <f>(M1827*21)/100</f>
      </c>
      <c t="s">
        <v>27</v>
      </c>
    </row>
    <row r="1828" spans="1:5" ht="38.25">
      <c r="A1828" s="35" t="s">
        <v>55</v>
      </c>
      <c r="E1828" s="39" t="s">
        <v>2452</v>
      </c>
    </row>
    <row r="1829" spans="1:5" ht="12.75">
      <c r="A1829" s="35" t="s">
        <v>56</v>
      </c>
      <c r="E1829" s="40" t="s">
        <v>5</v>
      </c>
    </row>
    <row r="1830" spans="1:5" ht="12.75">
      <c r="A1830" t="s">
        <v>58</v>
      </c>
      <c r="E1830" s="39" t="s">
        <v>5</v>
      </c>
    </row>
    <row r="1831" spans="1:13" ht="12.75">
      <c r="A1831" t="s">
        <v>46</v>
      </c>
      <c r="C1831" s="31" t="s">
        <v>101</v>
      </c>
      <c r="E1831" s="33" t="s">
        <v>102</v>
      </c>
      <c r="J1831" s="32">
        <f>0</f>
      </c>
      <c s="32">
        <f>0</f>
      </c>
      <c s="32">
        <f>0+L1832</f>
      </c>
      <c s="32">
        <f>0+M1832</f>
      </c>
    </row>
    <row r="1832" spans="1:16" ht="12.75">
      <c r="A1832" t="s">
        <v>49</v>
      </c>
      <c s="34" t="s">
        <v>2453</v>
      </c>
      <c s="34" t="s">
        <v>2454</v>
      </c>
      <c s="35" t="s">
        <v>5</v>
      </c>
      <c s="6" t="s">
        <v>2455</v>
      </c>
      <c s="36" t="s">
        <v>105</v>
      </c>
      <c s="37">
        <v>1</v>
      </c>
      <c s="36">
        <v>0</v>
      </c>
      <c s="36">
        <f>ROUND(G1832*H1832,6)</f>
      </c>
      <c r="L1832" s="38">
        <v>0</v>
      </c>
      <c s="32">
        <f>ROUND(ROUND(L1832,2)*ROUND(G1832,3),2)</f>
      </c>
      <c s="36" t="s">
        <v>878</v>
      </c>
      <c>
        <f>(M1832*21)/100</f>
      </c>
      <c t="s">
        <v>27</v>
      </c>
    </row>
    <row r="1833" spans="1:5" ht="12.75">
      <c r="A1833" s="35" t="s">
        <v>55</v>
      </c>
      <c r="E1833" s="39" t="s">
        <v>2455</v>
      </c>
    </row>
    <row r="1834" spans="1:5" ht="12.75">
      <c r="A1834" s="35" t="s">
        <v>56</v>
      </c>
      <c r="E1834" s="40" t="s">
        <v>5</v>
      </c>
    </row>
    <row r="1835" spans="1:5" ht="12.75">
      <c r="A1835" t="s">
        <v>58</v>
      </c>
      <c r="E183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2458</v>
      </c>
      <c r="E8" s="30" t="s">
        <v>2457</v>
      </c>
      <c r="J8" s="29">
        <f>0+J9+J14+J55+J64+J77</f>
      </c>
      <c s="29">
        <f>0+K9+K14+K55+K64+K77</f>
      </c>
      <c s="29">
        <f>0+L9+L14+L55+L64+L77</f>
      </c>
      <c s="29">
        <f>0+M9+M14+M55+M64+M77</f>
      </c>
    </row>
    <row r="9" spans="1:13" ht="12.75">
      <c r="A9" t="s">
        <v>46</v>
      </c>
      <c r="C9" s="31" t="s">
        <v>2459</v>
      </c>
      <c r="E9" s="33" t="s">
        <v>2460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2461</v>
      </c>
      <c s="35" t="s">
        <v>5</v>
      </c>
      <c s="6" t="s">
        <v>2462</v>
      </c>
      <c s="36" t="s">
        <v>2463</v>
      </c>
      <c s="37">
        <v>2</v>
      </c>
      <c s="36">
        <v>0.01785</v>
      </c>
      <c s="36">
        <f>ROUND(G10*H10,6)</f>
      </c>
      <c r="L10" s="38">
        <v>0</v>
      </c>
      <c s="32">
        <f>ROUND(ROUND(L10,2)*ROUND(G10,3),2)</f>
      </c>
      <c s="36" t="s">
        <v>878</v>
      </c>
      <c>
        <f>(M10*21)/100</f>
      </c>
      <c t="s">
        <v>27</v>
      </c>
    </row>
    <row r="11" spans="1:5" ht="25.5">
      <c r="A11" s="35" t="s">
        <v>55</v>
      </c>
      <c r="E11" s="39" t="s">
        <v>2462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2464</v>
      </c>
      <c r="E14" s="33" t="s">
        <v>2465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27</v>
      </c>
      <c s="34" t="s">
        <v>2466</v>
      </c>
      <c s="35" t="s">
        <v>5</v>
      </c>
      <c s="6" t="s">
        <v>2467</v>
      </c>
      <c s="36" t="s">
        <v>129</v>
      </c>
      <c s="37">
        <v>12</v>
      </c>
      <c s="36">
        <v>0.00188</v>
      </c>
      <c s="36">
        <f>ROUND(G15*H15,6)</f>
      </c>
      <c r="L15" s="38">
        <v>0</v>
      </c>
      <c s="32">
        <f>ROUND(ROUND(L15,2)*ROUND(G15,3),2)</f>
      </c>
      <c s="36" t="s">
        <v>878</v>
      </c>
      <c>
        <f>(M15*21)/100</f>
      </c>
      <c t="s">
        <v>27</v>
      </c>
    </row>
    <row r="16" spans="1:5" ht="25.5">
      <c r="A16" s="35" t="s">
        <v>55</v>
      </c>
      <c r="E16" s="39" t="s">
        <v>2467</v>
      </c>
    </row>
    <row r="17" spans="1:5" ht="12.75">
      <c r="A17" s="35" t="s">
        <v>56</v>
      </c>
      <c r="E17" s="40" t="s">
        <v>2468</v>
      </c>
    </row>
    <row r="18" spans="1:5" ht="12.75">
      <c r="A18" t="s">
        <v>58</v>
      </c>
      <c r="E18" s="39" t="s">
        <v>5</v>
      </c>
    </row>
    <row r="19" spans="1:16" ht="25.5">
      <c r="A19" t="s">
        <v>49</v>
      </c>
      <c s="34" t="s">
        <v>25</v>
      </c>
      <c s="34" t="s">
        <v>2469</v>
      </c>
      <c s="35" t="s">
        <v>5</v>
      </c>
      <c s="6" t="s">
        <v>2470</v>
      </c>
      <c s="36" t="s">
        <v>129</v>
      </c>
      <c s="37">
        <v>2</v>
      </c>
      <c s="36">
        <v>0.00205</v>
      </c>
      <c s="36">
        <f>ROUND(G19*H19,6)</f>
      </c>
      <c r="L19" s="38">
        <v>0</v>
      </c>
      <c s="32">
        <f>ROUND(ROUND(L19,2)*ROUND(G19,3),2)</f>
      </c>
      <c s="36" t="s">
        <v>878</v>
      </c>
      <c>
        <f>(M19*21)/100</f>
      </c>
      <c t="s">
        <v>27</v>
      </c>
    </row>
    <row r="20" spans="1:5" ht="25.5">
      <c r="A20" s="35" t="s">
        <v>55</v>
      </c>
      <c r="E20" s="39" t="s">
        <v>2470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25.5">
      <c r="A23" t="s">
        <v>49</v>
      </c>
      <c s="34" t="s">
        <v>66</v>
      </c>
      <c s="34" t="s">
        <v>2471</v>
      </c>
      <c s="35" t="s">
        <v>5</v>
      </c>
      <c s="6" t="s">
        <v>2472</v>
      </c>
      <c s="36" t="s">
        <v>129</v>
      </c>
      <c s="37">
        <v>6</v>
      </c>
      <c s="36">
        <v>0.00172</v>
      </c>
      <c s="36">
        <f>ROUND(G23*H23,6)</f>
      </c>
      <c r="L23" s="38">
        <v>0</v>
      </c>
      <c s="32">
        <f>ROUND(ROUND(L23,2)*ROUND(G23,3),2)</f>
      </c>
      <c s="36" t="s">
        <v>878</v>
      </c>
      <c>
        <f>(M23*21)/100</f>
      </c>
      <c t="s">
        <v>27</v>
      </c>
    </row>
    <row r="24" spans="1:5" ht="25.5">
      <c r="A24" s="35" t="s">
        <v>55</v>
      </c>
      <c r="E24" s="39" t="s">
        <v>2472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25.5">
      <c r="A27" t="s">
        <v>49</v>
      </c>
      <c s="34" t="s">
        <v>70</v>
      </c>
      <c s="34" t="s">
        <v>2473</v>
      </c>
      <c s="35" t="s">
        <v>5</v>
      </c>
      <c s="6" t="s">
        <v>2474</v>
      </c>
      <c s="36" t="s">
        <v>129</v>
      </c>
      <c s="37">
        <v>2</v>
      </c>
      <c s="36">
        <v>0.00186</v>
      </c>
      <c s="36">
        <f>ROUND(G27*H27,6)</f>
      </c>
      <c r="L27" s="38">
        <v>0</v>
      </c>
      <c s="32">
        <f>ROUND(ROUND(L27,2)*ROUND(G27,3),2)</f>
      </c>
      <c s="36" t="s">
        <v>878</v>
      </c>
      <c>
        <f>(M27*21)/100</f>
      </c>
      <c t="s">
        <v>27</v>
      </c>
    </row>
    <row r="28" spans="1:5" ht="25.5">
      <c r="A28" s="35" t="s">
        <v>55</v>
      </c>
      <c r="E28" s="39" t="s">
        <v>2474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25.5">
      <c r="A31" t="s">
        <v>49</v>
      </c>
      <c s="34" t="s">
        <v>26</v>
      </c>
      <c s="34" t="s">
        <v>2475</v>
      </c>
      <c s="35" t="s">
        <v>5</v>
      </c>
      <c s="6" t="s">
        <v>2476</v>
      </c>
      <c s="36" t="s">
        <v>129</v>
      </c>
      <c s="37">
        <v>2</v>
      </c>
      <c s="36">
        <v>0.00287</v>
      </c>
      <c s="36">
        <f>ROUND(G31*H31,6)</f>
      </c>
      <c r="L31" s="38">
        <v>0</v>
      </c>
      <c s="32">
        <f>ROUND(ROUND(L31,2)*ROUND(G31,3),2)</f>
      </c>
      <c s="36" t="s">
        <v>878</v>
      </c>
      <c>
        <f>(M31*21)/100</f>
      </c>
      <c t="s">
        <v>27</v>
      </c>
    </row>
    <row r="32" spans="1:5" ht="25.5">
      <c r="A32" s="35" t="s">
        <v>55</v>
      </c>
      <c r="E32" s="39" t="s">
        <v>2476</v>
      </c>
    </row>
    <row r="33" spans="1:5" ht="12.75">
      <c r="A33" s="35" t="s">
        <v>56</v>
      </c>
      <c r="E33" s="40" t="s">
        <v>1768</v>
      </c>
    </row>
    <row r="34" spans="1:5" ht="12.75">
      <c r="A34" t="s">
        <v>58</v>
      </c>
      <c r="E34" s="39" t="s">
        <v>5</v>
      </c>
    </row>
    <row r="35" spans="1:16" ht="25.5">
      <c r="A35" t="s">
        <v>49</v>
      </c>
      <c s="34" t="s">
        <v>77</v>
      </c>
      <c s="34" t="s">
        <v>2477</v>
      </c>
      <c s="35" t="s">
        <v>5</v>
      </c>
      <c s="6" t="s">
        <v>2478</v>
      </c>
      <c s="36" t="s">
        <v>129</v>
      </c>
      <c s="37">
        <v>12</v>
      </c>
      <c s="36">
        <v>6E-05</v>
      </c>
      <c s="36">
        <f>ROUND(G35*H35,6)</f>
      </c>
      <c r="L35" s="38">
        <v>0</v>
      </c>
      <c s="32">
        <f>ROUND(ROUND(L35,2)*ROUND(G35,3),2)</f>
      </c>
      <c s="36" t="s">
        <v>878</v>
      </c>
      <c>
        <f>(M35*21)/100</f>
      </c>
      <c t="s">
        <v>27</v>
      </c>
    </row>
    <row r="36" spans="1:5" ht="25.5">
      <c r="A36" s="35" t="s">
        <v>55</v>
      </c>
      <c r="E36" s="39" t="s">
        <v>2478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49</v>
      </c>
      <c s="34" t="s">
        <v>81</v>
      </c>
      <c s="34" t="s">
        <v>2479</v>
      </c>
      <c s="35" t="s">
        <v>5</v>
      </c>
      <c s="6" t="s">
        <v>2480</v>
      </c>
      <c s="36" t="s">
        <v>129</v>
      </c>
      <c s="37">
        <v>5</v>
      </c>
      <c s="36">
        <v>0.00042</v>
      </c>
      <c s="36">
        <f>ROUND(G39*H39,6)</f>
      </c>
      <c r="L39" s="38">
        <v>0</v>
      </c>
      <c s="32">
        <f>ROUND(ROUND(L39,2)*ROUND(G39,3),2)</f>
      </c>
      <c s="36" t="s">
        <v>878</v>
      </c>
      <c>
        <f>(M39*21)/100</f>
      </c>
      <c t="s">
        <v>27</v>
      </c>
    </row>
    <row r="40" spans="1:5" ht="25.5">
      <c r="A40" s="35" t="s">
        <v>55</v>
      </c>
      <c r="E40" s="39" t="s">
        <v>2480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49</v>
      </c>
      <c s="34" t="s">
        <v>85</v>
      </c>
      <c s="34" t="s">
        <v>2481</v>
      </c>
      <c s="35" t="s">
        <v>5</v>
      </c>
      <c s="6" t="s">
        <v>2482</v>
      </c>
      <c s="36" t="s">
        <v>129</v>
      </c>
      <c s="37">
        <v>3</v>
      </c>
      <c s="36">
        <v>0.00089</v>
      </c>
      <c s="36">
        <f>ROUND(G43*H43,6)</f>
      </c>
      <c r="L43" s="38">
        <v>0</v>
      </c>
      <c s="32">
        <f>ROUND(ROUND(L43,2)*ROUND(G43,3),2)</f>
      </c>
      <c s="36" t="s">
        <v>878</v>
      </c>
      <c>
        <f>(M43*21)/100</f>
      </c>
      <c t="s">
        <v>27</v>
      </c>
    </row>
    <row r="44" spans="1:5" ht="25.5">
      <c r="A44" s="35" t="s">
        <v>55</v>
      </c>
      <c r="E44" s="39" t="s">
        <v>2482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25.5">
      <c r="A47" t="s">
        <v>49</v>
      </c>
      <c s="34" t="s">
        <v>89</v>
      </c>
      <c s="34" t="s">
        <v>2483</v>
      </c>
      <c s="35" t="s">
        <v>5</v>
      </c>
      <c s="6" t="s">
        <v>2484</v>
      </c>
      <c s="36" t="s">
        <v>129</v>
      </c>
      <c s="37">
        <v>13</v>
      </c>
      <c s="36">
        <v>1E-05</v>
      </c>
      <c s="36">
        <f>ROUND(G47*H47,6)</f>
      </c>
      <c r="L47" s="38">
        <v>0</v>
      </c>
      <c s="32">
        <f>ROUND(ROUND(L47,2)*ROUND(G47,3),2)</f>
      </c>
      <c s="36" t="s">
        <v>878</v>
      </c>
      <c>
        <f>(M47*21)/100</f>
      </c>
      <c t="s">
        <v>27</v>
      </c>
    </row>
    <row r="48" spans="1:5" ht="25.5">
      <c r="A48" s="35" t="s">
        <v>55</v>
      </c>
      <c r="E48" s="39" t="s">
        <v>2484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25.5">
      <c r="A51" t="s">
        <v>49</v>
      </c>
      <c s="34" t="s">
        <v>93</v>
      </c>
      <c s="34" t="s">
        <v>2485</v>
      </c>
      <c s="35" t="s">
        <v>5</v>
      </c>
      <c s="6" t="s">
        <v>2486</v>
      </c>
      <c s="36" t="s">
        <v>129</v>
      </c>
      <c s="37">
        <v>12</v>
      </c>
      <c s="36">
        <v>0.00021</v>
      </c>
      <c s="36">
        <f>ROUND(G51*H51,6)</f>
      </c>
      <c r="L51" s="38">
        <v>0</v>
      </c>
      <c s="32">
        <f>ROUND(ROUND(L51,2)*ROUND(G51,3),2)</f>
      </c>
      <c s="36" t="s">
        <v>878</v>
      </c>
      <c>
        <f>(M51*21)/100</f>
      </c>
      <c t="s">
        <v>27</v>
      </c>
    </row>
    <row r="52" spans="1:5" ht="25.5">
      <c r="A52" s="35" t="s">
        <v>55</v>
      </c>
      <c r="E52" s="39" t="s">
        <v>2486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3" ht="12.75">
      <c r="A55" t="s">
        <v>46</v>
      </c>
      <c r="C55" s="31" t="s">
        <v>2487</v>
      </c>
      <c r="E55" s="33" t="s">
        <v>2488</v>
      </c>
      <c r="J55" s="32">
        <f>0</f>
      </c>
      <c s="32">
        <f>0</f>
      </c>
      <c s="32">
        <f>0+L56+L60</f>
      </c>
      <c s="32">
        <f>0+M56+M60</f>
      </c>
    </row>
    <row r="56" spans="1:16" ht="25.5">
      <c r="A56" t="s">
        <v>49</v>
      </c>
      <c s="34" t="s">
        <v>163</v>
      </c>
      <c s="34" t="s">
        <v>2489</v>
      </c>
      <c s="35" t="s">
        <v>5</v>
      </c>
      <c s="6" t="s">
        <v>2490</v>
      </c>
      <c s="36" t="s">
        <v>129</v>
      </c>
      <c s="37">
        <v>103</v>
      </c>
      <c s="36">
        <v>0.001</v>
      </c>
      <c s="36">
        <f>ROUND(G56*H56,6)</f>
      </c>
      <c r="L56" s="38">
        <v>0</v>
      </c>
      <c s="32">
        <f>ROUND(ROUND(L56,2)*ROUND(G56,3),2)</f>
      </c>
      <c s="36" t="s">
        <v>878</v>
      </c>
      <c>
        <f>(M56*21)/100</f>
      </c>
      <c t="s">
        <v>27</v>
      </c>
    </row>
    <row r="57" spans="1:5" ht="25.5">
      <c r="A57" s="35" t="s">
        <v>55</v>
      </c>
      <c r="E57" s="39" t="s">
        <v>2490</v>
      </c>
    </row>
    <row r="58" spans="1:5" ht="165.75">
      <c r="A58" s="35" t="s">
        <v>56</v>
      </c>
      <c r="E58" s="40" t="s">
        <v>2491</v>
      </c>
    </row>
    <row r="59" spans="1:5" ht="12.75">
      <c r="A59" t="s">
        <v>58</v>
      </c>
      <c r="E59" s="39" t="s">
        <v>5</v>
      </c>
    </row>
    <row r="60" spans="1:16" ht="25.5">
      <c r="A60" t="s">
        <v>49</v>
      </c>
      <c s="34" t="s">
        <v>167</v>
      </c>
      <c s="34" t="s">
        <v>2492</v>
      </c>
      <c s="35" t="s">
        <v>5</v>
      </c>
      <c s="6" t="s">
        <v>2493</v>
      </c>
      <c s="36" t="s">
        <v>129</v>
      </c>
      <c s="37">
        <v>10</v>
      </c>
      <c s="36">
        <v>0.002</v>
      </c>
      <c s="36">
        <f>ROUND(G60*H60,6)</f>
      </c>
      <c r="L60" s="38">
        <v>0</v>
      </c>
      <c s="32">
        <f>ROUND(ROUND(L60,2)*ROUND(G60,3),2)</f>
      </c>
      <c s="36" t="s">
        <v>878</v>
      </c>
      <c>
        <f>(M60*21)/100</f>
      </c>
      <c t="s">
        <v>27</v>
      </c>
    </row>
    <row r="61" spans="1:5" ht="25.5">
      <c r="A61" s="35" t="s">
        <v>55</v>
      </c>
      <c r="E61" s="39" t="s">
        <v>2493</v>
      </c>
    </row>
    <row r="62" spans="1:5" ht="12.75">
      <c r="A62" s="35" t="s">
        <v>56</v>
      </c>
      <c r="E62" s="40" t="s">
        <v>5</v>
      </c>
    </row>
    <row r="63" spans="1:5" ht="12.75">
      <c r="A63" t="s">
        <v>58</v>
      </c>
      <c r="E63" s="39" t="s">
        <v>5</v>
      </c>
    </row>
    <row r="64" spans="1:13" ht="12.75">
      <c r="A64" t="s">
        <v>46</v>
      </c>
      <c r="C64" s="31" t="s">
        <v>2494</v>
      </c>
      <c r="E64" s="33" t="s">
        <v>2495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206</v>
      </c>
      <c s="34" t="s">
        <v>2496</v>
      </c>
      <c s="35" t="s">
        <v>5</v>
      </c>
      <c s="6" t="s">
        <v>2497</v>
      </c>
      <c s="36" t="s">
        <v>129</v>
      </c>
      <c s="37">
        <v>2</v>
      </c>
      <c s="36">
        <v>0.0069</v>
      </c>
      <c s="36">
        <f>ROUND(G65*H65,6)</f>
      </c>
      <c r="L65" s="38">
        <v>0</v>
      </c>
      <c s="32">
        <f>ROUND(ROUND(L65,2)*ROUND(G65,3),2)</f>
      </c>
      <c s="36" t="s">
        <v>878</v>
      </c>
      <c>
        <f>(M65*21)/100</f>
      </c>
      <c t="s">
        <v>27</v>
      </c>
    </row>
    <row r="66" spans="1:5" ht="25.5">
      <c r="A66" s="35" t="s">
        <v>55</v>
      </c>
      <c r="E66" s="39" t="s">
        <v>2497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5</v>
      </c>
    </row>
    <row r="69" spans="1:16" ht="25.5">
      <c r="A69" t="s">
        <v>49</v>
      </c>
      <c s="34" t="s">
        <v>210</v>
      </c>
      <c s="34" t="s">
        <v>2498</v>
      </c>
      <c s="35" t="s">
        <v>5</v>
      </c>
      <c s="6" t="s">
        <v>2499</v>
      </c>
      <c s="36" t="s">
        <v>129</v>
      </c>
      <c s="37">
        <v>21</v>
      </c>
      <c s="36">
        <v>0.00047</v>
      </c>
      <c s="36">
        <f>ROUND(G69*H69,6)</f>
      </c>
      <c r="L69" s="38">
        <v>0</v>
      </c>
      <c s="32">
        <f>ROUND(ROUND(L69,2)*ROUND(G69,3),2)</f>
      </c>
      <c s="36" t="s">
        <v>878</v>
      </c>
      <c>
        <f>(M69*21)/100</f>
      </c>
      <c t="s">
        <v>27</v>
      </c>
    </row>
    <row r="70" spans="1:5" ht="25.5">
      <c r="A70" s="35" t="s">
        <v>55</v>
      </c>
      <c r="E70" s="39" t="s">
        <v>2499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25.5">
      <c r="A73" t="s">
        <v>49</v>
      </c>
      <c s="34" t="s">
        <v>213</v>
      </c>
      <c s="34" t="s">
        <v>2500</v>
      </c>
      <c s="35" t="s">
        <v>5</v>
      </c>
      <c s="6" t="s">
        <v>2501</v>
      </c>
      <c s="36" t="s">
        <v>129</v>
      </c>
      <c s="37">
        <v>2</v>
      </c>
      <c s="36">
        <v>0.00082</v>
      </c>
      <c s="36">
        <f>ROUND(G73*H73,6)</f>
      </c>
      <c r="L73" s="38">
        <v>0</v>
      </c>
      <c s="32">
        <f>ROUND(ROUND(L73,2)*ROUND(G73,3),2)</f>
      </c>
      <c s="36" t="s">
        <v>878</v>
      </c>
      <c>
        <f>(M73*21)/100</f>
      </c>
      <c t="s">
        <v>27</v>
      </c>
    </row>
    <row r="74" spans="1:5" ht="25.5">
      <c r="A74" s="35" t="s">
        <v>55</v>
      </c>
      <c r="E74" s="39" t="s">
        <v>2501</v>
      </c>
    </row>
    <row r="75" spans="1:5" ht="25.5">
      <c r="A75" s="35" t="s">
        <v>56</v>
      </c>
      <c r="E75" s="40" t="s">
        <v>2502</v>
      </c>
    </row>
    <row r="76" spans="1:5" ht="12.75">
      <c r="A76" t="s">
        <v>58</v>
      </c>
      <c r="E76" s="39" t="s">
        <v>5</v>
      </c>
    </row>
    <row r="77" spans="1:13" ht="12.75">
      <c r="A77" t="s">
        <v>46</v>
      </c>
      <c r="C77" s="31" t="s">
        <v>101</v>
      </c>
      <c r="E77" s="33" t="s">
        <v>102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216</v>
      </c>
      <c s="34" t="s">
        <v>2454</v>
      </c>
      <c s="35" t="s">
        <v>5</v>
      </c>
      <c s="6" t="s">
        <v>2455</v>
      </c>
      <c s="36" t="s">
        <v>105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878</v>
      </c>
      <c>
        <f>(M78*21)/100</f>
      </c>
      <c t="s">
        <v>27</v>
      </c>
    </row>
    <row r="79" spans="1:5" ht="12.75">
      <c r="A79" s="35" t="s">
        <v>55</v>
      </c>
      <c r="E79" s="39" t="s">
        <v>2455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COUNTIFS(L8:L666,"=0",A8:A666,"P")+COUNTIFS(L8:L666,"",A8:A666,"P")+SUM(Q8:Q666)</f>
      </c>
    </row>
    <row r="8" spans="1:13" ht="12.75">
      <c r="A8" t="s">
        <v>44</v>
      </c>
      <c r="C8" s="28" t="s">
        <v>2505</v>
      </c>
      <c r="E8" s="30" t="s">
        <v>2504</v>
      </c>
      <c r="J8" s="29">
        <f>0+J9+J26+J107+J476+J489+J494+J499+J656+J665</f>
      </c>
      <c s="29">
        <f>0+K9+K26+K107+K476+K489+K494+K499+K656+K665</f>
      </c>
      <c s="29">
        <f>0+L9+L26+L107+L476+L489+L494+L499+L656+L665</f>
      </c>
      <c s="29">
        <f>0+M9+M26+M107+M476+M489+M494+M499+M656+M665</f>
      </c>
    </row>
    <row r="9" spans="1:13" ht="12.75">
      <c r="A9" t="s">
        <v>46</v>
      </c>
      <c r="C9" s="31" t="s">
        <v>2506</v>
      </c>
      <c r="E9" s="33" t="s">
        <v>2507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2270</v>
      </c>
      <c s="34" t="s">
        <v>2508</v>
      </c>
      <c s="35" t="s">
        <v>5</v>
      </c>
      <c s="6" t="s">
        <v>2509</v>
      </c>
      <c s="36" t="s">
        <v>227</v>
      </c>
      <c s="37">
        <v>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878</v>
      </c>
      <c>
        <f>(M10*21)/100</f>
      </c>
      <c t="s">
        <v>27</v>
      </c>
    </row>
    <row r="11" spans="1:5" ht="38.25">
      <c r="A11" s="35" t="s">
        <v>55</v>
      </c>
      <c r="E11" s="39" t="s">
        <v>2509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2273</v>
      </c>
      <c s="34" t="s">
        <v>2510</v>
      </c>
      <c s="35" t="s">
        <v>5</v>
      </c>
      <c s="6" t="s">
        <v>2511</v>
      </c>
      <c s="36" t="s">
        <v>227</v>
      </c>
      <c s="37">
        <v>74.75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878</v>
      </c>
      <c>
        <f>(M14*21)/100</f>
      </c>
      <c t="s">
        <v>27</v>
      </c>
    </row>
    <row r="15" spans="1:5" ht="12.75">
      <c r="A15" s="35" t="s">
        <v>55</v>
      </c>
      <c r="E15" s="39" t="s">
        <v>2511</v>
      </c>
    </row>
    <row r="16" spans="1:5" ht="25.5">
      <c r="A16" s="35" t="s">
        <v>56</v>
      </c>
      <c r="E16" s="40" t="s">
        <v>2512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2277</v>
      </c>
      <c s="34" t="s">
        <v>2513</v>
      </c>
      <c s="35" t="s">
        <v>5</v>
      </c>
      <c s="6" t="s">
        <v>2514</v>
      </c>
      <c s="36" t="s">
        <v>227</v>
      </c>
      <c s="37">
        <v>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878</v>
      </c>
      <c>
        <f>(M18*21)/100</f>
      </c>
      <c t="s">
        <v>27</v>
      </c>
    </row>
    <row r="19" spans="1:5" ht="25.5">
      <c r="A19" s="35" t="s">
        <v>55</v>
      </c>
      <c r="E19" s="39" t="s">
        <v>2514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2282</v>
      </c>
      <c s="34" t="s">
        <v>2515</v>
      </c>
      <c s="35" t="s">
        <v>5</v>
      </c>
      <c s="6" t="s">
        <v>2516</v>
      </c>
      <c s="36" t="s">
        <v>227</v>
      </c>
      <c s="37">
        <v>74.75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878</v>
      </c>
      <c>
        <f>(M22*21)/100</f>
      </c>
      <c t="s">
        <v>27</v>
      </c>
    </row>
    <row r="23" spans="1:5" ht="12.75">
      <c r="A23" s="35" t="s">
        <v>55</v>
      </c>
      <c r="E23" s="39" t="s">
        <v>2516</v>
      </c>
    </row>
    <row r="24" spans="1:5" ht="25.5">
      <c r="A24" s="35" t="s">
        <v>56</v>
      </c>
      <c r="E24" s="40" t="s">
        <v>2512</v>
      </c>
    </row>
    <row r="25" spans="1:5" ht="12.75">
      <c r="A25" t="s">
        <v>58</v>
      </c>
      <c r="E25" s="39" t="s">
        <v>5</v>
      </c>
    </row>
    <row r="26" spans="1:13" ht="12.75">
      <c r="A26" t="s">
        <v>46</v>
      </c>
      <c r="C26" s="31" t="s">
        <v>1098</v>
      </c>
      <c r="E26" s="33" t="s">
        <v>1099</v>
      </c>
      <c r="J26" s="32">
        <f>0</f>
      </c>
      <c s="32">
        <f>0</f>
      </c>
      <c s="32">
        <f>0+L27+L31+L35+L39+L43+L47+L51+L55+L59+L63+L67+L71+L75+L79+L83+L87+L91+L95+L99+L103</f>
      </c>
      <c s="32">
        <f>0+M27+M31+M35+M39+M43+M47+M51+M55+M59+M63+M67+M71+M75+M79+M83+M87+M91+M95+M99+M103</f>
      </c>
    </row>
    <row r="27" spans="1:16" ht="38.25">
      <c r="A27" t="s">
        <v>49</v>
      </c>
      <c s="34" t="s">
        <v>2285</v>
      </c>
      <c s="34" t="s">
        <v>2517</v>
      </c>
      <c s="35" t="s">
        <v>5</v>
      </c>
      <c s="6" t="s">
        <v>2518</v>
      </c>
      <c s="36" t="s">
        <v>227</v>
      </c>
      <c s="37">
        <v>25.65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878</v>
      </c>
      <c>
        <f>(M27*21)/100</f>
      </c>
      <c t="s">
        <v>27</v>
      </c>
    </row>
    <row r="28" spans="1:5" ht="51">
      <c r="A28" s="35" t="s">
        <v>55</v>
      </c>
      <c r="E28" s="39" t="s">
        <v>2519</v>
      </c>
    </row>
    <row r="29" spans="1:5" ht="12.75">
      <c r="A29" s="35" t="s">
        <v>56</v>
      </c>
      <c r="E29" s="40" t="s">
        <v>2520</v>
      </c>
    </row>
    <row r="30" spans="1:5" ht="12.75">
      <c r="A30" t="s">
        <v>58</v>
      </c>
      <c r="E30" s="39" t="s">
        <v>5</v>
      </c>
    </row>
    <row r="31" spans="1:16" ht="38.25">
      <c r="A31" t="s">
        <v>49</v>
      </c>
      <c s="34" t="s">
        <v>2288</v>
      </c>
      <c s="34" t="s">
        <v>2521</v>
      </c>
      <c s="35" t="s">
        <v>5</v>
      </c>
      <c s="6" t="s">
        <v>2518</v>
      </c>
      <c s="36" t="s">
        <v>227</v>
      </c>
      <c s="37">
        <v>7.5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878</v>
      </c>
      <c>
        <f>(M31*21)/100</f>
      </c>
      <c t="s">
        <v>27</v>
      </c>
    </row>
    <row r="32" spans="1:5" ht="51">
      <c r="A32" s="35" t="s">
        <v>55</v>
      </c>
      <c r="E32" s="39" t="s">
        <v>2522</v>
      </c>
    </row>
    <row r="33" spans="1:5" ht="12.75">
      <c r="A33" s="35" t="s">
        <v>56</v>
      </c>
      <c r="E33" s="40" t="s">
        <v>2523</v>
      </c>
    </row>
    <row r="34" spans="1:5" ht="12.75">
      <c r="A34" t="s">
        <v>58</v>
      </c>
      <c r="E34" s="39" t="s">
        <v>5</v>
      </c>
    </row>
    <row r="35" spans="1:16" ht="38.25">
      <c r="A35" t="s">
        <v>49</v>
      </c>
      <c s="34" t="s">
        <v>2292</v>
      </c>
      <c s="34" t="s">
        <v>2524</v>
      </c>
      <c s="35" t="s">
        <v>5</v>
      </c>
      <c s="6" t="s">
        <v>2525</v>
      </c>
      <c s="36" t="s">
        <v>227</v>
      </c>
      <c s="37">
        <v>25.6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878</v>
      </c>
      <c>
        <f>(M35*21)/100</f>
      </c>
      <c t="s">
        <v>27</v>
      </c>
    </row>
    <row r="36" spans="1:5" ht="38.25">
      <c r="A36" s="35" t="s">
        <v>55</v>
      </c>
      <c r="E36" s="39" t="s">
        <v>2526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38.25">
      <c r="A39" t="s">
        <v>49</v>
      </c>
      <c s="34" t="s">
        <v>2295</v>
      </c>
      <c s="34" t="s">
        <v>2527</v>
      </c>
      <c s="35" t="s">
        <v>5</v>
      </c>
      <c s="6" t="s">
        <v>2528</v>
      </c>
      <c s="36" t="s">
        <v>227</v>
      </c>
      <c s="37">
        <v>7.5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878</v>
      </c>
      <c>
        <f>(M39*21)/100</f>
      </c>
      <c t="s">
        <v>27</v>
      </c>
    </row>
    <row r="40" spans="1:5" ht="38.25">
      <c r="A40" s="35" t="s">
        <v>55</v>
      </c>
      <c r="E40" s="39" t="s">
        <v>2529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49</v>
      </c>
      <c s="34" t="s">
        <v>2298</v>
      </c>
      <c s="34" t="s">
        <v>2530</v>
      </c>
      <c s="35" t="s">
        <v>5</v>
      </c>
      <c s="6" t="s">
        <v>2531</v>
      </c>
      <c s="36" t="s">
        <v>227</v>
      </c>
      <c s="37">
        <v>29.15</v>
      </c>
      <c s="36">
        <v>0.2</v>
      </c>
      <c s="36">
        <f>ROUND(G43*H43,6)</f>
      </c>
      <c r="L43" s="38">
        <v>0</v>
      </c>
      <c s="32">
        <f>ROUND(ROUND(L43,2)*ROUND(G43,3),2)</f>
      </c>
      <c s="36" t="s">
        <v>878</v>
      </c>
      <c>
        <f>(M43*21)/100</f>
      </c>
      <c t="s">
        <v>27</v>
      </c>
    </row>
    <row r="44" spans="1:5" ht="25.5">
      <c r="A44" s="35" t="s">
        <v>55</v>
      </c>
      <c r="E44" s="39" t="s">
        <v>2531</v>
      </c>
    </row>
    <row r="45" spans="1:5" ht="12.75">
      <c r="A45" s="35" t="s">
        <v>56</v>
      </c>
      <c r="E45" s="40" t="s">
        <v>2532</v>
      </c>
    </row>
    <row r="46" spans="1:5" ht="12.75">
      <c r="A46" t="s">
        <v>58</v>
      </c>
      <c r="E46" s="39" t="s">
        <v>5</v>
      </c>
    </row>
    <row r="47" spans="1:16" ht="25.5">
      <c r="A47" t="s">
        <v>49</v>
      </c>
      <c s="34" t="s">
        <v>2302</v>
      </c>
      <c s="34" t="s">
        <v>2533</v>
      </c>
      <c s="35" t="s">
        <v>5</v>
      </c>
      <c s="6" t="s">
        <v>2534</v>
      </c>
      <c s="36" t="s">
        <v>227</v>
      </c>
      <c s="37">
        <v>22.1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878</v>
      </c>
      <c>
        <f>(M47*21)/100</f>
      </c>
      <c t="s">
        <v>27</v>
      </c>
    </row>
    <row r="48" spans="1:5" ht="25.5">
      <c r="A48" s="35" t="s">
        <v>55</v>
      </c>
      <c r="E48" s="39" t="s">
        <v>2534</v>
      </c>
    </row>
    <row r="49" spans="1:5" ht="12.75">
      <c r="A49" s="35" t="s">
        <v>56</v>
      </c>
      <c r="E49" s="40" t="s">
        <v>2535</v>
      </c>
    </row>
    <row r="50" spans="1:5" ht="12.75">
      <c r="A50" t="s">
        <v>58</v>
      </c>
      <c r="E50" s="39" t="s">
        <v>5</v>
      </c>
    </row>
    <row r="51" spans="1:16" ht="25.5">
      <c r="A51" t="s">
        <v>49</v>
      </c>
      <c s="34" t="s">
        <v>2306</v>
      </c>
      <c s="34" t="s">
        <v>2536</v>
      </c>
      <c s="35" t="s">
        <v>5</v>
      </c>
      <c s="6" t="s">
        <v>2537</v>
      </c>
      <c s="36" t="s">
        <v>227</v>
      </c>
      <c s="37">
        <v>165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878</v>
      </c>
      <c>
        <f>(M51*21)/100</f>
      </c>
      <c t="s">
        <v>27</v>
      </c>
    </row>
    <row r="52" spans="1:5" ht="25.5">
      <c r="A52" s="35" t="s">
        <v>55</v>
      </c>
      <c r="E52" s="39" t="s">
        <v>2537</v>
      </c>
    </row>
    <row r="53" spans="1:5" ht="51">
      <c r="A53" s="35" t="s">
        <v>56</v>
      </c>
      <c r="E53" s="40" t="s">
        <v>2538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2311</v>
      </c>
      <c s="34" t="s">
        <v>2539</v>
      </c>
      <c s="35" t="s">
        <v>5</v>
      </c>
      <c s="6" t="s">
        <v>2540</v>
      </c>
      <c s="36" t="s">
        <v>227</v>
      </c>
      <c s="37">
        <v>173.25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878</v>
      </c>
      <c>
        <f>(M55*21)/100</f>
      </c>
      <c t="s">
        <v>27</v>
      </c>
    </row>
    <row r="56" spans="1:5" ht="12.75">
      <c r="A56" s="35" t="s">
        <v>55</v>
      </c>
      <c r="E56" s="39" t="s">
        <v>2540</v>
      </c>
    </row>
    <row r="57" spans="1:5" ht="25.5">
      <c r="A57" s="35" t="s">
        <v>56</v>
      </c>
      <c r="E57" s="40" t="s">
        <v>2541</v>
      </c>
    </row>
    <row r="58" spans="1:5" ht="12.75">
      <c r="A58" t="s">
        <v>58</v>
      </c>
      <c r="E58" s="39" t="s">
        <v>5</v>
      </c>
    </row>
    <row r="59" spans="1:16" ht="25.5">
      <c r="A59" t="s">
        <v>49</v>
      </c>
      <c s="34" t="s">
        <v>2316</v>
      </c>
      <c s="34" t="s">
        <v>2542</v>
      </c>
      <c s="35" t="s">
        <v>5</v>
      </c>
      <c s="6" t="s">
        <v>2543</v>
      </c>
      <c s="36" t="s">
        <v>227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878</v>
      </c>
      <c>
        <f>(M59*21)/100</f>
      </c>
      <c t="s">
        <v>27</v>
      </c>
    </row>
    <row r="60" spans="1:5" ht="25.5">
      <c r="A60" s="35" t="s">
        <v>55</v>
      </c>
      <c r="E60" s="39" t="s">
        <v>2543</v>
      </c>
    </row>
    <row r="61" spans="1:5" ht="25.5">
      <c r="A61" s="35" t="s">
        <v>56</v>
      </c>
      <c r="E61" s="40" t="s">
        <v>2544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2320</v>
      </c>
      <c s="34" t="s">
        <v>2545</v>
      </c>
      <c s="35" t="s">
        <v>5</v>
      </c>
      <c s="6" t="s">
        <v>2546</v>
      </c>
      <c s="36" t="s">
        <v>227</v>
      </c>
      <c s="37">
        <v>94.5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878</v>
      </c>
      <c>
        <f>(M63*21)/100</f>
      </c>
      <c t="s">
        <v>27</v>
      </c>
    </row>
    <row r="64" spans="1:5" ht="12.75">
      <c r="A64" s="35" t="s">
        <v>55</v>
      </c>
      <c r="E64" s="39" t="s">
        <v>2546</v>
      </c>
    </row>
    <row r="65" spans="1:5" ht="25.5">
      <c r="A65" s="35" t="s">
        <v>56</v>
      </c>
      <c r="E65" s="40" t="s">
        <v>2547</v>
      </c>
    </row>
    <row r="66" spans="1:5" ht="12.75">
      <c r="A66" t="s">
        <v>58</v>
      </c>
      <c r="E66" s="39" t="s">
        <v>5</v>
      </c>
    </row>
    <row r="67" spans="1:16" ht="25.5">
      <c r="A67" t="s">
        <v>49</v>
      </c>
      <c s="34" t="s">
        <v>2323</v>
      </c>
      <c s="34" t="s">
        <v>2548</v>
      </c>
      <c s="35" t="s">
        <v>5</v>
      </c>
      <c s="6" t="s">
        <v>2549</v>
      </c>
      <c s="36" t="s">
        <v>227</v>
      </c>
      <c s="37">
        <v>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878</v>
      </c>
      <c>
        <f>(M67*21)/100</f>
      </c>
      <c t="s">
        <v>27</v>
      </c>
    </row>
    <row r="68" spans="1:5" ht="25.5">
      <c r="A68" s="35" t="s">
        <v>55</v>
      </c>
      <c r="E68" s="39" t="s">
        <v>2549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2326</v>
      </c>
      <c s="34" t="s">
        <v>2550</v>
      </c>
      <c s="35" t="s">
        <v>5</v>
      </c>
      <c s="6" t="s">
        <v>2551</v>
      </c>
      <c s="36" t="s">
        <v>227</v>
      </c>
      <c s="37">
        <v>26.25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878</v>
      </c>
      <c>
        <f>(M71*21)/100</f>
      </c>
      <c t="s">
        <v>27</v>
      </c>
    </row>
    <row r="72" spans="1:5" ht="12.75">
      <c r="A72" s="35" t="s">
        <v>55</v>
      </c>
      <c r="E72" s="39" t="s">
        <v>2551</v>
      </c>
    </row>
    <row r="73" spans="1:5" ht="25.5">
      <c r="A73" s="35" t="s">
        <v>56</v>
      </c>
      <c r="E73" s="40" t="s">
        <v>2552</v>
      </c>
    </row>
    <row r="74" spans="1:5" ht="12.75">
      <c r="A74" t="s">
        <v>58</v>
      </c>
      <c r="E74" s="39" t="s">
        <v>5</v>
      </c>
    </row>
    <row r="75" spans="1:16" ht="25.5">
      <c r="A75" t="s">
        <v>49</v>
      </c>
      <c s="34" t="s">
        <v>2329</v>
      </c>
      <c s="34" t="s">
        <v>2553</v>
      </c>
      <c s="35" t="s">
        <v>5</v>
      </c>
      <c s="6" t="s">
        <v>2554</v>
      </c>
      <c s="36" t="s">
        <v>53</v>
      </c>
      <c s="37">
        <v>5.835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878</v>
      </c>
      <c>
        <f>(M75*21)/100</f>
      </c>
      <c t="s">
        <v>27</v>
      </c>
    </row>
    <row r="76" spans="1:5" ht="25.5">
      <c r="A76" s="35" t="s">
        <v>55</v>
      </c>
      <c r="E76" s="39" t="s">
        <v>2554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49</v>
      </c>
      <c s="34" t="s">
        <v>1268</v>
      </c>
      <c s="34" t="s">
        <v>2555</v>
      </c>
      <c s="35" t="s">
        <v>5</v>
      </c>
      <c s="6" t="s">
        <v>2556</v>
      </c>
      <c s="36" t="s">
        <v>227</v>
      </c>
      <c s="37">
        <v>51.25</v>
      </c>
      <c s="36">
        <v>9E-05</v>
      </c>
      <c s="36">
        <f>ROUND(G79*H79,6)</f>
      </c>
      <c r="L79" s="38">
        <v>0</v>
      </c>
      <c s="32">
        <f>ROUND(ROUND(L79,2)*ROUND(G79,3),2)</f>
      </c>
      <c s="36" t="s">
        <v>878</v>
      </c>
      <c>
        <f>(M79*21)/100</f>
      </c>
      <c t="s">
        <v>27</v>
      </c>
    </row>
    <row r="80" spans="1:5" ht="25.5">
      <c r="A80" s="35" t="s">
        <v>55</v>
      </c>
      <c r="E80" s="39" t="s">
        <v>2556</v>
      </c>
    </row>
    <row r="81" spans="1:5" ht="12.75">
      <c r="A81" s="35" t="s">
        <v>56</v>
      </c>
      <c r="E81" s="40" t="s">
        <v>2557</v>
      </c>
    </row>
    <row r="82" spans="1:5" ht="12.75">
      <c r="A82" t="s">
        <v>58</v>
      </c>
      <c r="E82" s="39" t="s">
        <v>5</v>
      </c>
    </row>
    <row r="83" spans="1:16" ht="38.25">
      <c r="A83" t="s">
        <v>49</v>
      </c>
      <c s="34" t="s">
        <v>1272</v>
      </c>
      <c s="34" t="s">
        <v>2558</v>
      </c>
      <c s="35" t="s">
        <v>5</v>
      </c>
      <c s="6" t="s">
        <v>2518</v>
      </c>
      <c s="36" t="s">
        <v>227</v>
      </c>
      <c s="37">
        <v>3.5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878</v>
      </c>
      <c>
        <f>(M83*21)/100</f>
      </c>
      <c t="s">
        <v>27</v>
      </c>
    </row>
    <row r="84" spans="1:5" ht="51">
      <c r="A84" s="35" t="s">
        <v>55</v>
      </c>
      <c r="E84" s="39" t="s">
        <v>2559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38.25">
      <c r="A87" t="s">
        <v>49</v>
      </c>
      <c s="34" t="s">
        <v>1278</v>
      </c>
      <c s="34" t="s">
        <v>2560</v>
      </c>
      <c s="35" t="s">
        <v>5</v>
      </c>
      <c s="6" t="s">
        <v>2518</v>
      </c>
      <c s="36" t="s">
        <v>227</v>
      </c>
      <c s="37">
        <v>14.6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878</v>
      </c>
      <c>
        <f>(M87*21)/100</f>
      </c>
      <c t="s">
        <v>27</v>
      </c>
    </row>
    <row r="88" spans="1:5" ht="51">
      <c r="A88" s="35" t="s">
        <v>55</v>
      </c>
      <c r="E88" s="39" t="s">
        <v>2561</v>
      </c>
    </row>
    <row r="89" spans="1:5" ht="12.75">
      <c r="A89" s="35" t="s">
        <v>56</v>
      </c>
      <c r="E89" s="40" t="s">
        <v>2562</v>
      </c>
    </row>
    <row r="90" spans="1:5" ht="12.75">
      <c r="A90" t="s">
        <v>58</v>
      </c>
      <c r="E90" s="39" t="s">
        <v>5</v>
      </c>
    </row>
    <row r="91" spans="1:16" ht="38.25">
      <c r="A91" t="s">
        <v>49</v>
      </c>
      <c s="34" t="s">
        <v>1281</v>
      </c>
      <c s="34" t="s">
        <v>2563</v>
      </c>
      <c s="35" t="s">
        <v>5</v>
      </c>
      <c s="6" t="s">
        <v>2564</v>
      </c>
      <c s="36" t="s">
        <v>227</v>
      </c>
      <c s="37">
        <v>3.5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878</v>
      </c>
      <c>
        <f>(M91*21)/100</f>
      </c>
      <c t="s">
        <v>27</v>
      </c>
    </row>
    <row r="92" spans="1:5" ht="38.25">
      <c r="A92" s="35" t="s">
        <v>55</v>
      </c>
      <c r="E92" s="39" t="s">
        <v>2565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38.25">
      <c r="A95" t="s">
        <v>49</v>
      </c>
      <c s="34" t="s">
        <v>1284</v>
      </c>
      <c s="34" t="s">
        <v>2566</v>
      </c>
      <c s="35" t="s">
        <v>5</v>
      </c>
      <c s="6" t="s">
        <v>2567</v>
      </c>
      <c s="36" t="s">
        <v>227</v>
      </c>
      <c s="37">
        <v>14.6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878</v>
      </c>
      <c>
        <f>(M95*21)/100</f>
      </c>
      <c t="s">
        <v>27</v>
      </c>
    </row>
    <row r="96" spans="1:5" ht="38.25">
      <c r="A96" s="35" t="s">
        <v>55</v>
      </c>
      <c r="E96" s="39" t="s">
        <v>2568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49</v>
      </c>
      <c s="34" t="s">
        <v>1288</v>
      </c>
      <c s="34" t="s">
        <v>2569</v>
      </c>
      <c s="35" t="s">
        <v>5</v>
      </c>
      <c s="6" t="s">
        <v>2570</v>
      </c>
      <c s="36" t="s">
        <v>227</v>
      </c>
      <c s="37">
        <v>17.6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878</v>
      </c>
      <c>
        <f>(M99*21)/100</f>
      </c>
      <c t="s">
        <v>27</v>
      </c>
    </row>
    <row r="100" spans="1:5" ht="25.5">
      <c r="A100" s="35" t="s">
        <v>55</v>
      </c>
      <c r="E100" s="39" t="s">
        <v>2570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25.5">
      <c r="A103" t="s">
        <v>49</v>
      </c>
      <c s="34" t="s">
        <v>1291</v>
      </c>
      <c s="34" t="s">
        <v>2571</v>
      </c>
      <c s="35" t="s">
        <v>5</v>
      </c>
      <c s="6" t="s">
        <v>2572</v>
      </c>
      <c s="36" t="s">
        <v>227</v>
      </c>
      <c s="37">
        <v>18.48</v>
      </c>
      <c s="36">
        <v>0.00128</v>
      </c>
      <c s="36">
        <f>ROUND(G103*H103,6)</f>
      </c>
      <c r="L103" s="38">
        <v>0</v>
      </c>
      <c s="32">
        <f>ROUND(ROUND(L103,2)*ROUND(G103,3),2)</f>
      </c>
      <c s="36" t="s">
        <v>878</v>
      </c>
      <c>
        <f>(M103*21)/100</f>
      </c>
      <c t="s">
        <v>27</v>
      </c>
    </row>
    <row r="104" spans="1:5" ht="25.5">
      <c r="A104" s="35" t="s">
        <v>55</v>
      </c>
      <c r="E104" s="39" t="s">
        <v>2572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3" ht="12.75">
      <c r="A107" t="s">
        <v>46</v>
      </c>
      <c r="C107" s="31" t="s">
        <v>2487</v>
      </c>
      <c r="E107" s="33" t="s">
        <v>2488</v>
      </c>
      <c r="J107" s="32">
        <f>0</f>
      </c>
      <c s="32">
        <f>0</f>
      </c>
      <c s="32">
        <f>0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</f>
      </c>
      <c s="32">
        <f>0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</f>
      </c>
    </row>
    <row r="108" spans="1:16" ht="12.75">
      <c r="A108" t="s">
        <v>49</v>
      </c>
      <c s="34" t="s">
        <v>26</v>
      </c>
      <c s="34" t="s">
        <v>2573</v>
      </c>
      <c s="35" t="s">
        <v>5</v>
      </c>
      <c s="6" t="s">
        <v>2574</v>
      </c>
      <c s="36" t="s">
        <v>105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2574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77</v>
      </c>
      <c s="34" t="s">
        <v>2575</v>
      </c>
      <c s="35" t="s">
        <v>5</v>
      </c>
      <c s="6" t="s">
        <v>2576</v>
      </c>
      <c s="36" t="s">
        <v>129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2576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25.5">
      <c r="A116" t="s">
        <v>49</v>
      </c>
      <c s="34" t="s">
        <v>81</v>
      </c>
      <c s="34" t="s">
        <v>2577</v>
      </c>
      <c s="35" t="s">
        <v>5</v>
      </c>
      <c s="6" t="s">
        <v>2578</v>
      </c>
      <c s="36" t="s">
        <v>129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878</v>
      </c>
      <c>
        <f>(M116*21)/100</f>
      </c>
      <c t="s">
        <v>27</v>
      </c>
    </row>
    <row r="117" spans="1:5" ht="25.5">
      <c r="A117" s="35" t="s">
        <v>55</v>
      </c>
      <c r="E117" s="39" t="s">
        <v>2578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25.5">
      <c r="A120" t="s">
        <v>49</v>
      </c>
      <c s="34" t="s">
        <v>85</v>
      </c>
      <c s="34" t="s">
        <v>2579</v>
      </c>
      <c s="35" t="s">
        <v>5</v>
      </c>
      <c s="6" t="s">
        <v>2580</v>
      </c>
      <c s="36" t="s">
        <v>129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878</v>
      </c>
      <c>
        <f>(M120*21)/100</f>
      </c>
      <c t="s">
        <v>27</v>
      </c>
    </row>
    <row r="121" spans="1:5" ht="25.5">
      <c r="A121" s="35" t="s">
        <v>55</v>
      </c>
      <c r="E121" s="39" t="s">
        <v>2580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38.25">
      <c r="A124" t="s">
        <v>49</v>
      </c>
      <c s="34" t="s">
        <v>89</v>
      </c>
      <c s="34" t="s">
        <v>2581</v>
      </c>
      <c s="35" t="s">
        <v>5</v>
      </c>
      <c s="6" t="s">
        <v>2582</v>
      </c>
      <c s="36" t="s">
        <v>129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878</v>
      </c>
      <c>
        <f>(M124*21)/100</f>
      </c>
      <c t="s">
        <v>27</v>
      </c>
    </row>
    <row r="125" spans="1:5" ht="38.25">
      <c r="A125" s="35" t="s">
        <v>55</v>
      </c>
      <c r="E125" s="39" t="s">
        <v>2583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49</v>
      </c>
      <c s="34" t="s">
        <v>93</v>
      </c>
      <c s="34" t="s">
        <v>2584</v>
      </c>
      <c s="35" t="s">
        <v>5</v>
      </c>
      <c s="6" t="s">
        <v>2585</v>
      </c>
      <c s="36" t="s">
        <v>129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878</v>
      </c>
      <c>
        <f>(M128*21)/100</f>
      </c>
      <c t="s">
        <v>27</v>
      </c>
    </row>
    <row r="129" spans="1:5" ht="12.75">
      <c r="A129" s="35" t="s">
        <v>55</v>
      </c>
      <c r="E129" s="39" t="s">
        <v>2585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25.5">
      <c r="A132" t="s">
        <v>49</v>
      </c>
      <c s="34" t="s">
        <v>163</v>
      </c>
      <c s="34" t="s">
        <v>2586</v>
      </c>
      <c s="35" t="s">
        <v>5</v>
      </c>
      <c s="6" t="s">
        <v>2587</v>
      </c>
      <c s="36" t="s">
        <v>53</v>
      </c>
      <c s="37">
        <v>1.435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878</v>
      </c>
      <c>
        <f>(M132*21)/100</f>
      </c>
      <c t="s">
        <v>27</v>
      </c>
    </row>
    <row r="133" spans="1:5" ht="25.5">
      <c r="A133" s="35" t="s">
        <v>55</v>
      </c>
      <c r="E133" s="39" t="s">
        <v>2587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49</v>
      </c>
      <c s="34" t="s">
        <v>167</v>
      </c>
      <c s="34" t="s">
        <v>2588</v>
      </c>
      <c s="35" t="s">
        <v>5</v>
      </c>
      <c s="6" t="s">
        <v>2589</v>
      </c>
      <c s="36" t="s">
        <v>129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2589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49</v>
      </c>
      <c s="34" t="s">
        <v>206</v>
      </c>
      <c s="34" t="s">
        <v>2590</v>
      </c>
      <c s="35" t="s">
        <v>5</v>
      </c>
      <c s="6" t="s">
        <v>2591</v>
      </c>
      <c s="36" t="s">
        <v>129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2591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49</v>
      </c>
      <c s="34" t="s">
        <v>210</v>
      </c>
      <c s="34" t="s">
        <v>2592</v>
      </c>
      <c s="35" t="s">
        <v>5</v>
      </c>
      <c s="6" t="s">
        <v>2593</v>
      </c>
      <c s="36" t="s">
        <v>129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2593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49</v>
      </c>
      <c s="34" t="s">
        <v>213</v>
      </c>
      <c s="34" t="s">
        <v>2594</v>
      </c>
      <c s="35" t="s">
        <v>5</v>
      </c>
      <c s="6" t="s">
        <v>2595</v>
      </c>
      <c s="36" t="s">
        <v>129</v>
      </c>
      <c s="37">
        <v>90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878</v>
      </c>
      <c>
        <f>(M148*21)/100</f>
      </c>
      <c t="s">
        <v>27</v>
      </c>
    </row>
    <row r="149" spans="1:5" ht="25.5">
      <c r="A149" s="35" t="s">
        <v>55</v>
      </c>
      <c r="E149" s="39" t="s">
        <v>2595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12.75">
      <c r="A152" t="s">
        <v>49</v>
      </c>
      <c s="34" t="s">
        <v>216</v>
      </c>
      <c s="34" t="s">
        <v>2596</v>
      </c>
      <c s="35" t="s">
        <v>5</v>
      </c>
      <c s="6" t="s">
        <v>2597</v>
      </c>
      <c s="36" t="s">
        <v>129</v>
      </c>
      <c s="37">
        <v>90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878</v>
      </c>
      <c>
        <f>(M152*21)/100</f>
      </c>
      <c t="s">
        <v>27</v>
      </c>
    </row>
    <row r="153" spans="1:5" ht="12.75">
      <c r="A153" s="35" t="s">
        <v>55</v>
      </c>
      <c r="E153" s="39" t="s">
        <v>2597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12.75">
      <c r="A156" t="s">
        <v>49</v>
      </c>
      <c s="34" t="s">
        <v>219</v>
      </c>
      <c s="34" t="s">
        <v>2598</v>
      </c>
      <c s="35" t="s">
        <v>5</v>
      </c>
      <c s="6" t="s">
        <v>2599</v>
      </c>
      <c s="36" t="s">
        <v>129</v>
      </c>
      <c s="37">
        <v>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2599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12.75">
      <c r="A160" t="s">
        <v>49</v>
      </c>
      <c s="34" t="s">
        <v>223</v>
      </c>
      <c s="34" t="s">
        <v>2600</v>
      </c>
      <c s="35" t="s">
        <v>5</v>
      </c>
      <c s="6" t="s">
        <v>2599</v>
      </c>
      <c s="36" t="s">
        <v>129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2599</v>
      </c>
    </row>
    <row r="162" spans="1:5" ht="12.75">
      <c r="A162" s="35" t="s">
        <v>56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12.75">
      <c r="A164" t="s">
        <v>49</v>
      </c>
      <c s="34" t="s">
        <v>224</v>
      </c>
      <c s="34" t="s">
        <v>2601</v>
      </c>
      <c s="35" t="s">
        <v>5</v>
      </c>
      <c s="6" t="s">
        <v>2602</v>
      </c>
      <c s="36" t="s">
        <v>129</v>
      </c>
      <c s="37">
        <v>18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878</v>
      </c>
      <c>
        <f>(M164*21)/100</f>
      </c>
      <c t="s">
        <v>27</v>
      </c>
    </row>
    <row r="165" spans="1:5" ht="12.75">
      <c r="A165" s="35" t="s">
        <v>55</v>
      </c>
      <c r="E165" s="39" t="s">
        <v>2602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6" ht="12.75">
      <c r="A168" t="s">
        <v>49</v>
      </c>
      <c s="34" t="s">
        <v>229</v>
      </c>
      <c s="34" t="s">
        <v>2603</v>
      </c>
      <c s="35" t="s">
        <v>5</v>
      </c>
      <c s="6" t="s">
        <v>2604</v>
      </c>
      <c s="36" t="s">
        <v>129</v>
      </c>
      <c s="37">
        <v>18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878</v>
      </c>
      <c>
        <f>(M168*21)/100</f>
      </c>
      <c t="s">
        <v>27</v>
      </c>
    </row>
    <row r="169" spans="1:5" ht="12.75">
      <c r="A169" s="35" t="s">
        <v>55</v>
      </c>
      <c r="E169" s="39" t="s">
        <v>2604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25.5">
      <c r="A172" t="s">
        <v>49</v>
      </c>
      <c s="34" t="s">
        <v>233</v>
      </c>
      <c s="34" t="s">
        <v>2605</v>
      </c>
      <c s="35" t="s">
        <v>5</v>
      </c>
      <c s="6" t="s">
        <v>2606</v>
      </c>
      <c s="36" t="s">
        <v>129</v>
      </c>
      <c s="37">
        <v>130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878</v>
      </c>
      <c>
        <f>(M172*21)/100</f>
      </c>
      <c t="s">
        <v>27</v>
      </c>
    </row>
    <row r="173" spans="1:5" ht="25.5">
      <c r="A173" s="35" t="s">
        <v>55</v>
      </c>
      <c r="E173" s="39" t="s">
        <v>2606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6" ht="12.75">
      <c r="A176" t="s">
        <v>49</v>
      </c>
      <c s="34" t="s">
        <v>238</v>
      </c>
      <c s="34" t="s">
        <v>2607</v>
      </c>
      <c s="35" t="s">
        <v>5</v>
      </c>
      <c s="6" t="s">
        <v>2608</v>
      </c>
      <c s="36" t="s">
        <v>129</v>
      </c>
      <c s="37">
        <v>130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878</v>
      </c>
      <c>
        <f>(M176*21)/100</f>
      </c>
      <c t="s">
        <v>27</v>
      </c>
    </row>
    <row r="177" spans="1:5" ht="12.75">
      <c r="A177" s="35" t="s">
        <v>55</v>
      </c>
      <c r="E177" s="39" t="s">
        <v>2608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5</v>
      </c>
    </row>
    <row r="180" spans="1:16" ht="25.5">
      <c r="A180" t="s">
        <v>49</v>
      </c>
      <c s="34" t="s">
        <v>242</v>
      </c>
      <c s="34" t="s">
        <v>2609</v>
      </c>
      <c s="35" t="s">
        <v>5</v>
      </c>
      <c s="6" t="s">
        <v>2610</v>
      </c>
      <c s="36" t="s">
        <v>129</v>
      </c>
      <c s="37">
        <v>11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878</v>
      </c>
      <c>
        <f>(M180*21)/100</f>
      </c>
      <c t="s">
        <v>27</v>
      </c>
    </row>
    <row r="181" spans="1:5" ht="25.5">
      <c r="A181" s="35" t="s">
        <v>55</v>
      </c>
      <c r="E181" s="39" t="s">
        <v>2610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12.75">
      <c r="A184" t="s">
        <v>49</v>
      </c>
      <c s="34" t="s">
        <v>246</v>
      </c>
      <c s="34" t="s">
        <v>2611</v>
      </c>
      <c s="35" t="s">
        <v>5</v>
      </c>
      <c s="6" t="s">
        <v>2612</v>
      </c>
      <c s="36" t="s">
        <v>129</v>
      </c>
      <c s="37">
        <v>11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878</v>
      </c>
      <c>
        <f>(M184*21)/100</f>
      </c>
      <c t="s">
        <v>27</v>
      </c>
    </row>
    <row r="185" spans="1:5" ht="12.75">
      <c r="A185" s="35" t="s">
        <v>55</v>
      </c>
      <c r="E185" s="39" t="s">
        <v>2612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25.5">
      <c r="A188" t="s">
        <v>49</v>
      </c>
      <c s="34" t="s">
        <v>250</v>
      </c>
      <c s="34" t="s">
        <v>2613</v>
      </c>
      <c s="35" t="s">
        <v>5</v>
      </c>
      <c s="6" t="s">
        <v>2614</v>
      </c>
      <c s="36" t="s">
        <v>129</v>
      </c>
      <c s="37">
        <v>76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878</v>
      </c>
      <c>
        <f>(M188*21)/100</f>
      </c>
      <c t="s">
        <v>27</v>
      </c>
    </row>
    <row r="189" spans="1:5" ht="25.5">
      <c r="A189" s="35" t="s">
        <v>55</v>
      </c>
      <c r="E189" s="39" t="s">
        <v>2614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12.75">
      <c r="A192" t="s">
        <v>49</v>
      </c>
      <c s="34" t="s">
        <v>293</v>
      </c>
      <c s="34" t="s">
        <v>2615</v>
      </c>
      <c s="35" t="s">
        <v>5</v>
      </c>
      <c s="6" t="s">
        <v>2616</v>
      </c>
      <c s="36" t="s">
        <v>129</v>
      </c>
      <c s="37">
        <v>76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878</v>
      </c>
      <c>
        <f>(M192*21)/100</f>
      </c>
      <c t="s">
        <v>27</v>
      </c>
    </row>
    <row r="193" spans="1:5" ht="12.75">
      <c r="A193" s="35" t="s">
        <v>55</v>
      </c>
      <c r="E193" s="39" t="s">
        <v>2616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12.75">
      <c r="A196" t="s">
        <v>49</v>
      </c>
      <c s="34" t="s">
        <v>297</v>
      </c>
      <c s="34" t="s">
        <v>2617</v>
      </c>
      <c s="35" t="s">
        <v>5</v>
      </c>
      <c s="6" t="s">
        <v>2618</v>
      </c>
      <c s="36" t="s">
        <v>129</v>
      </c>
      <c s="37">
        <v>29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2618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12.75">
      <c r="A200" t="s">
        <v>49</v>
      </c>
      <c s="34" t="s">
        <v>301</v>
      </c>
      <c s="34" t="s">
        <v>2619</v>
      </c>
      <c s="35" t="s">
        <v>5</v>
      </c>
      <c s="6" t="s">
        <v>2618</v>
      </c>
      <c s="36" t="s">
        <v>129</v>
      </c>
      <c s="37">
        <v>29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2618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12.75">
      <c r="A204" t="s">
        <v>49</v>
      </c>
      <c s="34" t="s">
        <v>305</v>
      </c>
      <c s="34" t="s">
        <v>2620</v>
      </c>
      <c s="35" t="s">
        <v>5</v>
      </c>
      <c s="6" t="s">
        <v>2621</v>
      </c>
      <c s="36" t="s">
        <v>129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2621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5</v>
      </c>
    </row>
    <row r="208" spans="1:16" ht="12.75">
      <c r="A208" t="s">
        <v>49</v>
      </c>
      <c s="34" t="s">
        <v>308</v>
      </c>
      <c s="34" t="s">
        <v>2622</v>
      </c>
      <c s="35" t="s">
        <v>5</v>
      </c>
      <c s="6" t="s">
        <v>2621</v>
      </c>
      <c s="36" t="s">
        <v>129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2621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49</v>
      </c>
      <c s="34" t="s">
        <v>312</v>
      </c>
      <c s="34" t="s">
        <v>2623</v>
      </c>
      <c s="35" t="s">
        <v>5</v>
      </c>
      <c s="6" t="s">
        <v>2624</v>
      </c>
      <c s="36" t="s">
        <v>129</v>
      </c>
      <c s="37">
        <v>14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2624</v>
      </c>
    </row>
    <row r="214" spans="1:5" ht="12.75">
      <c r="A214" s="35" t="s">
        <v>56</v>
      </c>
      <c r="E214" s="40" t="s">
        <v>2625</v>
      </c>
    </row>
    <row r="215" spans="1:5" ht="12.75">
      <c r="A215" t="s">
        <v>58</v>
      </c>
      <c r="E215" s="39" t="s">
        <v>5</v>
      </c>
    </row>
    <row r="216" spans="1:16" ht="12.75">
      <c r="A216" t="s">
        <v>49</v>
      </c>
      <c s="34" t="s">
        <v>315</v>
      </c>
      <c s="34" t="s">
        <v>2626</v>
      </c>
      <c s="35" t="s">
        <v>5</v>
      </c>
      <c s="6" t="s">
        <v>2624</v>
      </c>
      <c s="36" t="s">
        <v>129</v>
      </c>
      <c s="37">
        <v>14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2624</v>
      </c>
    </row>
    <row r="218" spans="1:5" ht="12.75">
      <c r="A218" s="35" t="s">
        <v>56</v>
      </c>
      <c r="E218" s="40" t="s">
        <v>2625</v>
      </c>
    </row>
    <row r="219" spans="1:5" ht="12.75">
      <c r="A219" t="s">
        <v>58</v>
      </c>
      <c r="E219" s="39" t="s">
        <v>5</v>
      </c>
    </row>
    <row r="220" spans="1:16" ht="12.75">
      <c r="A220" t="s">
        <v>49</v>
      </c>
      <c s="34" t="s">
        <v>324</v>
      </c>
      <c s="34" t="s">
        <v>2627</v>
      </c>
      <c s="35" t="s">
        <v>5</v>
      </c>
      <c s="6" t="s">
        <v>2628</v>
      </c>
      <c s="36" t="s">
        <v>129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2628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6" ht="12.75">
      <c r="A224" t="s">
        <v>49</v>
      </c>
      <c s="34" t="s">
        <v>327</v>
      </c>
      <c s="34" t="s">
        <v>2629</v>
      </c>
      <c s="35" t="s">
        <v>5</v>
      </c>
      <c s="6" t="s">
        <v>2628</v>
      </c>
      <c s="36" t="s">
        <v>129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2628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5</v>
      </c>
    </row>
    <row r="228" spans="1:16" ht="12.75">
      <c r="A228" t="s">
        <v>49</v>
      </c>
      <c s="34" t="s">
        <v>330</v>
      </c>
      <c s="34" t="s">
        <v>2630</v>
      </c>
      <c s="35" t="s">
        <v>5</v>
      </c>
      <c s="6" t="s">
        <v>2631</v>
      </c>
      <c s="36" t="s">
        <v>129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2631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5</v>
      </c>
    </row>
    <row r="232" spans="1:16" ht="12.75">
      <c r="A232" t="s">
        <v>49</v>
      </c>
      <c s="34" t="s">
        <v>333</v>
      </c>
      <c s="34" t="s">
        <v>2632</v>
      </c>
      <c s="35" t="s">
        <v>5</v>
      </c>
      <c s="6" t="s">
        <v>2631</v>
      </c>
      <c s="36" t="s">
        <v>129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2631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5</v>
      </c>
    </row>
    <row r="236" spans="1:16" ht="12.75">
      <c r="A236" t="s">
        <v>49</v>
      </c>
      <c s="34" t="s">
        <v>336</v>
      </c>
      <c s="34" t="s">
        <v>2633</v>
      </c>
      <c s="35" t="s">
        <v>5</v>
      </c>
      <c s="6" t="s">
        <v>2634</v>
      </c>
      <c s="36" t="s">
        <v>129</v>
      </c>
      <c s="37">
        <v>16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2634</v>
      </c>
    </row>
    <row r="238" spans="1:5" ht="12.75">
      <c r="A238" s="35" t="s">
        <v>56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12.75">
      <c r="A240" t="s">
        <v>49</v>
      </c>
      <c s="34" t="s">
        <v>341</v>
      </c>
      <c s="34" t="s">
        <v>2635</v>
      </c>
      <c s="35" t="s">
        <v>5</v>
      </c>
      <c s="6" t="s">
        <v>2634</v>
      </c>
      <c s="36" t="s">
        <v>129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2634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12.75">
      <c r="A244" t="s">
        <v>49</v>
      </c>
      <c s="34" t="s">
        <v>345</v>
      </c>
      <c s="34" t="s">
        <v>2636</v>
      </c>
      <c s="35" t="s">
        <v>5</v>
      </c>
      <c s="6" t="s">
        <v>2637</v>
      </c>
      <c s="36" t="s">
        <v>129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2637</v>
      </c>
    </row>
    <row r="246" spans="1:5" ht="12.75">
      <c r="A246" s="35" t="s">
        <v>56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12.75">
      <c r="A248" t="s">
        <v>49</v>
      </c>
      <c s="34" t="s">
        <v>350</v>
      </c>
      <c s="34" t="s">
        <v>2638</v>
      </c>
      <c s="35" t="s">
        <v>5</v>
      </c>
      <c s="6" t="s">
        <v>2637</v>
      </c>
      <c s="36" t="s">
        <v>129</v>
      </c>
      <c s="37">
        <v>12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2637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12.75">
      <c r="A252" t="s">
        <v>49</v>
      </c>
      <c s="34" t="s">
        <v>354</v>
      </c>
      <c s="34" t="s">
        <v>2639</v>
      </c>
      <c s="35" t="s">
        <v>5</v>
      </c>
      <c s="6" t="s">
        <v>2640</v>
      </c>
      <c s="36" t="s">
        <v>129</v>
      </c>
      <c s="37">
        <v>15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2640</v>
      </c>
    </row>
    <row r="254" spans="1:5" ht="12.75">
      <c r="A254" s="35" t="s">
        <v>56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6" ht="12.75">
      <c r="A256" t="s">
        <v>49</v>
      </c>
      <c s="34" t="s">
        <v>358</v>
      </c>
      <c s="34" t="s">
        <v>2641</v>
      </c>
      <c s="35" t="s">
        <v>5</v>
      </c>
      <c s="6" t="s">
        <v>2640</v>
      </c>
      <c s="36" t="s">
        <v>129</v>
      </c>
      <c s="37">
        <v>15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2640</v>
      </c>
    </row>
    <row r="258" spans="1:5" ht="12.75">
      <c r="A258" s="35" t="s">
        <v>56</v>
      </c>
      <c r="E258" s="40" t="s">
        <v>5</v>
      </c>
    </row>
    <row r="259" spans="1:5" ht="12.75">
      <c r="A259" t="s">
        <v>58</v>
      </c>
      <c r="E259" s="39" t="s">
        <v>5</v>
      </c>
    </row>
    <row r="260" spans="1:16" ht="12.75">
      <c r="A260" t="s">
        <v>49</v>
      </c>
      <c s="34" t="s">
        <v>362</v>
      </c>
      <c s="34" t="s">
        <v>2642</v>
      </c>
      <c s="35" t="s">
        <v>5</v>
      </c>
      <c s="6" t="s">
        <v>2643</v>
      </c>
      <c s="36" t="s">
        <v>129</v>
      </c>
      <c s="37">
        <v>12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2643</v>
      </c>
    </row>
    <row r="262" spans="1:5" ht="12.75">
      <c r="A262" s="35" t="s">
        <v>56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366</v>
      </c>
      <c s="34" t="s">
        <v>2644</v>
      </c>
      <c s="35" t="s">
        <v>5</v>
      </c>
      <c s="6" t="s">
        <v>2643</v>
      </c>
      <c s="36" t="s">
        <v>129</v>
      </c>
      <c s="37">
        <v>12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2643</v>
      </c>
    </row>
    <row r="266" spans="1:5" ht="12.75">
      <c r="A266" s="35" t="s">
        <v>56</v>
      </c>
      <c r="E266" s="40" t="s">
        <v>5</v>
      </c>
    </row>
    <row r="267" spans="1:5" ht="12.75">
      <c r="A267" t="s">
        <v>58</v>
      </c>
      <c r="E267" s="39" t="s">
        <v>5</v>
      </c>
    </row>
    <row r="268" spans="1:16" ht="12.75">
      <c r="A268" t="s">
        <v>49</v>
      </c>
      <c s="34" t="s">
        <v>370</v>
      </c>
      <c s="34" t="s">
        <v>2645</v>
      </c>
      <c s="35" t="s">
        <v>5</v>
      </c>
      <c s="6" t="s">
        <v>2646</v>
      </c>
      <c s="36" t="s">
        <v>129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2646</v>
      </c>
    </row>
    <row r="270" spans="1:5" ht="12.75">
      <c r="A270" s="35" t="s">
        <v>56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6" ht="12.75">
      <c r="A272" t="s">
        <v>49</v>
      </c>
      <c s="34" t="s">
        <v>374</v>
      </c>
      <c s="34" t="s">
        <v>2647</v>
      </c>
      <c s="35" t="s">
        <v>5</v>
      </c>
      <c s="6" t="s">
        <v>2646</v>
      </c>
      <c s="36" t="s">
        <v>129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2646</v>
      </c>
    </row>
    <row r="274" spans="1:5" ht="12.75">
      <c r="A274" s="35" t="s">
        <v>56</v>
      </c>
      <c r="E274" s="40" t="s">
        <v>5</v>
      </c>
    </row>
    <row r="275" spans="1:5" ht="12.75">
      <c r="A275" t="s">
        <v>58</v>
      </c>
      <c r="E275" s="39" t="s">
        <v>5</v>
      </c>
    </row>
    <row r="276" spans="1:16" ht="12.75">
      <c r="A276" t="s">
        <v>49</v>
      </c>
      <c s="34" t="s">
        <v>471</v>
      </c>
      <c s="34" t="s">
        <v>2648</v>
      </c>
      <c s="35" t="s">
        <v>5</v>
      </c>
      <c s="6" t="s">
        <v>2649</v>
      </c>
      <c s="36" t="s">
        <v>129</v>
      </c>
      <c s="37">
        <v>14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2649</v>
      </c>
    </row>
    <row r="278" spans="1:5" ht="12.75">
      <c r="A278" s="35" t="s">
        <v>56</v>
      </c>
      <c r="E278" s="40" t="s">
        <v>5</v>
      </c>
    </row>
    <row r="279" spans="1:5" ht="12.75">
      <c r="A279" t="s">
        <v>58</v>
      </c>
      <c r="E279" s="39" t="s">
        <v>5</v>
      </c>
    </row>
    <row r="280" spans="1:16" ht="12.75">
      <c r="A280" t="s">
        <v>49</v>
      </c>
      <c s="34" t="s">
        <v>474</v>
      </c>
      <c s="34" t="s">
        <v>2650</v>
      </c>
      <c s="35" t="s">
        <v>5</v>
      </c>
      <c s="6" t="s">
        <v>2649</v>
      </c>
      <c s="36" t="s">
        <v>129</v>
      </c>
      <c s="37">
        <v>14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2649</v>
      </c>
    </row>
    <row r="282" spans="1:5" ht="12.75">
      <c r="A282" s="35" t="s">
        <v>56</v>
      </c>
      <c r="E282" s="40" t="s">
        <v>5</v>
      </c>
    </row>
    <row r="283" spans="1:5" ht="12.75">
      <c r="A283" t="s">
        <v>58</v>
      </c>
      <c r="E283" s="39" t="s">
        <v>5</v>
      </c>
    </row>
    <row r="284" spans="1:16" ht="12.75">
      <c r="A284" t="s">
        <v>49</v>
      </c>
      <c s="34" t="s">
        <v>485</v>
      </c>
      <c s="34" t="s">
        <v>2651</v>
      </c>
      <c s="35" t="s">
        <v>5</v>
      </c>
      <c s="6" t="s">
        <v>2652</v>
      </c>
      <c s="36" t="s">
        <v>129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2652</v>
      </c>
    </row>
    <row r="286" spans="1:5" ht="12.75">
      <c r="A286" s="35" t="s">
        <v>56</v>
      </c>
      <c r="E286" s="40" t="s">
        <v>5</v>
      </c>
    </row>
    <row r="287" spans="1:5" ht="12.75">
      <c r="A287" t="s">
        <v>58</v>
      </c>
      <c r="E287" s="39" t="s">
        <v>5</v>
      </c>
    </row>
    <row r="288" spans="1:16" ht="12.75">
      <c r="A288" t="s">
        <v>49</v>
      </c>
      <c s="34" t="s">
        <v>488</v>
      </c>
      <c s="34" t="s">
        <v>2653</v>
      </c>
      <c s="35" t="s">
        <v>5</v>
      </c>
      <c s="6" t="s">
        <v>2652</v>
      </c>
      <c s="36" t="s">
        <v>129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2652</v>
      </c>
    </row>
    <row r="290" spans="1:5" ht="12.75">
      <c r="A290" s="35" t="s">
        <v>56</v>
      </c>
      <c r="E290" s="40" t="s">
        <v>5</v>
      </c>
    </row>
    <row r="291" spans="1:5" ht="12.75">
      <c r="A291" t="s">
        <v>58</v>
      </c>
      <c r="E291" s="39" t="s">
        <v>5</v>
      </c>
    </row>
    <row r="292" spans="1:16" ht="12.75">
      <c r="A292" t="s">
        <v>49</v>
      </c>
      <c s="34" t="s">
        <v>491</v>
      </c>
      <c s="34" t="s">
        <v>2654</v>
      </c>
      <c s="35" t="s">
        <v>5</v>
      </c>
      <c s="6" t="s">
        <v>2655</v>
      </c>
      <c s="36" t="s">
        <v>129</v>
      </c>
      <c s="37">
        <v>14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2655</v>
      </c>
    </row>
    <row r="294" spans="1:5" ht="12.75">
      <c r="A294" s="35" t="s">
        <v>56</v>
      </c>
      <c r="E294" s="40" t="s">
        <v>5</v>
      </c>
    </row>
    <row r="295" spans="1:5" ht="12.75">
      <c r="A295" t="s">
        <v>58</v>
      </c>
      <c r="E295" s="39" t="s">
        <v>5</v>
      </c>
    </row>
    <row r="296" spans="1:16" ht="12.75">
      <c r="A296" t="s">
        <v>49</v>
      </c>
      <c s="34" t="s">
        <v>494</v>
      </c>
      <c s="34" t="s">
        <v>2656</v>
      </c>
      <c s="35" t="s">
        <v>5</v>
      </c>
      <c s="6" t="s">
        <v>2655</v>
      </c>
      <c s="36" t="s">
        <v>129</v>
      </c>
      <c s="37">
        <v>14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2655</v>
      </c>
    </row>
    <row r="298" spans="1:5" ht="12.75">
      <c r="A298" s="35" t="s">
        <v>56</v>
      </c>
      <c r="E298" s="40" t="s">
        <v>5</v>
      </c>
    </row>
    <row r="299" spans="1:5" ht="12.75">
      <c r="A299" t="s">
        <v>58</v>
      </c>
      <c r="E299" s="39" t="s">
        <v>5</v>
      </c>
    </row>
    <row r="300" spans="1:16" ht="12.75">
      <c r="A300" t="s">
        <v>49</v>
      </c>
      <c s="34" t="s">
        <v>497</v>
      </c>
      <c s="34" t="s">
        <v>2657</v>
      </c>
      <c s="35" t="s">
        <v>5</v>
      </c>
      <c s="6" t="s">
        <v>2658</v>
      </c>
      <c s="36" t="s">
        <v>129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2658</v>
      </c>
    </row>
    <row r="302" spans="1:5" ht="12.75">
      <c r="A302" s="35" t="s">
        <v>56</v>
      </c>
      <c r="E302" s="40" t="s">
        <v>5</v>
      </c>
    </row>
    <row r="303" spans="1:5" ht="12.75">
      <c r="A303" t="s">
        <v>58</v>
      </c>
      <c r="E303" s="39" t="s">
        <v>5</v>
      </c>
    </row>
    <row r="304" spans="1:16" ht="12.75">
      <c r="A304" t="s">
        <v>49</v>
      </c>
      <c s="34" t="s">
        <v>501</v>
      </c>
      <c s="34" t="s">
        <v>2659</v>
      </c>
      <c s="35" t="s">
        <v>5</v>
      </c>
      <c s="6" t="s">
        <v>2658</v>
      </c>
      <c s="36" t="s">
        <v>129</v>
      </c>
      <c s="37">
        <v>3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2658</v>
      </c>
    </row>
    <row r="306" spans="1:5" ht="12.75">
      <c r="A306" s="35" t="s">
        <v>56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12.75">
      <c r="A308" t="s">
        <v>49</v>
      </c>
      <c s="34" t="s">
        <v>1053</v>
      </c>
      <c s="34" t="s">
        <v>2660</v>
      </c>
      <c s="35" t="s">
        <v>5</v>
      </c>
      <c s="6" t="s">
        <v>2661</v>
      </c>
      <c s="36" t="s">
        <v>129</v>
      </c>
      <c s="37">
        <v>12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2661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5</v>
      </c>
    </row>
    <row r="312" spans="1:16" ht="12.75">
      <c r="A312" t="s">
        <v>49</v>
      </c>
      <c s="34" t="s">
        <v>505</v>
      </c>
      <c s="34" t="s">
        <v>2662</v>
      </c>
      <c s="35" t="s">
        <v>5</v>
      </c>
      <c s="6" t="s">
        <v>2661</v>
      </c>
      <c s="36" t="s">
        <v>129</v>
      </c>
      <c s="37">
        <v>12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2661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5</v>
      </c>
    </row>
    <row r="316" spans="1:16" ht="25.5">
      <c r="A316" t="s">
        <v>49</v>
      </c>
      <c s="34" t="s">
        <v>508</v>
      </c>
      <c s="34" t="s">
        <v>2663</v>
      </c>
      <c s="35" t="s">
        <v>5</v>
      </c>
      <c s="6" t="s">
        <v>2664</v>
      </c>
      <c s="36" t="s">
        <v>227</v>
      </c>
      <c s="37">
        <v>55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878</v>
      </c>
      <c>
        <f>(M316*21)/100</f>
      </c>
      <c t="s">
        <v>27</v>
      </c>
    </row>
    <row r="317" spans="1:5" ht="25.5">
      <c r="A317" s="35" t="s">
        <v>55</v>
      </c>
      <c r="E317" s="39" t="s">
        <v>2664</v>
      </c>
    </row>
    <row r="318" spans="1:5" ht="12.75">
      <c r="A318" s="35" t="s">
        <v>56</v>
      </c>
      <c r="E318" s="40" t="s">
        <v>5</v>
      </c>
    </row>
    <row r="319" spans="1:5" ht="12.75">
      <c r="A319" t="s">
        <v>58</v>
      </c>
      <c r="E319" s="39" t="s">
        <v>5</v>
      </c>
    </row>
    <row r="320" spans="1:16" ht="25.5">
      <c r="A320" t="s">
        <v>49</v>
      </c>
      <c s="34" t="s">
        <v>511</v>
      </c>
      <c s="34" t="s">
        <v>2665</v>
      </c>
      <c s="35" t="s">
        <v>5</v>
      </c>
      <c s="6" t="s">
        <v>2666</v>
      </c>
      <c s="36" t="s">
        <v>227</v>
      </c>
      <c s="37">
        <v>63.25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878</v>
      </c>
      <c>
        <f>(M320*21)/100</f>
      </c>
      <c t="s">
        <v>27</v>
      </c>
    </row>
    <row r="321" spans="1:5" ht="25.5">
      <c r="A321" s="35" t="s">
        <v>55</v>
      </c>
      <c r="E321" s="39" t="s">
        <v>2666</v>
      </c>
    </row>
    <row r="322" spans="1:5" ht="25.5">
      <c r="A322" s="35" t="s">
        <v>56</v>
      </c>
      <c r="E322" s="40" t="s">
        <v>2667</v>
      </c>
    </row>
    <row r="323" spans="1:5" ht="12.75">
      <c r="A323" t="s">
        <v>58</v>
      </c>
      <c r="E323" s="39" t="s">
        <v>5</v>
      </c>
    </row>
    <row r="324" spans="1:16" ht="25.5">
      <c r="A324" t="s">
        <v>49</v>
      </c>
      <c s="34" t="s">
        <v>514</v>
      </c>
      <c s="34" t="s">
        <v>2668</v>
      </c>
      <c s="35" t="s">
        <v>5</v>
      </c>
      <c s="6" t="s">
        <v>2669</v>
      </c>
      <c s="36" t="s">
        <v>227</v>
      </c>
      <c s="37">
        <v>1400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878</v>
      </c>
      <c>
        <f>(M324*21)/100</f>
      </c>
      <c t="s">
        <v>27</v>
      </c>
    </row>
    <row r="325" spans="1:5" ht="25.5">
      <c r="A325" s="35" t="s">
        <v>55</v>
      </c>
      <c r="E325" s="39" t="s">
        <v>2669</v>
      </c>
    </row>
    <row r="326" spans="1:5" ht="25.5">
      <c r="A326" s="35" t="s">
        <v>56</v>
      </c>
      <c r="E326" s="40" t="s">
        <v>2670</v>
      </c>
    </row>
    <row r="327" spans="1:5" ht="12.75">
      <c r="A327" t="s">
        <v>58</v>
      </c>
      <c r="E327" s="39" t="s">
        <v>5</v>
      </c>
    </row>
    <row r="328" spans="1:16" ht="12.75">
      <c r="A328" t="s">
        <v>49</v>
      </c>
      <c s="34" t="s">
        <v>517</v>
      </c>
      <c s="34" t="s">
        <v>2671</v>
      </c>
      <c s="35" t="s">
        <v>5</v>
      </c>
      <c s="6" t="s">
        <v>2511</v>
      </c>
      <c s="36" t="s">
        <v>227</v>
      </c>
      <c s="37">
        <v>1610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2511</v>
      </c>
    </row>
    <row r="330" spans="1:5" ht="25.5">
      <c r="A330" s="35" t="s">
        <v>56</v>
      </c>
      <c r="E330" s="40" t="s">
        <v>2672</v>
      </c>
    </row>
    <row r="331" spans="1:5" ht="12.75">
      <c r="A331" t="s">
        <v>58</v>
      </c>
      <c r="E331" s="39" t="s">
        <v>5</v>
      </c>
    </row>
    <row r="332" spans="1:16" ht="25.5">
      <c r="A332" t="s">
        <v>49</v>
      </c>
      <c s="34" t="s">
        <v>521</v>
      </c>
      <c s="34" t="s">
        <v>2673</v>
      </c>
      <c s="35" t="s">
        <v>5</v>
      </c>
      <c s="6" t="s">
        <v>2674</v>
      </c>
      <c s="36" t="s">
        <v>227</v>
      </c>
      <c s="37">
        <v>1900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878</v>
      </c>
      <c>
        <f>(M332*21)/100</f>
      </c>
      <c t="s">
        <v>27</v>
      </c>
    </row>
    <row r="333" spans="1:5" ht="25.5">
      <c r="A333" s="35" t="s">
        <v>55</v>
      </c>
      <c r="E333" s="39" t="s">
        <v>2674</v>
      </c>
    </row>
    <row r="334" spans="1:5" ht="25.5">
      <c r="A334" s="35" t="s">
        <v>56</v>
      </c>
      <c r="E334" s="40" t="s">
        <v>2675</v>
      </c>
    </row>
    <row r="335" spans="1:5" ht="12.75">
      <c r="A335" t="s">
        <v>58</v>
      </c>
      <c r="E335" s="39" t="s">
        <v>5</v>
      </c>
    </row>
    <row r="336" spans="1:16" ht="12.75">
      <c r="A336" t="s">
        <v>49</v>
      </c>
      <c s="34" t="s">
        <v>524</v>
      </c>
      <c s="34" t="s">
        <v>2676</v>
      </c>
      <c s="35" t="s">
        <v>5</v>
      </c>
      <c s="6" t="s">
        <v>2677</v>
      </c>
      <c s="36" t="s">
        <v>227</v>
      </c>
      <c s="37">
        <v>2127.5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878</v>
      </c>
      <c>
        <f>(M336*21)/100</f>
      </c>
      <c t="s">
        <v>27</v>
      </c>
    </row>
    <row r="337" spans="1:5" ht="12.75">
      <c r="A337" s="35" t="s">
        <v>55</v>
      </c>
      <c r="E337" s="39" t="s">
        <v>2677</v>
      </c>
    </row>
    <row r="338" spans="1:5" ht="25.5">
      <c r="A338" s="35" t="s">
        <v>56</v>
      </c>
      <c r="E338" s="40" t="s">
        <v>2678</v>
      </c>
    </row>
    <row r="339" spans="1:5" ht="12.75">
      <c r="A339" t="s">
        <v>58</v>
      </c>
      <c r="E339" s="39" t="s">
        <v>5</v>
      </c>
    </row>
    <row r="340" spans="1:16" ht="12.75">
      <c r="A340" t="s">
        <v>49</v>
      </c>
      <c s="34" t="s">
        <v>527</v>
      </c>
      <c s="34" t="s">
        <v>2679</v>
      </c>
      <c s="35" t="s">
        <v>5</v>
      </c>
      <c s="6" t="s">
        <v>2680</v>
      </c>
      <c s="36" t="s">
        <v>227</v>
      </c>
      <c s="37">
        <v>57.5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878</v>
      </c>
      <c>
        <f>(M340*21)/100</f>
      </c>
      <c t="s">
        <v>27</v>
      </c>
    </row>
    <row r="341" spans="1:5" ht="12.75">
      <c r="A341" s="35" t="s">
        <v>55</v>
      </c>
      <c r="E341" s="39" t="s">
        <v>2680</v>
      </c>
    </row>
    <row r="342" spans="1:5" ht="25.5">
      <c r="A342" s="35" t="s">
        <v>56</v>
      </c>
      <c r="E342" s="40" t="s">
        <v>2681</v>
      </c>
    </row>
    <row r="343" spans="1:5" ht="12.75">
      <c r="A343" t="s">
        <v>58</v>
      </c>
      <c r="E343" s="39" t="s">
        <v>5</v>
      </c>
    </row>
    <row r="344" spans="1:16" ht="25.5">
      <c r="A344" t="s">
        <v>49</v>
      </c>
      <c s="34" t="s">
        <v>530</v>
      </c>
      <c s="34" t="s">
        <v>2682</v>
      </c>
      <c s="35" t="s">
        <v>5</v>
      </c>
      <c s="6" t="s">
        <v>2683</v>
      </c>
      <c s="36" t="s">
        <v>227</v>
      </c>
      <c s="37">
        <v>90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878</v>
      </c>
      <c>
        <f>(M344*21)/100</f>
      </c>
      <c t="s">
        <v>27</v>
      </c>
    </row>
    <row r="345" spans="1:5" ht="25.5">
      <c r="A345" s="35" t="s">
        <v>55</v>
      </c>
      <c r="E345" s="39" t="s">
        <v>2683</v>
      </c>
    </row>
    <row r="346" spans="1:5" ht="12.75">
      <c r="A346" s="35" t="s">
        <v>56</v>
      </c>
      <c r="E346" s="40" t="s">
        <v>5</v>
      </c>
    </row>
    <row r="347" spans="1:5" ht="12.75">
      <c r="A347" t="s">
        <v>58</v>
      </c>
      <c r="E347" s="39" t="s">
        <v>5</v>
      </c>
    </row>
    <row r="348" spans="1:16" ht="25.5">
      <c r="A348" t="s">
        <v>49</v>
      </c>
      <c s="34" t="s">
        <v>534</v>
      </c>
      <c s="34" t="s">
        <v>2684</v>
      </c>
      <c s="35" t="s">
        <v>5</v>
      </c>
      <c s="6" t="s">
        <v>2685</v>
      </c>
      <c s="36" t="s">
        <v>227</v>
      </c>
      <c s="37">
        <v>103.5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878</v>
      </c>
      <c>
        <f>(M348*21)/100</f>
      </c>
      <c t="s">
        <v>27</v>
      </c>
    </row>
    <row r="349" spans="1:5" ht="25.5">
      <c r="A349" s="35" t="s">
        <v>55</v>
      </c>
      <c r="E349" s="39" t="s">
        <v>2685</v>
      </c>
    </row>
    <row r="350" spans="1:5" ht="25.5">
      <c r="A350" s="35" t="s">
        <v>56</v>
      </c>
      <c r="E350" s="40" t="s">
        <v>2686</v>
      </c>
    </row>
    <row r="351" spans="1:5" ht="12.75">
      <c r="A351" t="s">
        <v>58</v>
      </c>
      <c r="E351" s="39" t="s">
        <v>5</v>
      </c>
    </row>
    <row r="352" spans="1:16" ht="25.5">
      <c r="A352" t="s">
        <v>49</v>
      </c>
      <c s="34" t="s">
        <v>538</v>
      </c>
      <c s="34" t="s">
        <v>2687</v>
      </c>
      <c s="35" t="s">
        <v>5</v>
      </c>
      <c s="6" t="s">
        <v>2688</v>
      </c>
      <c s="36" t="s">
        <v>227</v>
      </c>
      <c s="37">
        <v>30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878</v>
      </c>
      <c>
        <f>(M352*21)/100</f>
      </c>
      <c t="s">
        <v>27</v>
      </c>
    </row>
    <row r="353" spans="1:5" ht="25.5">
      <c r="A353" s="35" t="s">
        <v>55</v>
      </c>
      <c r="E353" s="39" t="s">
        <v>2688</v>
      </c>
    </row>
    <row r="354" spans="1:5" ht="12.75">
      <c r="A354" s="35" t="s">
        <v>56</v>
      </c>
      <c r="E354" s="40" t="s">
        <v>5</v>
      </c>
    </row>
    <row r="355" spans="1:5" ht="12.75">
      <c r="A355" t="s">
        <v>58</v>
      </c>
      <c r="E355" s="39" t="s">
        <v>5</v>
      </c>
    </row>
    <row r="356" spans="1:16" ht="25.5">
      <c r="A356" t="s">
        <v>49</v>
      </c>
      <c s="34" t="s">
        <v>542</v>
      </c>
      <c s="34" t="s">
        <v>2689</v>
      </c>
      <c s="35" t="s">
        <v>5</v>
      </c>
      <c s="6" t="s">
        <v>2690</v>
      </c>
      <c s="36" t="s">
        <v>227</v>
      </c>
      <c s="37">
        <v>34.5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878</v>
      </c>
      <c>
        <f>(M356*21)/100</f>
      </c>
      <c t="s">
        <v>27</v>
      </c>
    </row>
    <row r="357" spans="1:5" ht="25.5">
      <c r="A357" s="35" t="s">
        <v>55</v>
      </c>
      <c r="E357" s="39" t="s">
        <v>2690</v>
      </c>
    </row>
    <row r="358" spans="1:5" ht="25.5">
      <c r="A358" s="35" t="s">
        <v>56</v>
      </c>
      <c r="E358" s="40" t="s">
        <v>2691</v>
      </c>
    </row>
    <row r="359" spans="1:5" ht="12.75">
      <c r="A359" t="s">
        <v>58</v>
      </c>
      <c r="E359" s="39" t="s">
        <v>5</v>
      </c>
    </row>
    <row r="360" spans="1:16" ht="25.5">
      <c r="A360" t="s">
        <v>49</v>
      </c>
      <c s="34" t="s">
        <v>543</v>
      </c>
      <c s="34" t="s">
        <v>2692</v>
      </c>
      <c s="35" t="s">
        <v>5</v>
      </c>
      <c s="6" t="s">
        <v>2693</v>
      </c>
      <c s="36" t="s">
        <v>227</v>
      </c>
      <c s="37">
        <v>80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878</v>
      </c>
      <c>
        <f>(M360*21)/100</f>
      </c>
      <c t="s">
        <v>27</v>
      </c>
    </row>
    <row r="361" spans="1:5" ht="25.5">
      <c r="A361" s="35" t="s">
        <v>55</v>
      </c>
      <c r="E361" s="39" t="s">
        <v>2693</v>
      </c>
    </row>
    <row r="362" spans="1:5" ht="12.75">
      <c r="A362" s="35" t="s">
        <v>56</v>
      </c>
      <c r="E362" s="40" t="s">
        <v>5</v>
      </c>
    </row>
    <row r="363" spans="1:5" ht="12.75">
      <c r="A363" t="s">
        <v>58</v>
      </c>
      <c r="E363" s="39" t="s">
        <v>5</v>
      </c>
    </row>
    <row r="364" spans="1:16" ht="12.75">
      <c r="A364" t="s">
        <v>49</v>
      </c>
      <c s="34" t="s">
        <v>544</v>
      </c>
      <c s="34" t="s">
        <v>2694</v>
      </c>
      <c s="35" t="s">
        <v>5</v>
      </c>
      <c s="6" t="s">
        <v>2695</v>
      </c>
      <c s="36" t="s">
        <v>227</v>
      </c>
      <c s="37">
        <v>92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878</v>
      </c>
      <c>
        <f>(M364*21)/100</f>
      </c>
      <c t="s">
        <v>27</v>
      </c>
    </row>
    <row r="365" spans="1:5" ht="12.75">
      <c r="A365" s="35" t="s">
        <v>55</v>
      </c>
      <c r="E365" s="39" t="s">
        <v>2695</v>
      </c>
    </row>
    <row r="366" spans="1:5" ht="25.5">
      <c r="A366" s="35" t="s">
        <v>56</v>
      </c>
      <c r="E366" s="40" t="s">
        <v>2696</v>
      </c>
    </row>
    <row r="367" spans="1:5" ht="12.75">
      <c r="A367" t="s">
        <v>58</v>
      </c>
      <c r="E367" s="39" t="s">
        <v>5</v>
      </c>
    </row>
    <row r="368" spans="1:16" ht="25.5">
      <c r="A368" t="s">
        <v>49</v>
      </c>
      <c s="34" t="s">
        <v>1094</v>
      </c>
      <c s="34" t="s">
        <v>2697</v>
      </c>
      <c s="35" t="s">
        <v>5</v>
      </c>
      <c s="6" t="s">
        <v>2698</v>
      </c>
      <c s="36" t="s">
        <v>227</v>
      </c>
      <c s="37">
        <v>250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878</v>
      </c>
      <c>
        <f>(M368*21)/100</f>
      </c>
      <c t="s">
        <v>27</v>
      </c>
    </row>
    <row r="369" spans="1:5" ht="25.5">
      <c r="A369" s="35" t="s">
        <v>55</v>
      </c>
      <c r="E369" s="39" t="s">
        <v>2698</v>
      </c>
    </row>
    <row r="370" spans="1:5" ht="25.5">
      <c r="A370" s="35" t="s">
        <v>56</v>
      </c>
      <c r="E370" s="40" t="s">
        <v>2699</v>
      </c>
    </row>
    <row r="371" spans="1:5" ht="12.75">
      <c r="A371" t="s">
        <v>58</v>
      </c>
      <c r="E371" s="39" t="s">
        <v>5</v>
      </c>
    </row>
    <row r="372" spans="1:16" ht="12.75">
      <c r="A372" t="s">
        <v>49</v>
      </c>
      <c s="34" t="s">
        <v>1112</v>
      </c>
      <c s="34" t="s">
        <v>2700</v>
      </c>
      <c s="35" t="s">
        <v>5</v>
      </c>
      <c s="6" t="s">
        <v>2701</v>
      </c>
      <c s="36" t="s">
        <v>227</v>
      </c>
      <c s="37">
        <v>57.5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878</v>
      </c>
      <c>
        <f>(M372*21)/100</f>
      </c>
      <c t="s">
        <v>27</v>
      </c>
    </row>
    <row r="373" spans="1:5" ht="12.75">
      <c r="A373" s="35" t="s">
        <v>55</v>
      </c>
      <c r="E373" s="39" t="s">
        <v>2701</v>
      </c>
    </row>
    <row r="374" spans="1:5" ht="25.5">
      <c r="A374" s="35" t="s">
        <v>56</v>
      </c>
      <c r="E374" s="40" t="s">
        <v>2681</v>
      </c>
    </row>
    <row r="375" spans="1:5" ht="12.75">
      <c r="A375" t="s">
        <v>58</v>
      </c>
      <c r="E375" s="39" t="s">
        <v>5</v>
      </c>
    </row>
    <row r="376" spans="1:16" ht="12.75">
      <c r="A376" t="s">
        <v>49</v>
      </c>
      <c s="34" t="s">
        <v>1116</v>
      </c>
      <c s="34" t="s">
        <v>2702</v>
      </c>
      <c s="35" t="s">
        <v>5</v>
      </c>
      <c s="6" t="s">
        <v>2703</v>
      </c>
      <c s="36" t="s">
        <v>227</v>
      </c>
      <c s="37">
        <v>230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878</v>
      </c>
      <c>
        <f>(M376*21)/100</f>
      </c>
      <c t="s">
        <v>27</v>
      </c>
    </row>
    <row r="377" spans="1:5" ht="12.75">
      <c r="A377" s="35" t="s">
        <v>55</v>
      </c>
      <c r="E377" s="39" t="s">
        <v>2703</v>
      </c>
    </row>
    <row r="378" spans="1:5" ht="25.5">
      <c r="A378" s="35" t="s">
        <v>56</v>
      </c>
      <c r="E378" s="40" t="s">
        <v>2704</v>
      </c>
    </row>
    <row r="379" spans="1:5" ht="12.75">
      <c r="A379" t="s">
        <v>58</v>
      </c>
      <c r="E379" s="39" t="s">
        <v>5</v>
      </c>
    </row>
    <row r="380" spans="1:16" ht="25.5">
      <c r="A380" t="s">
        <v>49</v>
      </c>
      <c s="34" t="s">
        <v>1119</v>
      </c>
      <c s="34" t="s">
        <v>2705</v>
      </c>
      <c s="35" t="s">
        <v>5</v>
      </c>
      <c s="6" t="s">
        <v>2706</v>
      </c>
      <c s="36" t="s">
        <v>227</v>
      </c>
      <c s="37">
        <v>110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878</v>
      </c>
      <c>
        <f>(M380*21)/100</f>
      </c>
      <c t="s">
        <v>27</v>
      </c>
    </row>
    <row r="381" spans="1:5" ht="25.5">
      <c r="A381" s="35" t="s">
        <v>55</v>
      </c>
      <c r="E381" s="39" t="s">
        <v>2706</v>
      </c>
    </row>
    <row r="382" spans="1:5" ht="12.75">
      <c r="A382" s="35" t="s">
        <v>56</v>
      </c>
      <c r="E382" s="40" t="s">
        <v>5</v>
      </c>
    </row>
    <row r="383" spans="1:5" ht="12.75">
      <c r="A383" t="s">
        <v>58</v>
      </c>
      <c r="E383" s="39" t="s">
        <v>5</v>
      </c>
    </row>
    <row r="384" spans="1:16" ht="12.75">
      <c r="A384" t="s">
        <v>49</v>
      </c>
      <c s="34" t="s">
        <v>1122</v>
      </c>
      <c s="34" t="s">
        <v>2707</v>
      </c>
      <c s="35" t="s">
        <v>5</v>
      </c>
      <c s="6" t="s">
        <v>2708</v>
      </c>
      <c s="36" t="s">
        <v>227</v>
      </c>
      <c s="37">
        <v>126.5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878</v>
      </c>
      <c>
        <f>(M384*21)/100</f>
      </c>
      <c t="s">
        <v>27</v>
      </c>
    </row>
    <row r="385" spans="1:5" ht="12.75">
      <c r="A385" s="35" t="s">
        <v>55</v>
      </c>
      <c r="E385" s="39" t="s">
        <v>2708</v>
      </c>
    </row>
    <row r="386" spans="1:5" ht="25.5">
      <c r="A386" s="35" t="s">
        <v>56</v>
      </c>
      <c r="E386" s="40" t="s">
        <v>2709</v>
      </c>
    </row>
    <row r="387" spans="1:5" ht="12.75">
      <c r="A387" t="s">
        <v>58</v>
      </c>
      <c r="E387" s="39" t="s">
        <v>5</v>
      </c>
    </row>
    <row r="388" spans="1:16" ht="12.75">
      <c r="A388" t="s">
        <v>49</v>
      </c>
      <c s="34" t="s">
        <v>1125</v>
      </c>
      <c s="34" t="s">
        <v>2710</v>
      </c>
      <c s="35" t="s">
        <v>5</v>
      </c>
      <c s="6" t="s">
        <v>2711</v>
      </c>
      <c s="36" t="s">
        <v>129</v>
      </c>
      <c s="37">
        <v>87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54</v>
      </c>
      <c>
        <f>(M388*21)/100</f>
      </c>
      <c t="s">
        <v>27</v>
      </c>
    </row>
    <row r="389" spans="1:5" ht="12.75">
      <c r="A389" s="35" t="s">
        <v>55</v>
      </c>
      <c r="E389" s="39" t="s">
        <v>2711</v>
      </c>
    </row>
    <row r="390" spans="1:5" ht="12.75">
      <c r="A390" s="35" t="s">
        <v>56</v>
      </c>
      <c r="E390" s="40" t="s">
        <v>5</v>
      </c>
    </row>
    <row r="391" spans="1:5" ht="12.75">
      <c r="A391" t="s">
        <v>58</v>
      </c>
      <c r="E391" s="39" t="s">
        <v>5</v>
      </c>
    </row>
    <row r="392" spans="1:16" ht="25.5">
      <c r="A392" t="s">
        <v>49</v>
      </c>
      <c s="34" t="s">
        <v>1148</v>
      </c>
      <c s="34" t="s">
        <v>2712</v>
      </c>
      <c s="35" t="s">
        <v>5</v>
      </c>
      <c s="6" t="s">
        <v>2713</v>
      </c>
      <c s="36" t="s">
        <v>2714</v>
      </c>
      <c s="37">
        <v>21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54</v>
      </c>
      <c>
        <f>(M392*21)/100</f>
      </c>
      <c t="s">
        <v>27</v>
      </c>
    </row>
    <row r="393" spans="1:5" ht="25.5">
      <c r="A393" s="35" t="s">
        <v>55</v>
      </c>
      <c r="E393" s="39" t="s">
        <v>2713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5</v>
      </c>
    </row>
    <row r="396" spans="1:16" ht="12.75">
      <c r="A396" t="s">
        <v>49</v>
      </c>
      <c s="34" t="s">
        <v>1151</v>
      </c>
      <c s="34" t="s">
        <v>2715</v>
      </c>
      <c s="35" t="s">
        <v>5</v>
      </c>
      <c s="6" t="s">
        <v>2716</v>
      </c>
      <c s="36" t="s">
        <v>161</v>
      </c>
      <c s="37">
        <v>36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54</v>
      </c>
      <c>
        <f>(M396*21)/100</f>
      </c>
      <c t="s">
        <v>27</v>
      </c>
    </row>
    <row r="397" spans="1:5" ht="12.75">
      <c r="A397" s="35" t="s">
        <v>55</v>
      </c>
      <c r="E397" s="39" t="s">
        <v>2716</v>
      </c>
    </row>
    <row r="398" spans="1:5" ht="12.75">
      <c r="A398" s="35" t="s">
        <v>56</v>
      </c>
      <c r="E398" s="40" t="s">
        <v>5</v>
      </c>
    </row>
    <row r="399" spans="1:5" ht="12.75">
      <c r="A399" t="s">
        <v>58</v>
      </c>
      <c r="E399" s="39" t="s">
        <v>5</v>
      </c>
    </row>
    <row r="400" spans="1:16" ht="12.75">
      <c r="A400" t="s">
        <v>49</v>
      </c>
      <c s="34" t="s">
        <v>1154</v>
      </c>
      <c s="34" t="s">
        <v>2717</v>
      </c>
      <c s="35" t="s">
        <v>5</v>
      </c>
      <c s="6" t="s">
        <v>2718</v>
      </c>
      <c s="36" t="s">
        <v>161</v>
      </c>
      <c s="37">
        <v>32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54</v>
      </c>
      <c>
        <f>(M400*21)/100</f>
      </c>
      <c t="s">
        <v>27</v>
      </c>
    </row>
    <row r="401" spans="1:5" ht="12.75">
      <c r="A401" s="35" t="s">
        <v>55</v>
      </c>
      <c r="E401" s="39" t="s">
        <v>2718</v>
      </c>
    </row>
    <row r="402" spans="1:5" ht="12.75">
      <c r="A402" s="35" t="s">
        <v>56</v>
      </c>
      <c r="E402" s="40" t="s">
        <v>5</v>
      </c>
    </row>
    <row r="403" spans="1:5" ht="12.75">
      <c r="A403" t="s">
        <v>58</v>
      </c>
      <c r="E403" s="39" t="s">
        <v>5</v>
      </c>
    </row>
    <row r="404" spans="1:16" ht="12.75">
      <c r="A404" t="s">
        <v>49</v>
      </c>
      <c s="34" t="s">
        <v>1158</v>
      </c>
      <c s="34" t="s">
        <v>2719</v>
      </c>
      <c s="35" t="s">
        <v>5</v>
      </c>
      <c s="6" t="s">
        <v>2720</v>
      </c>
      <c s="36" t="s">
        <v>2721</v>
      </c>
      <c s="37">
        <v>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54</v>
      </c>
      <c>
        <f>(M404*21)/100</f>
      </c>
      <c t="s">
        <v>27</v>
      </c>
    </row>
    <row r="405" spans="1:5" ht="12.75">
      <c r="A405" s="35" t="s">
        <v>55</v>
      </c>
      <c r="E405" s="39" t="s">
        <v>2720</v>
      </c>
    </row>
    <row r="406" spans="1:5" ht="12.75">
      <c r="A406" s="35" t="s">
        <v>56</v>
      </c>
      <c r="E406" s="40" t="s">
        <v>5</v>
      </c>
    </row>
    <row r="407" spans="1:5" ht="12.75">
      <c r="A407" t="s">
        <v>58</v>
      </c>
      <c r="E407" s="39" t="s">
        <v>5</v>
      </c>
    </row>
    <row r="408" spans="1:16" ht="25.5">
      <c r="A408" t="s">
        <v>49</v>
      </c>
      <c s="34" t="s">
        <v>1161</v>
      </c>
      <c s="34" t="s">
        <v>2722</v>
      </c>
      <c s="35" t="s">
        <v>5</v>
      </c>
      <c s="6" t="s">
        <v>2723</v>
      </c>
      <c s="36" t="s">
        <v>129</v>
      </c>
      <c s="37">
        <v>8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878</v>
      </c>
      <c>
        <f>(M408*21)/100</f>
      </c>
      <c t="s">
        <v>27</v>
      </c>
    </row>
    <row r="409" spans="1:5" ht="25.5">
      <c r="A409" s="35" t="s">
        <v>55</v>
      </c>
      <c r="E409" s="39" t="s">
        <v>2723</v>
      </c>
    </row>
    <row r="410" spans="1:5" ht="12.75">
      <c r="A410" s="35" t="s">
        <v>56</v>
      </c>
      <c r="E410" s="40" t="s">
        <v>5</v>
      </c>
    </row>
    <row r="411" spans="1:5" ht="12.75">
      <c r="A411" t="s">
        <v>58</v>
      </c>
      <c r="E411" s="39" t="s">
        <v>5</v>
      </c>
    </row>
    <row r="412" spans="1:16" ht="12.75">
      <c r="A412" t="s">
        <v>49</v>
      </c>
      <c s="34" t="s">
        <v>1166</v>
      </c>
      <c s="34" t="s">
        <v>2724</v>
      </c>
      <c s="35" t="s">
        <v>5</v>
      </c>
      <c s="6" t="s">
        <v>2725</v>
      </c>
      <c s="36" t="s">
        <v>105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54</v>
      </c>
      <c>
        <f>(M412*21)/100</f>
      </c>
      <c t="s">
        <v>27</v>
      </c>
    </row>
    <row r="413" spans="1:5" ht="12.75">
      <c r="A413" s="35" t="s">
        <v>55</v>
      </c>
      <c r="E413" s="39" t="s">
        <v>2725</v>
      </c>
    </row>
    <row r="414" spans="1:5" ht="12.75">
      <c r="A414" s="35" t="s">
        <v>56</v>
      </c>
      <c r="E414" s="40" t="s">
        <v>5</v>
      </c>
    </row>
    <row r="415" spans="1:5" ht="12.75">
      <c r="A415" t="s">
        <v>58</v>
      </c>
      <c r="E415" s="39" t="s">
        <v>5</v>
      </c>
    </row>
    <row r="416" spans="1:16" ht="12.75">
      <c r="A416" t="s">
        <v>49</v>
      </c>
      <c s="34" t="s">
        <v>1169</v>
      </c>
      <c s="34" t="s">
        <v>2726</v>
      </c>
      <c s="35" t="s">
        <v>5</v>
      </c>
      <c s="6" t="s">
        <v>2727</v>
      </c>
      <c s="36" t="s">
        <v>105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54</v>
      </c>
      <c>
        <f>(M416*21)/100</f>
      </c>
      <c t="s">
        <v>27</v>
      </c>
    </row>
    <row r="417" spans="1:5" ht="12.75">
      <c r="A417" s="35" t="s">
        <v>55</v>
      </c>
      <c r="E417" s="39" t="s">
        <v>2727</v>
      </c>
    </row>
    <row r="418" spans="1:5" ht="12.75">
      <c r="A418" s="35" t="s">
        <v>56</v>
      </c>
      <c r="E418" s="40" t="s">
        <v>5</v>
      </c>
    </row>
    <row r="419" spans="1:5" ht="12.75">
      <c r="A419" t="s">
        <v>58</v>
      </c>
      <c r="E419" s="39" t="s">
        <v>5</v>
      </c>
    </row>
    <row r="420" spans="1:16" ht="12.75">
      <c r="A420" t="s">
        <v>49</v>
      </c>
      <c s="34" t="s">
        <v>1172</v>
      </c>
      <c s="34" t="s">
        <v>2728</v>
      </c>
      <c s="35" t="s">
        <v>5</v>
      </c>
      <c s="6" t="s">
        <v>2729</v>
      </c>
      <c s="36" t="s">
        <v>105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54</v>
      </c>
      <c>
        <f>(M420*21)/100</f>
      </c>
      <c t="s">
        <v>27</v>
      </c>
    </row>
    <row r="421" spans="1:5" ht="12.75">
      <c r="A421" s="35" t="s">
        <v>55</v>
      </c>
      <c r="E421" s="39" t="s">
        <v>2729</v>
      </c>
    </row>
    <row r="422" spans="1:5" ht="12.75">
      <c r="A422" s="35" t="s">
        <v>56</v>
      </c>
      <c r="E422" s="40" t="s">
        <v>5</v>
      </c>
    </row>
    <row r="423" spans="1:5" ht="12.75">
      <c r="A423" t="s">
        <v>58</v>
      </c>
      <c r="E423" s="39" t="s">
        <v>5</v>
      </c>
    </row>
    <row r="424" spans="1:16" ht="12.75">
      <c r="A424" t="s">
        <v>49</v>
      </c>
      <c s="34" t="s">
        <v>1175</v>
      </c>
      <c s="34" t="s">
        <v>2730</v>
      </c>
      <c s="35" t="s">
        <v>5</v>
      </c>
      <c s="6" t="s">
        <v>2731</v>
      </c>
      <c s="36" t="s">
        <v>105</v>
      </c>
      <c s="37">
        <v>1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54</v>
      </c>
      <c>
        <f>(M424*21)/100</f>
      </c>
      <c t="s">
        <v>27</v>
      </c>
    </row>
    <row r="425" spans="1:5" ht="12.75">
      <c r="A425" s="35" t="s">
        <v>55</v>
      </c>
      <c r="E425" s="39" t="s">
        <v>2731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5</v>
      </c>
    </row>
    <row r="428" spans="1:16" ht="12.75">
      <c r="A428" t="s">
        <v>49</v>
      </c>
      <c s="34" t="s">
        <v>1180</v>
      </c>
      <c s="34" t="s">
        <v>2732</v>
      </c>
      <c s="35" t="s">
        <v>5</v>
      </c>
      <c s="6" t="s">
        <v>2733</v>
      </c>
      <c s="36" t="s">
        <v>105</v>
      </c>
      <c s="37">
        <v>1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54</v>
      </c>
      <c>
        <f>(M428*21)/100</f>
      </c>
      <c t="s">
        <v>27</v>
      </c>
    </row>
    <row r="429" spans="1:5" ht="12.75">
      <c r="A429" s="35" t="s">
        <v>55</v>
      </c>
      <c r="E429" s="39" t="s">
        <v>2733</v>
      </c>
    </row>
    <row r="430" spans="1:5" ht="12.75">
      <c r="A430" s="35" t="s">
        <v>56</v>
      </c>
      <c r="E430" s="40" t="s">
        <v>5</v>
      </c>
    </row>
    <row r="431" spans="1:5" ht="12.75">
      <c r="A431" t="s">
        <v>58</v>
      </c>
      <c r="E431" s="39" t="s">
        <v>5</v>
      </c>
    </row>
    <row r="432" spans="1:16" ht="12.75">
      <c r="A432" t="s">
        <v>49</v>
      </c>
      <c s="34" t="s">
        <v>1183</v>
      </c>
      <c s="34" t="s">
        <v>2734</v>
      </c>
      <c s="35" t="s">
        <v>5</v>
      </c>
      <c s="6" t="s">
        <v>2735</v>
      </c>
      <c s="36" t="s">
        <v>105</v>
      </c>
      <c s="37">
        <v>1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54</v>
      </c>
      <c>
        <f>(M432*21)/100</f>
      </c>
      <c t="s">
        <v>27</v>
      </c>
    </row>
    <row r="433" spans="1:5" ht="12.75">
      <c r="A433" s="35" t="s">
        <v>55</v>
      </c>
      <c r="E433" s="39" t="s">
        <v>2735</v>
      </c>
    </row>
    <row r="434" spans="1:5" ht="12.75">
      <c r="A434" s="35" t="s">
        <v>56</v>
      </c>
      <c r="E434" s="40" t="s">
        <v>5</v>
      </c>
    </row>
    <row r="435" spans="1:5" ht="12.75">
      <c r="A435" t="s">
        <v>58</v>
      </c>
      <c r="E435" s="39" t="s">
        <v>5</v>
      </c>
    </row>
    <row r="436" spans="1:16" ht="12.75">
      <c r="A436" t="s">
        <v>49</v>
      </c>
      <c s="34" t="s">
        <v>1187</v>
      </c>
      <c s="34" t="s">
        <v>2736</v>
      </c>
      <c s="35" t="s">
        <v>5</v>
      </c>
      <c s="6" t="s">
        <v>2737</v>
      </c>
      <c s="36" t="s">
        <v>105</v>
      </c>
      <c s="37">
        <v>1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54</v>
      </c>
      <c>
        <f>(M436*21)/100</f>
      </c>
      <c t="s">
        <v>27</v>
      </c>
    </row>
    <row r="437" spans="1:5" ht="12.75">
      <c r="A437" s="35" t="s">
        <v>55</v>
      </c>
      <c r="E437" s="39" t="s">
        <v>2737</v>
      </c>
    </row>
    <row r="438" spans="1:5" ht="12.75">
      <c r="A438" s="35" t="s">
        <v>56</v>
      </c>
      <c r="E438" s="40" t="s">
        <v>5</v>
      </c>
    </row>
    <row r="439" spans="1:5" ht="12.75">
      <c r="A439" t="s">
        <v>58</v>
      </c>
      <c r="E439" s="39" t="s">
        <v>5</v>
      </c>
    </row>
    <row r="440" spans="1:16" ht="12.75">
      <c r="A440" t="s">
        <v>49</v>
      </c>
      <c s="34" t="s">
        <v>1191</v>
      </c>
      <c s="34" t="s">
        <v>2738</v>
      </c>
      <c s="35" t="s">
        <v>5</v>
      </c>
      <c s="6" t="s">
        <v>2739</v>
      </c>
      <c s="36" t="s">
        <v>105</v>
      </c>
      <c s="37">
        <v>1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54</v>
      </c>
      <c>
        <f>(M440*21)/100</f>
      </c>
      <c t="s">
        <v>27</v>
      </c>
    </row>
    <row r="441" spans="1:5" ht="12.75">
      <c r="A441" s="35" t="s">
        <v>55</v>
      </c>
      <c r="E441" s="39" t="s">
        <v>2739</v>
      </c>
    </row>
    <row r="442" spans="1:5" ht="12.75">
      <c r="A442" s="35" t="s">
        <v>56</v>
      </c>
      <c r="E442" s="40" t="s">
        <v>5</v>
      </c>
    </row>
    <row r="443" spans="1:5" ht="12.75">
      <c r="A443" t="s">
        <v>58</v>
      </c>
      <c r="E443" s="39" t="s">
        <v>5</v>
      </c>
    </row>
    <row r="444" spans="1:16" ht="25.5">
      <c r="A444" t="s">
        <v>49</v>
      </c>
      <c s="34" t="s">
        <v>1195</v>
      </c>
      <c s="34" t="s">
        <v>2740</v>
      </c>
      <c s="35" t="s">
        <v>5</v>
      </c>
      <c s="6" t="s">
        <v>2741</v>
      </c>
      <c s="36" t="s">
        <v>129</v>
      </c>
      <c s="37">
        <v>3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878</v>
      </c>
      <c>
        <f>(M444*21)/100</f>
      </c>
      <c t="s">
        <v>27</v>
      </c>
    </row>
    <row r="445" spans="1:5" ht="25.5">
      <c r="A445" s="35" t="s">
        <v>55</v>
      </c>
      <c r="E445" s="39" t="s">
        <v>2741</v>
      </c>
    </row>
    <row r="446" spans="1:5" ht="12.75">
      <c r="A446" s="35" t="s">
        <v>56</v>
      </c>
      <c r="E446" s="40" t="s">
        <v>5</v>
      </c>
    </row>
    <row r="447" spans="1:5" ht="12.75">
      <c r="A447" t="s">
        <v>58</v>
      </c>
      <c r="E447" s="39" t="s">
        <v>5</v>
      </c>
    </row>
    <row r="448" spans="1:16" ht="12.75">
      <c r="A448" t="s">
        <v>49</v>
      </c>
      <c s="34" t="s">
        <v>1199</v>
      </c>
      <c s="34" t="s">
        <v>2742</v>
      </c>
      <c s="35" t="s">
        <v>5</v>
      </c>
      <c s="6" t="s">
        <v>2743</v>
      </c>
      <c s="36" t="s">
        <v>105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54</v>
      </c>
      <c>
        <f>(M448*21)/100</f>
      </c>
      <c t="s">
        <v>27</v>
      </c>
    </row>
    <row r="449" spans="1:5" ht="12.75">
      <c r="A449" s="35" t="s">
        <v>55</v>
      </c>
      <c r="E449" s="39" t="s">
        <v>2743</v>
      </c>
    </row>
    <row r="450" spans="1:5" ht="12.75">
      <c r="A450" s="35" t="s">
        <v>56</v>
      </c>
      <c r="E450" s="40" t="s">
        <v>5</v>
      </c>
    </row>
    <row r="451" spans="1:5" ht="12.75">
      <c r="A451" t="s">
        <v>58</v>
      </c>
      <c r="E451" s="39" t="s">
        <v>5</v>
      </c>
    </row>
    <row r="452" spans="1:16" ht="12.75">
      <c r="A452" t="s">
        <v>49</v>
      </c>
      <c s="34" t="s">
        <v>1203</v>
      </c>
      <c s="34" t="s">
        <v>2744</v>
      </c>
      <c s="35" t="s">
        <v>5</v>
      </c>
      <c s="6" t="s">
        <v>2745</v>
      </c>
      <c s="36" t="s">
        <v>105</v>
      </c>
      <c s="37">
        <v>1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54</v>
      </c>
      <c>
        <f>(M452*21)/100</f>
      </c>
      <c t="s">
        <v>27</v>
      </c>
    </row>
    <row r="453" spans="1:5" ht="12.75">
      <c r="A453" s="35" t="s">
        <v>55</v>
      </c>
      <c r="E453" s="39" t="s">
        <v>2745</v>
      </c>
    </row>
    <row r="454" spans="1:5" ht="12.75">
      <c r="A454" s="35" t="s">
        <v>56</v>
      </c>
      <c r="E454" s="40" t="s">
        <v>5</v>
      </c>
    </row>
    <row r="455" spans="1:5" ht="12.75">
      <c r="A455" t="s">
        <v>58</v>
      </c>
      <c r="E455" s="39" t="s">
        <v>5</v>
      </c>
    </row>
    <row r="456" spans="1:16" ht="12.75">
      <c r="A456" t="s">
        <v>49</v>
      </c>
      <c s="34" t="s">
        <v>1207</v>
      </c>
      <c s="34" t="s">
        <v>2746</v>
      </c>
      <c s="35" t="s">
        <v>5</v>
      </c>
      <c s="6" t="s">
        <v>2747</v>
      </c>
      <c s="36" t="s">
        <v>105</v>
      </c>
      <c s="37">
        <v>1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54</v>
      </c>
      <c>
        <f>(M456*21)/100</f>
      </c>
      <c t="s">
        <v>27</v>
      </c>
    </row>
    <row r="457" spans="1:5" ht="12.75">
      <c r="A457" s="35" t="s">
        <v>55</v>
      </c>
      <c r="E457" s="39" t="s">
        <v>2747</v>
      </c>
    </row>
    <row r="458" spans="1:5" ht="12.75">
      <c r="A458" s="35" t="s">
        <v>56</v>
      </c>
      <c r="E458" s="40" t="s">
        <v>5</v>
      </c>
    </row>
    <row r="459" spans="1:5" ht="12.75">
      <c r="A459" t="s">
        <v>58</v>
      </c>
      <c r="E459" s="39" t="s">
        <v>5</v>
      </c>
    </row>
    <row r="460" spans="1:16" ht="12.75">
      <c r="A460" t="s">
        <v>49</v>
      </c>
      <c s="34" t="s">
        <v>1211</v>
      </c>
      <c s="34" t="s">
        <v>2748</v>
      </c>
      <c s="35" t="s">
        <v>5</v>
      </c>
      <c s="6" t="s">
        <v>2749</v>
      </c>
      <c s="36" t="s">
        <v>129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54</v>
      </c>
      <c>
        <f>(M460*21)/100</f>
      </c>
      <c t="s">
        <v>27</v>
      </c>
    </row>
    <row r="461" spans="1:5" ht="12.75">
      <c r="A461" s="35" t="s">
        <v>55</v>
      </c>
      <c r="E461" s="39" t="s">
        <v>2749</v>
      </c>
    </row>
    <row r="462" spans="1:5" ht="12.75">
      <c r="A462" s="35" t="s">
        <v>56</v>
      </c>
      <c r="E462" s="40" t="s">
        <v>5</v>
      </c>
    </row>
    <row r="463" spans="1:5" ht="12.75">
      <c r="A463" t="s">
        <v>58</v>
      </c>
      <c r="E463" s="39" t="s">
        <v>5</v>
      </c>
    </row>
    <row r="464" spans="1:16" ht="25.5">
      <c r="A464" t="s">
        <v>49</v>
      </c>
      <c s="34" t="s">
        <v>1215</v>
      </c>
      <c s="34" t="s">
        <v>2750</v>
      </c>
      <c s="35" t="s">
        <v>5</v>
      </c>
      <c s="6" t="s">
        <v>2751</v>
      </c>
      <c s="36" t="s">
        <v>227</v>
      </c>
      <c s="37">
        <v>100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878</v>
      </c>
      <c>
        <f>(M464*21)/100</f>
      </c>
      <c t="s">
        <v>27</v>
      </c>
    </row>
    <row r="465" spans="1:5" ht="38.25">
      <c r="A465" s="35" t="s">
        <v>55</v>
      </c>
      <c r="E465" s="39" t="s">
        <v>2752</v>
      </c>
    </row>
    <row r="466" spans="1:5" ht="12.75">
      <c r="A466" s="35" t="s">
        <v>56</v>
      </c>
      <c r="E466" s="40" t="s">
        <v>5</v>
      </c>
    </row>
    <row r="467" spans="1:5" ht="12.75">
      <c r="A467" t="s">
        <v>58</v>
      </c>
      <c r="E467" s="39" t="s">
        <v>5</v>
      </c>
    </row>
    <row r="468" spans="1:16" ht="12.75">
      <c r="A468" t="s">
        <v>49</v>
      </c>
      <c s="34" t="s">
        <v>1219</v>
      </c>
      <c s="34" t="s">
        <v>2753</v>
      </c>
      <c s="35" t="s">
        <v>5</v>
      </c>
      <c s="6" t="s">
        <v>2754</v>
      </c>
      <c s="36" t="s">
        <v>227</v>
      </c>
      <c s="37">
        <v>105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878</v>
      </c>
      <c>
        <f>(M468*21)/100</f>
      </c>
      <c t="s">
        <v>27</v>
      </c>
    </row>
    <row r="469" spans="1:5" ht="12.75">
      <c r="A469" s="35" t="s">
        <v>55</v>
      </c>
      <c r="E469" s="39" t="s">
        <v>2754</v>
      </c>
    </row>
    <row r="470" spans="1:5" ht="25.5">
      <c r="A470" s="35" t="s">
        <v>56</v>
      </c>
      <c r="E470" s="40" t="s">
        <v>2755</v>
      </c>
    </row>
    <row r="471" spans="1:5" ht="12.75">
      <c r="A471" t="s">
        <v>58</v>
      </c>
      <c r="E471" s="39" t="s">
        <v>5</v>
      </c>
    </row>
    <row r="472" spans="1:16" ht="12.75">
      <c r="A472" t="s">
        <v>49</v>
      </c>
      <c s="34" t="s">
        <v>1223</v>
      </c>
      <c s="34" t="s">
        <v>2756</v>
      </c>
      <c s="35" t="s">
        <v>5</v>
      </c>
      <c s="6" t="s">
        <v>2757</v>
      </c>
      <c s="36" t="s">
        <v>129</v>
      </c>
      <c s="37">
        <v>100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878</v>
      </c>
      <c>
        <f>(M472*21)/100</f>
      </c>
      <c t="s">
        <v>27</v>
      </c>
    </row>
    <row r="473" spans="1:5" ht="12.75">
      <c r="A473" s="35" t="s">
        <v>55</v>
      </c>
      <c r="E473" s="39" t="s">
        <v>2757</v>
      </c>
    </row>
    <row r="474" spans="1:5" ht="12.75">
      <c r="A474" s="35" t="s">
        <v>56</v>
      </c>
      <c r="E474" s="40" t="s">
        <v>5</v>
      </c>
    </row>
    <row r="475" spans="1:5" ht="12.75">
      <c r="A475" t="s">
        <v>58</v>
      </c>
      <c r="E475" s="39" t="s">
        <v>5</v>
      </c>
    </row>
    <row r="476" spans="1:13" ht="12.75">
      <c r="A476" t="s">
        <v>46</v>
      </c>
      <c r="C476" s="31" t="s">
        <v>47</v>
      </c>
      <c r="E476" s="33" t="s">
        <v>48</v>
      </c>
      <c r="J476" s="32">
        <f>0</f>
      </c>
      <c s="32">
        <f>0</f>
      </c>
      <c s="32">
        <f>0+L477+L481+L485</f>
      </c>
      <c s="32">
        <f>0+M477+M481+M485</f>
      </c>
    </row>
    <row r="477" spans="1:16" ht="25.5">
      <c r="A477" t="s">
        <v>49</v>
      </c>
      <c s="34" t="s">
        <v>1230</v>
      </c>
      <c s="34" t="s">
        <v>82</v>
      </c>
      <c s="35" t="s">
        <v>5</v>
      </c>
      <c s="6" t="s">
        <v>83</v>
      </c>
      <c s="36" t="s">
        <v>53</v>
      </c>
      <c s="37">
        <v>0.015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54</v>
      </c>
      <c>
        <f>(M477*21)/100</f>
      </c>
      <c t="s">
        <v>27</v>
      </c>
    </row>
    <row r="478" spans="1:5" ht="25.5">
      <c r="A478" s="35" t="s">
        <v>55</v>
      </c>
      <c r="E478" s="39" t="s">
        <v>83</v>
      </c>
    </row>
    <row r="479" spans="1:5" ht="12.75">
      <c r="A479" s="35" t="s">
        <v>56</v>
      </c>
      <c r="E479" s="40" t="s">
        <v>5</v>
      </c>
    </row>
    <row r="480" spans="1:5" ht="25.5">
      <c r="A480" t="s">
        <v>58</v>
      </c>
      <c r="E480" s="39" t="s">
        <v>2758</v>
      </c>
    </row>
    <row r="481" spans="1:16" ht="25.5">
      <c r="A481" t="s">
        <v>49</v>
      </c>
      <c s="34" t="s">
        <v>2264</v>
      </c>
      <c s="34" t="s">
        <v>90</v>
      </c>
      <c s="35" t="s">
        <v>5</v>
      </c>
      <c s="6" t="s">
        <v>91</v>
      </c>
      <c s="36" t="s">
        <v>53</v>
      </c>
      <c s="37">
        <v>0.3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54</v>
      </c>
      <c>
        <f>(M481*21)/100</f>
      </c>
      <c t="s">
        <v>27</v>
      </c>
    </row>
    <row r="482" spans="1:5" ht="25.5">
      <c r="A482" s="35" t="s">
        <v>55</v>
      </c>
      <c r="E482" s="39" t="s">
        <v>91</v>
      </c>
    </row>
    <row r="483" spans="1:5" ht="12.75">
      <c r="A483" s="35" t="s">
        <v>56</v>
      </c>
      <c r="E483" s="40" t="s">
        <v>5</v>
      </c>
    </row>
    <row r="484" spans="1:5" ht="25.5">
      <c r="A484" t="s">
        <v>58</v>
      </c>
      <c r="E484" s="39" t="s">
        <v>2758</v>
      </c>
    </row>
    <row r="485" spans="1:16" ht="25.5">
      <c r="A485" t="s">
        <v>49</v>
      </c>
      <c s="34" t="s">
        <v>2267</v>
      </c>
      <c s="34" t="s">
        <v>94</v>
      </c>
      <c s="35" t="s">
        <v>5</v>
      </c>
      <c s="6" t="s">
        <v>95</v>
      </c>
      <c s="36" t="s">
        <v>53</v>
      </c>
      <c s="37">
        <v>0.5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54</v>
      </c>
      <c>
        <f>(M485*21)/100</f>
      </c>
      <c t="s">
        <v>27</v>
      </c>
    </row>
    <row r="486" spans="1:5" ht="25.5">
      <c r="A486" s="35" t="s">
        <v>55</v>
      </c>
      <c r="E486" s="39" t="s">
        <v>95</v>
      </c>
    </row>
    <row r="487" spans="1:5" ht="12.75">
      <c r="A487" s="35" t="s">
        <v>56</v>
      </c>
      <c r="E487" s="40" t="s">
        <v>5</v>
      </c>
    </row>
    <row r="488" spans="1:5" ht="25.5">
      <c r="A488" t="s">
        <v>58</v>
      </c>
      <c r="E488" s="39" t="s">
        <v>2758</v>
      </c>
    </row>
    <row r="489" spans="1:13" ht="12.75">
      <c r="A489" t="s">
        <v>46</v>
      </c>
      <c r="C489" s="31" t="s">
        <v>2447</v>
      </c>
      <c r="E489" s="33" t="s">
        <v>2448</v>
      </c>
      <c r="J489" s="32">
        <f>0</f>
      </c>
      <c s="32">
        <f>0</f>
      </c>
      <c s="32">
        <f>0+L490</f>
      </c>
      <c s="32">
        <f>0+M490</f>
      </c>
    </row>
    <row r="490" spans="1:16" ht="38.25">
      <c r="A490" t="s">
        <v>49</v>
      </c>
      <c s="34" t="s">
        <v>50</v>
      </c>
      <c s="34" t="s">
        <v>2450</v>
      </c>
      <c s="35" t="s">
        <v>5</v>
      </c>
      <c s="6" t="s">
        <v>2451</v>
      </c>
      <c s="36" t="s">
        <v>53</v>
      </c>
      <c s="37">
        <v>7.046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878</v>
      </c>
      <c>
        <f>(M490*21)/100</f>
      </c>
      <c t="s">
        <v>27</v>
      </c>
    </row>
    <row r="491" spans="1:5" ht="38.25">
      <c r="A491" s="35" t="s">
        <v>55</v>
      </c>
      <c r="E491" s="39" t="s">
        <v>2452</v>
      </c>
    </row>
    <row r="492" spans="1:5" ht="12.75">
      <c r="A492" s="35" t="s">
        <v>56</v>
      </c>
      <c r="E492" s="40" t="s">
        <v>5</v>
      </c>
    </row>
    <row r="493" spans="1:5" ht="12.75">
      <c r="A493" t="s">
        <v>58</v>
      </c>
      <c r="E493" s="39" t="s">
        <v>5</v>
      </c>
    </row>
    <row r="494" spans="1:13" ht="12.75">
      <c r="A494" t="s">
        <v>46</v>
      </c>
      <c r="C494" s="31" t="s">
        <v>125</v>
      </c>
      <c r="E494" s="33" t="s">
        <v>125</v>
      </c>
      <c r="J494" s="32">
        <f>0</f>
      </c>
      <c s="32">
        <f>0</f>
      </c>
      <c s="32">
        <f>0+L495</f>
      </c>
      <c s="32">
        <f>0+M495</f>
      </c>
    </row>
    <row r="495" spans="1:16" ht="12.75">
      <c r="A495" t="s">
        <v>49</v>
      </c>
      <c s="34" t="s">
        <v>2332</v>
      </c>
      <c s="34" t="s">
        <v>2759</v>
      </c>
      <c s="35" t="s">
        <v>5</v>
      </c>
      <c s="6" t="s">
        <v>2760</v>
      </c>
      <c s="36" t="s">
        <v>105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54</v>
      </c>
      <c>
        <f>(M495*21)/100</f>
      </c>
      <c t="s">
        <v>27</v>
      </c>
    </row>
    <row r="496" spans="1:5" ht="12.75">
      <c r="A496" s="35" t="s">
        <v>55</v>
      </c>
      <c r="E496" s="39" t="s">
        <v>2760</v>
      </c>
    </row>
    <row r="497" spans="1:5" ht="12.75">
      <c r="A497" s="35" t="s">
        <v>56</v>
      </c>
      <c r="E497" s="40" t="s">
        <v>5</v>
      </c>
    </row>
    <row r="498" spans="1:5" ht="12.75">
      <c r="A498" t="s">
        <v>58</v>
      </c>
      <c r="E498" s="39" t="s">
        <v>5</v>
      </c>
    </row>
    <row r="499" spans="1:13" ht="12.75">
      <c r="A499" t="s">
        <v>46</v>
      </c>
      <c r="C499" s="31" t="s">
        <v>2761</v>
      </c>
      <c r="E499" s="33" t="s">
        <v>2762</v>
      </c>
      <c r="J499" s="32">
        <f>0</f>
      </c>
      <c s="32">
        <f>0</f>
      </c>
      <c s="32">
        <f>0+L500+L504+L508+L512+L516+L520+L524+L528+L532+L536+L540+L544+L548+L552+L556+L560+L564+L568+L572+L576+L580+L584+L588+L592+L596+L600+L604+L608+L612+L616+L620+L624+L628+L632+L636+L640+L644+L648+L652</f>
      </c>
      <c s="32">
        <f>0+M500+M504+M508+M512+M516+M520+M524+M528+M532+M536+M540+M544+M548+M552+M556+M560+M564+M568+M572+M576+M580+M584+M588+M592+M596+M600+M604+M608+M612+M616+M620+M624+M628+M632+M636+M640+M644+M648+M652</f>
      </c>
    </row>
    <row r="500" spans="1:16" ht="25.5">
      <c r="A500" t="s">
        <v>49</v>
      </c>
      <c s="34" t="s">
        <v>2336</v>
      </c>
      <c s="34" t="s">
        <v>2763</v>
      </c>
      <c s="35" t="s">
        <v>5</v>
      </c>
      <c s="6" t="s">
        <v>2764</v>
      </c>
      <c s="36" t="s">
        <v>227</v>
      </c>
      <c s="37">
        <v>125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878</v>
      </c>
      <c>
        <f>(M500*21)/100</f>
      </c>
      <c t="s">
        <v>27</v>
      </c>
    </row>
    <row r="501" spans="1:5" ht="25.5">
      <c r="A501" s="35" t="s">
        <v>55</v>
      </c>
      <c r="E501" s="39" t="s">
        <v>2764</v>
      </c>
    </row>
    <row r="502" spans="1:5" ht="25.5">
      <c r="A502" s="35" t="s">
        <v>56</v>
      </c>
      <c r="E502" s="40" t="s">
        <v>2765</v>
      </c>
    </row>
    <row r="503" spans="1:5" ht="12.75">
      <c r="A503" t="s">
        <v>58</v>
      </c>
      <c r="E503" s="39" t="s">
        <v>5</v>
      </c>
    </row>
    <row r="504" spans="1:16" ht="12.75">
      <c r="A504" t="s">
        <v>49</v>
      </c>
      <c s="34" t="s">
        <v>2340</v>
      </c>
      <c s="34" t="s">
        <v>2766</v>
      </c>
      <c s="35" t="s">
        <v>5</v>
      </c>
      <c s="6" t="s">
        <v>2767</v>
      </c>
      <c s="36" t="s">
        <v>1984</v>
      </c>
      <c s="37">
        <v>118.75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878</v>
      </c>
      <c>
        <f>(M504*21)/100</f>
      </c>
      <c t="s">
        <v>27</v>
      </c>
    </row>
    <row r="505" spans="1:5" ht="12.75">
      <c r="A505" s="35" t="s">
        <v>55</v>
      </c>
      <c r="E505" s="39" t="s">
        <v>2767</v>
      </c>
    </row>
    <row r="506" spans="1:5" ht="25.5">
      <c r="A506" s="35" t="s">
        <v>56</v>
      </c>
      <c r="E506" s="40" t="s">
        <v>2768</v>
      </c>
    </row>
    <row r="507" spans="1:5" ht="12.75">
      <c r="A507" t="s">
        <v>58</v>
      </c>
      <c r="E507" s="39" t="s">
        <v>5</v>
      </c>
    </row>
    <row r="508" spans="1:16" ht="25.5">
      <c r="A508" t="s">
        <v>49</v>
      </c>
      <c s="34" t="s">
        <v>2344</v>
      </c>
      <c s="34" t="s">
        <v>2769</v>
      </c>
      <c s="35" t="s">
        <v>5</v>
      </c>
      <c s="6" t="s">
        <v>2770</v>
      </c>
      <c s="36" t="s">
        <v>227</v>
      </c>
      <c s="37">
        <v>35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878</v>
      </c>
      <c>
        <f>(M508*21)/100</f>
      </c>
      <c t="s">
        <v>27</v>
      </c>
    </row>
    <row r="509" spans="1:5" ht="25.5">
      <c r="A509" s="35" t="s">
        <v>55</v>
      </c>
      <c r="E509" s="39" t="s">
        <v>2770</v>
      </c>
    </row>
    <row r="510" spans="1:5" ht="12.75">
      <c r="A510" s="35" t="s">
        <v>56</v>
      </c>
      <c r="E510" s="40" t="s">
        <v>5</v>
      </c>
    </row>
    <row r="511" spans="1:5" ht="12.75">
      <c r="A511" t="s">
        <v>58</v>
      </c>
      <c r="E511" s="39" t="s">
        <v>5</v>
      </c>
    </row>
    <row r="512" spans="1:16" ht="12.75">
      <c r="A512" t="s">
        <v>49</v>
      </c>
      <c s="34" t="s">
        <v>2348</v>
      </c>
      <c s="34" t="s">
        <v>2771</v>
      </c>
      <c s="35" t="s">
        <v>5</v>
      </c>
      <c s="6" t="s">
        <v>2772</v>
      </c>
      <c s="36" t="s">
        <v>1984</v>
      </c>
      <c s="37">
        <v>22.75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878</v>
      </c>
      <c>
        <f>(M512*21)/100</f>
      </c>
      <c t="s">
        <v>27</v>
      </c>
    </row>
    <row r="513" spans="1:5" ht="12.75">
      <c r="A513" s="35" t="s">
        <v>55</v>
      </c>
      <c r="E513" s="39" t="s">
        <v>2772</v>
      </c>
    </row>
    <row r="514" spans="1:5" ht="25.5">
      <c r="A514" s="35" t="s">
        <v>56</v>
      </c>
      <c r="E514" s="40" t="s">
        <v>2773</v>
      </c>
    </row>
    <row r="515" spans="1:5" ht="12.75">
      <c r="A515" t="s">
        <v>58</v>
      </c>
      <c r="E515" s="39" t="s">
        <v>5</v>
      </c>
    </row>
    <row r="516" spans="1:16" ht="12.75">
      <c r="A516" t="s">
        <v>49</v>
      </c>
      <c s="34" t="s">
        <v>2353</v>
      </c>
      <c s="34" t="s">
        <v>2774</v>
      </c>
      <c s="35" t="s">
        <v>5</v>
      </c>
      <c s="6" t="s">
        <v>2775</v>
      </c>
      <c s="36" t="s">
        <v>227</v>
      </c>
      <c s="37">
        <v>175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878</v>
      </c>
      <c>
        <f>(M516*21)/100</f>
      </c>
      <c t="s">
        <v>27</v>
      </c>
    </row>
    <row r="517" spans="1:5" ht="12.75">
      <c r="A517" s="35" t="s">
        <v>55</v>
      </c>
      <c r="E517" s="39" t="s">
        <v>2775</v>
      </c>
    </row>
    <row r="518" spans="1:5" ht="12.75">
      <c r="A518" s="35" t="s">
        <v>56</v>
      </c>
      <c r="E518" s="40" t="s">
        <v>5</v>
      </c>
    </row>
    <row r="519" spans="1:5" ht="12.75">
      <c r="A519" t="s">
        <v>58</v>
      </c>
      <c r="E519" s="39" t="s">
        <v>5</v>
      </c>
    </row>
    <row r="520" spans="1:16" ht="12.75">
      <c r="A520" t="s">
        <v>49</v>
      </c>
      <c s="34" t="s">
        <v>2357</v>
      </c>
      <c s="34" t="s">
        <v>2776</v>
      </c>
      <c s="35" t="s">
        <v>5</v>
      </c>
      <c s="6" t="s">
        <v>2777</v>
      </c>
      <c s="36" t="s">
        <v>1984</v>
      </c>
      <c s="37">
        <v>26.25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878</v>
      </c>
      <c>
        <f>(M520*21)/100</f>
      </c>
      <c t="s">
        <v>27</v>
      </c>
    </row>
    <row r="521" spans="1:5" ht="12.75">
      <c r="A521" s="35" t="s">
        <v>55</v>
      </c>
      <c r="E521" s="39" t="s">
        <v>2777</v>
      </c>
    </row>
    <row r="522" spans="1:5" ht="25.5">
      <c r="A522" s="35" t="s">
        <v>56</v>
      </c>
      <c r="E522" s="40" t="s">
        <v>2778</v>
      </c>
    </row>
    <row r="523" spans="1:5" ht="12.75">
      <c r="A523" t="s">
        <v>58</v>
      </c>
      <c r="E523" s="39" t="s">
        <v>5</v>
      </c>
    </row>
    <row r="524" spans="1:16" ht="12.75">
      <c r="A524" t="s">
        <v>49</v>
      </c>
      <c s="34" t="s">
        <v>2361</v>
      </c>
      <c s="34" t="s">
        <v>2779</v>
      </c>
      <c s="35" t="s">
        <v>5</v>
      </c>
      <c s="6" t="s">
        <v>2780</v>
      </c>
      <c s="36" t="s">
        <v>129</v>
      </c>
      <c s="37">
        <v>55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878</v>
      </c>
      <c>
        <f>(M524*21)/100</f>
      </c>
      <c t="s">
        <v>27</v>
      </c>
    </row>
    <row r="525" spans="1:5" ht="12.75">
      <c r="A525" s="35" t="s">
        <v>55</v>
      </c>
      <c r="E525" s="39" t="s">
        <v>2780</v>
      </c>
    </row>
    <row r="526" spans="1:5" ht="12.75">
      <c r="A526" s="35" t="s">
        <v>56</v>
      </c>
      <c r="E526" s="40" t="s">
        <v>5</v>
      </c>
    </row>
    <row r="527" spans="1:5" ht="12.75">
      <c r="A527" t="s">
        <v>58</v>
      </c>
      <c r="E527" s="39" t="s">
        <v>5</v>
      </c>
    </row>
    <row r="528" spans="1:16" ht="12.75">
      <c r="A528" t="s">
        <v>49</v>
      </c>
      <c s="34" t="s">
        <v>2366</v>
      </c>
      <c s="34" t="s">
        <v>1933</v>
      </c>
      <c s="35" t="s">
        <v>5</v>
      </c>
      <c s="6" t="s">
        <v>2781</v>
      </c>
      <c s="36" t="s">
        <v>105</v>
      </c>
      <c s="37">
        <v>1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54</v>
      </c>
      <c>
        <f>(M528*21)/100</f>
      </c>
      <c t="s">
        <v>27</v>
      </c>
    </row>
    <row r="529" spans="1:5" ht="12.75">
      <c r="A529" s="35" t="s">
        <v>55</v>
      </c>
      <c r="E529" s="39" t="s">
        <v>2781</v>
      </c>
    </row>
    <row r="530" spans="1:5" ht="12.75">
      <c r="A530" s="35" t="s">
        <v>56</v>
      </c>
      <c r="E530" s="40" t="s">
        <v>5</v>
      </c>
    </row>
    <row r="531" spans="1:5" ht="12.75">
      <c r="A531" t="s">
        <v>58</v>
      </c>
      <c r="E531" s="39" t="s">
        <v>5</v>
      </c>
    </row>
    <row r="532" spans="1:16" ht="12.75">
      <c r="A532" t="s">
        <v>49</v>
      </c>
      <c s="34" t="s">
        <v>2371</v>
      </c>
      <c s="34" t="s">
        <v>2782</v>
      </c>
      <c s="35" t="s">
        <v>5</v>
      </c>
      <c s="6" t="s">
        <v>2783</v>
      </c>
      <c s="36" t="s">
        <v>227</v>
      </c>
      <c s="37">
        <v>150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878</v>
      </c>
      <c>
        <f>(M532*21)/100</f>
      </c>
      <c t="s">
        <v>27</v>
      </c>
    </row>
    <row r="533" spans="1:5" ht="12.75">
      <c r="A533" s="35" t="s">
        <v>55</v>
      </c>
      <c r="E533" s="39" t="s">
        <v>2783</v>
      </c>
    </row>
    <row r="534" spans="1:5" ht="12.75">
      <c r="A534" s="35" t="s">
        <v>56</v>
      </c>
      <c r="E534" s="40" t="s">
        <v>5</v>
      </c>
    </row>
    <row r="535" spans="1:5" ht="12.75">
      <c r="A535" t="s">
        <v>58</v>
      </c>
      <c r="E535" s="39" t="s">
        <v>5</v>
      </c>
    </row>
    <row r="536" spans="1:16" ht="12.75">
      <c r="A536" t="s">
        <v>49</v>
      </c>
      <c s="34" t="s">
        <v>2375</v>
      </c>
      <c s="34" t="s">
        <v>2784</v>
      </c>
      <c s="35" t="s">
        <v>5</v>
      </c>
      <c s="6" t="s">
        <v>2785</v>
      </c>
      <c s="36" t="s">
        <v>227</v>
      </c>
      <c s="37">
        <v>165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878</v>
      </c>
      <c>
        <f>(M536*21)/100</f>
      </c>
      <c t="s">
        <v>27</v>
      </c>
    </row>
    <row r="537" spans="1:5" ht="12.75">
      <c r="A537" s="35" t="s">
        <v>55</v>
      </c>
      <c r="E537" s="39" t="s">
        <v>2785</v>
      </c>
    </row>
    <row r="538" spans="1:5" ht="25.5">
      <c r="A538" s="35" t="s">
        <v>56</v>
      </c>
      <c r="E538" s="40" t="s">
        <v>2786</v>
      </c>
    </row>
    <row r="539" spans="1:5" ht="12.75">
      <c r="A539" t="s">
        <v>58</v>
      </c>
      <c r="E539" s="39" t="s">
        <v>5</v>
      </c>
    </row>
    <row r="540" spans="1:16" ht="12.75">
      <c r="A540" t="s">
        <v>49</v>
      </c>
      <c s="34" t="s">
        <v>2379</v>
      </c>
      <c s="34" t="s">
        <v>2787</v>
      </c>
      <c s="35" t="s">
        <v>5</v>
      </c>
      <c s="6" t="s">
        <v>2788</v>
      </c>
      <c s="36" t="s">
        <v>129</v>
      </c>
      <c s="37">
        <v>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878</v>
      </c>
      <c>
        <f>(M540*21)/100</f>
      </c>
      <c t="s">
        <v>27</v>
      </c>
    </row>
    <row r="541" spans="1:5" ht="12.75">
      <c r="A541" s="35" t="s">
        <v>55</v>
      </c>
      <c r="E541" s="39" t="s">
        <v>2788</v>
      </c>
    </row>
    <row r="542" spans="1:5" ht="12.75">
      <c r="A542" s="35" t="s">
        <v>56</v>
      </c>
      <c r="E542" s="40" t="s">
        <v>5</v>
      </c>
    </row>
    <row r="543" spans="1:5" ht="12.75">
      <c r="A543" t="s">
        <v>58</v>
      </c>
      <c r="E543" s="39" t="s">
        <v>5</v>
      </c>
    </row>
    <row r="544" spans="1:16" ht="12.75">
      <c r="A544" t="s">
        <v>49</v>
      </c>
      <c s="34" t="s">
        <v>2383</v>
      </c>
      <c s="34" t="s">
        <v>2789</v>
      </c>
      <c s="35" t="s">
        <v>5</v>
      </c>
      <c s="6" t="s">
        <v>2790</v>
      </c>
      <c s="36" t="s">
        <v>129</v>
      </c>
      <c s="37">
        <v>26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878</v>
      </c>
      <c>
        <f>(M544*21)/100</f>
      </c>
      <c t="s">
        <v>27</v>
      </c>
    </row>
    <row r="545" spans="1:5" ht="12.75">
      <c r="A545" s="35" t="s">
        <v>55</v>
      </c>
      <c r="E545" s="39" t="s">
        <v>2790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5</v>
      </c>
    </row>
    <row r="548" spans="1:16" ht="12.75">
      <c r="A548" t="s">
        <v>49</v>
      </c>
      <c s="34" t="s">
        <v>2387</v>
      </c>
      <c s="34" t="s">
        <v>2791</v>
      </c>
      <c s="35" t="s">
        <v>5</v>
      </c>
      <c s="6" t="s">
        <v>2792</v>
      </c>
      <c s="36" t="s">
        <v>129</v>
      </c>
      <c s="37">
        <v>5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878</v>
      </c>
      <c>
        <f>(M548*21)/100</f>
      </c>
      <c t="s">
        <v>27</v>
      </c>
    </row>
    <row r="549" spans="1:5" ht="12.75">
      <c r="A549" s="35" t="s">
        <v>55</v>
      </c>
      <c r="E549" s="39" t="s">
        <v>2792</v>
      </c>
    </row>
    <row r="550" spans="1:5" ht="12.75">
      <c r="A550" s="35" t="s">
        <v>56</v>
      </c>
      <c r="E550" s="40" t="s">
        <v>5</v>
      </c>
    </row>
    <row r="551" spans="1:5" ht="12.75">
      <c r="A551" t="s">
        <v>58</v>
      </c>
      <c r="E551" s="39" t="s">
        <v>5</v>
      </c>
    </row>
    <row r="552" spans="1:16" ht="12.75">
      <c r="A552" t="s">
        <v>49</v>
      </c>
      <c s="34" t="s">
        <v>2391</v>
      </c>
      <c s="34" t="s">
        <v>2793</v>
      </c>
      <c s="35" t="s">
        <v>5</v>
      </c>
      <c s="6" t="s">
        <v>2794</v>
      </c>
      <c s="36" t="s">
        <v>129</v>
      </c>
      <c s="37">
        <v>5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878</v>
      </c>
      <c>
        <f>(M552*21)/100</f>
      </c>
      <c t="s">
        <v>27</v>
      </c>
    </row>
    <row r="553" spans="1:5" ht="12.75">
      <c r="A553" s="35" t="s">
        <v>55</v>
      </c>
      <c r="E553" s="39" t="s">
        <v>2794</v>
      </c>
    </row>
    <row r="554" spans="1:5" ht="12.75">
      <c r="A554" s="35" t="s">
        <v>56</v>
      </c>
      <c r="E554" s="40" t="s">
        <v>5</v>
      </c>
    </row>
    <row r="555" spans="1:5" ht="12.75">
      <c r="A555" t="s">
        <v>58</v>
      </c>
      <c r="E555" s="39" t="s">
        <v>5</v>
      </c>
    </row>
    <row r="556" spans="1:16" ht="12.75">
      <c r="A556" t="s">
        <v>49</v>
      </c>
      <c s="34" t="s">
        <v>2394</v>
      </c>
      <c s="34" t="s">
        <v>2795</v>
      </c>
      <c s="35" t="s">
        <v>5</v>
      </c>
      <c s="6" t="s">
        <v>2796</v>
      </c>
      <c s="36" t="s">
        <v>129</v>
      </c>
      <c s="37">
        <v>124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878</v>
      </c>
      <c>
        <f>(M556*21)/100</f>
      </c>
      <c t="s">
        <v>27</v>
      </c>
    </row>
    <row r="557" spans="1:5" ht="12.75">
      <c r="A557" s="35" t="s">
        <v>55</v>
      </c>
      <c r="E557" s="39" t="s">
        <v>2796</v>
      </c>
    </row>
    <row r="558" spans="1:5" ht="25.5">
      <c r="A558" s="35" t="s">
        <v>56</v>
      </c>
      <c r="E558" s="40" t="s">
        <v>2797</v>
      </c>
    </row>
    <row r="559" spans="1:5" ht="12.75">
      <c r="A559" t="s">
        <v>58</v>
      </c>
      <c r="E559" s="39" t="s">
        <v>5</v>
      </c>
    </row>
    <row r="560" spans="1:16" ht="12.75">
      <c r="A560" t="s">
        <v>49</v>
      </c>
      <c s="34" t="s">
        <v>2399</v>
      </c>
      <c s="34" t="s">
        <v>2798</v>
      </c>
      <c s="35" t="s">
        <v>5</v>
      </c>
      <c s="6" t="s">
        <v>2799</v>
      </c>
      <c s="36" t="s">
        <v>129</v>
      </c>
      <c s="37">
        <v>60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878</v>
      </c>
      <c>
        <f>(M560*21)/100</f>
      </c>
      <c t="s">
        <v>27</v>
      </c>
    </row>
    <row r="561" spans="1:5" ht="12.75">
      <c r="A561" s="35" t="s">
        <v>55</v>
      </c>
      <c r="E561" s="39" t="s">
        <v>2799</v>
      </c>
    </row>
    <row r="562" spans="1:5" ht="12.75">
      <c r="A562" s="35" t="s">
        <v>56</v>
      </c>
      <c r="E562" s="40" t="s">
        <v>5</v>
      </c>
    </row>
    <row r="563" spans="1:5" ht="12.75">
      <c r="A563" t="s">
        <v>58</v>
      </c>
      <c r="E563" s="39" t="s">
        <v>5</v>
      </c>
    </row>
    <row r="564" spans="1:16" ht="12.75">
      <c r="A564" t="s">
        <v>49</v>
      </c>
      <c s="34" t="s">
        <v>2402</v>
      </c>
      <c s="34" t="s">
        <v>2800</v>
      </c>
      <c s="35" t="s">
        <v>5</v>
      </c>
      <c s="6" t="s">
        <v>2801</v>
      </c>
      <c s="36" t="s">
        <v>129</v>
      </c>
      <c s="37">
        <v>52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878</v>
      </c>
      <c>
        <f>(M564*21)/100</f>
      </c>
      <c t="s">
        <v>27</v>
      </c>
    </row>
    <row r="565" spans="1:5" ht="12.75">
      <c r="A565" s="35" t="s">
        <v>55</v>
      </c>
      <c r="E565" s="39" t="s">
        <v>2801</v>
      </c>
    </row>
    <row r="566" spans="1:5" ht="12.75">
      <c r="A566" s="35" t="s">
        <v>56</v>
      </c>
      <c r="E566" s="40" t="s">
        <v>5</v>
      </c>
    </row>
    <row r="567" spans="1:5" ht="12.75">
      <c r="A567" t="s">
        <v>58</v>
      </c>
      <c r="E567" s="39" t="s">
        <v>5</v>
      </c>
    </row>
    <row r="568" spans="1:16" ht="12.75">
      <c r="A568" t="s">
        <v>49</v>
      </c>
      <c s="34" t="s">
        <v>2405</v>
      </c>
      <c s="34" t="s">
        <v>2802</v>
      </c>
      <c s="35" t="s">
        <v>5</v>
      </c>
      <c s="6" t="s">
        <v>2803</v>
      </c>
      <c s="36" t="s">
        <v>129</v>
      </c>
      <c s="37">
        <v>24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878</v>
      </c>
      <c>
        <f>(M568*21)/100</f>
      </c>
      <c t="s">
        <v>27</v>
      </c>
    </row>
    <row r="569" spans="1:5" ht="12.75">
      <c r="A569" s="35" t="s">
        <v>55</v>
      </c>
      <c r="E569" s="39" t="s">
        <v>2803</v>
      </c>
    </row>
    <row r="570" spans="1:5" ht="12.75">
      <c r="A570" s="35" t="s">
        <v>56</v>
      </c>
      <c r="E570" s="40" t="s">
        <v>5</v>
      </c>
    </row>
    <row r="571" spans="1:5" ht="12.75">
      <c r="A571" t="s">
        <v>58</v>
      </c>
      <c r="E571" s="39" t="s">
        <v>5</v>
      </c>
    </row>
    <row r="572" spans="1:16" ht="12.75">
      <c r="A572" t="s">
        <v>49</v>
      </c>
      <c s="34" t="s">
        <v>2409</v>
      </c>
      <c s="34" t="s">
        <v>2804</v>
      </c>
      <c s="35" t="s">
        <v>5</v>
      </c>
      <c s="6" t="s">
        <v>2805</v>
      </c>
      <c s="36" t="s">
        <v>129</v>
      </c>
      <c s="37">
        <v>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878</v>
      </c>
      <c>
        <f>(M572*21)/100</f>
      </c>
      <c t="s">
        <v>27</v>
      </c>
    </row>
    <row r="573" spans="1:5" ht="12.75">
      <c r="A573" s="35" t="s">
        <v>55</v>
      </c>
      <c r="E573" s="39" t="s">
        <v>2805</v>
      </c>
    </row>
    <row r="574" spans="1:5" ht="12.75">
      <c r="A574" s="35" t="s">
        <v>56</v>
      </c>
      <c r="E574" s="40" t="s">
        <v>5</v>
      </c>
    </row>
    <row r="575" spans="1:5" ht="12.75">
      <c r="A575" t="s">
        <v>58</v>
      </c>
      <c r="E575" s="39" t="s">
        <v>5</v>
      </c>
    </row>
    <row r="576" spans="1:16" ht="12.75">
      <c r="A576" t="s">
        <v>49</v>
      </c>
      <c s="34" t="s">
        <v>2413</v>
      </c>
      <c s="34" t="s">
        <v>2806</v>
      </c>
      <c s="35" t="s">
        <v>5</v>
      </c>
      <c s="6" t="s">
        <v>2807</v>
      </c>
      <c s="36" t="s">
        <v>129</v>
      </c>
      <c s="37">
        <v>5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878</v>
      </c>
      <c>
        <f>(M576*21)/100</f>
      </c>
      <c t="s">
        <v>27</v>
      </c>
    </row>
    <row r="577" spans="1:5" ht="12.75">
      <c r="A577" s="35" t="s">
        <v>55</v>
      </c>
      <c r="E577" s="39" t="s">
        <v>2807</v>
      </c>
    </row>
    <row r="578" spans="1:5" ht="12.75">
      <c r="A578" s="35" t="s">
        <v>56</v>
      </c>
      <c r="E578" s="40" t="s">
        <v>5</v>
      </c>
    </row>
    <row r="579" spans="1:5" ht="12.75">
      <c r="A579" t="s">
        <v>58</v>
      </c>
      <c r="E579" s="39" t="s">
        <v>5</v>
      </c>
    </row>
    <row r="580" spans="1:16" ht="25.5">
      <c r="A580" t="s">
        <v>49</v>
      </c>
      <c s="34" t="s">
        <v>2417</v>
      </c>
      <c s="34" t="s">
        <v>2808</v>
      </c>
      <c s="35" t="s">
        <v>5</v>
      </c>
      <c s="6" t="s">
        <v>2809</v>
      </c>
      <c s="36" t="s">
        <v>129</v>
      </c>
      <c s="37">
        <v>1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54</v>
      </c>
      <c>
        <f>(M580*21)/100</f>
      </c>
      <c t="s">
        <v>27</v>
      </c>
    </row>
    <row r="581" spans="1:5" ht="25.5">
      <c r="A581" s="35" t="s">
        <v>55</v>
      </c>
      <c r="E581" s="39" t="s">
        <v>2809</v>
      </c>
    </row>
    <row r="582" spans="1:5" ht="12.75">
      <c r="A582" s="35" t="s">
        <v>56</v>
      </c>
      <c r="E582" s="40" t="s">
        <v>5</v>
      </c>
    </row>
    <row r="583" spans="1:5" ht="12.75">
      <c r="A583" t="s">
        <v>58</v>
      </c>
      <c r="E583" s="39" t="s">
        <v>5</v>
      </c>
    </row>
    <row r="584" spans="1:16" ht="25.5">
      <c r="A584" t="s">
        <v>49</v>
      </c>
      <c s="34" t="s">
        <v>2421</v>
      </c>
      <c s="34" t="s">
        <v>2810</v>
      </c>
      <c s="35" t="s">
        <v>5</v>
      </c>
      <c s="6" t="s">
        <v>2811</v>
      </c>
      <c s="36" t="s">
        <v>129</v>
      </c>
      <c s="37">
        <v>12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878</v>
      </c>
      <c>
        <f>(M584*21)/100</f>
      </c>
      <c t="s">
        <v>27</v>
      </c>
    </row>
    <row r="585" spans="1:5" ht="25.5">
      <c r="A585" s="35" t="s">
        <v>55</v>
      </c>
      <c r="E585" s="39" t="s">
        <v>2811</v>
      </c>
    </row>
    <row r="586" spans="1:5" ht="12.75">
      <c r="A586" s="35" t="s">
        <v>56</v>
      </c>
      <c r="E586" s="40" t="s">
        <v>5</v>
      </c>
    </row>
    <row r="587" spans="1:5" ht="12.75">
      <c r="A587" t="s">
        <v>58</v>
      </c>
      <c r="E587" s="39" t="s">
        <v>5</v>
      </c>
    </row>
    <row r="588" spans="1:16" ht="12.75">
      <c r="A588" t="s">
        <v>49</v>
      </c>
      <c s="34" t="s">
        <v>2424</v>
      </c>
      <c s="34" t="s">
        <v>2812</v>
      </c>
      <c s="35" t="s">
        <v>5</v>
      </c>
      <c s="6" t="s">
        <v>2813</v>
      </c>
      <c s="36" t="s">
        <v>129</v>
      </c>
      <c s="37">
        <v>12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878</v>
      </c>
      <c>
        <f>(M588*21)/100</f>
      </c>
      <c t="s">
        <v>27</v>
      </c>
    </row>
    <row r="589" spans="1:5" ht="12.75">
      <c r="A589" s="35" t="s">
        <v>55</v>
      </c>
      <c r="E589" s="39" t="s">
        <v>2813</v>
      </c>
    </row>
    <row r="590" spans="1:5" ht="12.75">
      <c r="A590" s="35" t="s">
        <v>56</v>
      </c>
      <c r="E590" s="40" t="s">
        <v>5</v>
      </c>
    </row>
    <row r="591" spans="1:5" ht="12.75">
      <c r="A591" t="s">
        <v>58</v>
      </c>
      <c r="E591" s="39" t="s">
        <v>5</v>
      </c>
    </row>
    <row r="592" spans="1:16" ht="12.75">
      <c r="A592" t="s">
        <v>49</v>
      </c>
      <c s="34" t="s">
        <v>2426</v>
      </c>
      <c s="34" t="s">
        <v>2814</v>
      </c>
      <c s="35" t="s">
        <v>5</v>
      </c>
      <c s="6" t="s">
        <v>2815</v>
      </c>
      <c s="36" t="s">
        <v>129</v>
      </c>
      <c s="37">
        <v>24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878</v>
      </c>
      <c>
        <f>(M592*21)/100</f>
      </c>
      <c t="s">
        <v>27</v>
      </c>
    </row>
    <row r="593" spans="1:5" ht="12.75">
      <c r="A593" s="35" t="s">
        <v>55</v>
      </c>
      <c r="E593" s="39" t="s">
        <v>2815</v>
      </c>
    </row>
    <row r="594" spans="1:5" ht="12.75">
      <c r="A594" s="35" t="s">
        <v>56</v>
      </c>
      <c r="E594" s="40" t="s">
        <v>5</v>
      </c>
    </row>
    <row r="595" spans="1:5" ht="12.75">
      <c r="A595" t="s">
        <v>58</v>
      </c>
      <c r="E595" s="39" t="s">
        <v>5</v>
      </c>
    </row>
    <row r="596" spans="1:16" ht="12.75">
      <c r="A596" t="s">
        <v>49</v>
      </c>
      <c s="34" t="s">
        <v>2428</v>
      </c>
      <c s="34" t="s">
        <v>2816</v>
      </c>
      <c s="35" t="s">
        <v>5</v>
      </c>
      <c s="6" t="s">
        <v>2817</v>
      </c>
      <c s="36" t="s">
        <v>129</v>
      </c>
      <c s="37">
        <v>24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878</v>
      </c>
      <c>
        <f>(M596*21)/100</f>
      </c>
      <c t="s">
        <v>27</v>
      </c>
    </row>
    <row r="597" spans="1:5" ht="12.75">
      <c r="A597" s="35" t="s">
        <v>55</v>
      </c>
      <c r="E597" s="39" t="s">
        <v>2817</v>
      </c>
    </row>
    <row r="598" spans="1:5" ht="12.75">
      <c r="A598" s="35" t="s">
        <v>56</v>
      </c>
      <c r="E598" s="40" t="s">
        <v>5</v>
      </c>
    </row>
    <row r="599" spans="1:5" ht="12.75">
      <c r="A599" t="s">
        <v>58</v>
      </c>
      <c r="E599" s="39" t="s">
        <v>5</v>
      </c>
    </row>
    <row r="600" spans="1:16" ht="12.75">
      <c r="A600" t="s">
        <v>49</v>
      </c>
      <c s="34" t="s">
        <v>2430</v>
      </c>
      <c s="34" t="s">
        <v>2818</v>
      </c>
      <c s="35" t="s">
        <v>5</v>
      </c>
      <c s="6" t="s">
        <v>2819</v>
      </c>
      <c s="36" t="s">
        <v>129</v>
      </c>
      <c s="37">
        <v>12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878</v>
      </c>
      <c>
        <f>(M600*21)/100</f>
      </c>
      <c t="s">
        <v>27</v>
      </c>
    </row>
    <row r="601" spans="1:5" ht="12.75">
      <c r="A601" s="35" t="s">
        <v>55</v>
      </c>
      <c r="E601" s="39" t="s">
        <v>2819</v>
      </c>
    </row>
    <row r="602" spans="1:5" ht="12.75">
      <c r="A602" s="35" t="s">
        <v>56</v>
      </c>
      <c r="E602" s="40" t="s">
        <v>5</v>
      </c>
    </row>
    <row r="603" spans="1:5" ht="12.75">
      <c r="A603" t="s">
        <v>58</v>
      </c>
      <c r="E603" s="39" t="s">
        <v>5</v>
      </c>
    </row>
    <row r="604" spans="1:16" ht="12.75">
      <c r="A604" t="s">
        <v>49</v>
      </c>
      <c s="34" t="s">
        <v>2432</v>
      </c>
      <c s="34" t="s">
        <v>2820</v>
      </c>
      <c s="35" t="s">
        <v>5</v>
      </c>
      <c s="6" t="s">
        <v>2821</v>
      </c>
      <c s="36" t="s">
        <v>129</v>
      </c>
      <c s="37">
        <v>12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878</v>
      </c>
      <c>
        <f>(M604*21)/100</f>
      </c>
      <c t="s">
        <v>27</v>
      </c>
    </row>
    <row r="605" spans="1:5" ht="12.75">
      <c r="A605" s="35" t="s">
        <v>55</v>
      </c>
      <c r="E605" s="39" t="s">
        <v>2821</v>
      </c>
    </row>
    <row r="606" spans="1:5" ht="12.75">
      <c r="A606" s="35" t="s">
        <v>56</v>
      </c>
      <c r="E606" s="40" t="s">
        <v>5</v>
      </c>
    </row>
    <row r="607" spans="1:5" ht="12.75">
      <c r="A607" t="s">
        <v>58</v>
      </c>
      <c r="E607" s="39" t="s">
        <v>5</v>
      </c>
    </row>
    <row r="608" spans="1:16" ht="12.75">
      <c r="A608" t="s">
        <v>49</v>
      </c>
      <c s="34" t="s">
        <v>2434</v>
      </c>
      <c s="34" t="s">
        <v>2822</v>
      </c>
      <c s="35" t="s">
        <v>5</v>
      </c>
      <c s="6" t="s">
        <v>2823</v>
      </c>
      <c s="36" t="s">
        <v>715</v>
      </c>
      <c s="37">
        <v>25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878</v>
      </c>
      <c>
        <f>(M608*21)/100</f>
      </c>
      <c t="s">
        <v>27</v>
      </c>
    </row>
    <row r="609" spans="1:5" ht="12.75">
      <c r="A609" s="35" t="s">
        <v>55</v>
      </c>
      <c r="E609" s="39" t="s">
        <v>2823</v>
      </c>
    </row>
    <row r="610" spans="1:5" ht="12.75">
      <c r="A610" s="35" t="s">
        <v>56</v>
      </c>
      <c r="E610" s="40" t="s">
        <v>5</v>
      </c>
    </row>
    <row r="611" spans="1:5" ht="12.75">
      <c r="A611" t="s">
        <v>58</v>
      </c>
      <c r="E611" s="39" t="s">
        <v>5</v>
      </c>
    </row>
    <row r="612" spans="1:16" ht="12.75">
      <c r="A612" t="s">
        <v>49</v>
      </c>
      <c s="34" t="s">
        <v>2436</v>
      </c>
      <c s="34" t="s">
        <v>2824</v>
      </c>
      <c s="35" t="s">
        <v>5</v>
      </c>
      <c s="6" t="s">
        <v>2825</v>
      </c>
      <c s="36" t="s">
        <v>129</v>
      </c>
      <c s="37">
        <v>2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54</v>
      </c>
      <c>
        <f>(M612*21)/100</f>
      </c>
      <c t="s">
        <v>27</v>
      </c>
    </row>
    <row r="613" spans="1:5" ht="12.75">
      <c r="A613" s="35" t="s">
        <v>55</v>
      </c>
      <c r="E613" s="39" t="s">
        <v>2825</v>
      </c>
    </row>
    <row r="614" spans="1:5" ht="12.75">
      <c r="A614" s="35" t="s">
        <v>56</v>
      </c>
      <c r="E614" s="40" t="s">
        <v>5</v>
      </c>
    </row>
    <row r="615" spans="1:5" ht="12.75">
      <c r="A615" t="s">
        <v>58</v>
      </c>
      <c r="E615" s="39" t="s">
        <v>5</v>
      </c>
    </row>
    <row r="616" spans="1:16" ht="12.75">
      <c r="A616" t="s">
        <v>49</v>
      </c>
      <c s="34" t="s">
        <v>2441</v>
      </c>
      <c s="34" t="s">
        <v>2826</v>
      </c>
      <c s="35" t="s">
        <v>5</v>
      </c>
      <c s="6" t="s">
        <v>2827</v>
      </c>
      <c s="36" t="s">
        <v>105</v>
      </c>
      <c s="37">
        <v>1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54</v>
      </c>
      <c>
        <f>(M616*21)/100</f>
      </c>
      <c t="s">
        <v>27</v>
      </c>
    </row>
    <row r="617" spans="1:5" ht="12.75">
      <c r="A617" s="35" t="s">
        <v>55</v>
      </c>
      <c r="E617" s="39" t="s">
        <v>2827</v>
      </c>
    </row>
    <row r="618" spans="1:5" ht="12.75">
      <c r="A618" s="35" t="s">
        <v>56</v>
      </c>
      <c r="E618" s="40" t="s">
        <v>5</v>
      </c>
    </row>
    <row r="619" spans="1:5" ht="12.75">
      <c r="A619" t="s">
        <v>58</v>
      </c>
      <c r="E619" s="39" t="s">
        <v>5</v>
      </c>
    </row>
    <row r="620" spans="1:16" ht="25.5">
      <c r="A620" t="s">
        <v>49</v>
      </c>
      <c s="34" t="s">
        <v>2444</v>
      </c>
      <c s="34" t="s">
        <v>2828</v>
      </c>
      <c s="35" t="s">
        <v>5</v>
      </c>
      <c s="6" t="s">
        <v>2829</v>
      </c>
      <c s="36" t="s">
        <v>227</v>
      </c>
      <c s="37">
        <v>160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878</v>
      </c>
      <c>
        <f>(M620*21)/100</f>
      </c>
      <c t="s">
        <v>27</v>
      </c>
    </row>
    <row r="621" spans="1:5" ht="38.25">
      <c r="A621" s="35" t="s">
        <v>55</v>
      </c>
      <c r="E621" s="39" t="s">
        <v>2830</v>
      </c>
    </row>
    <row r="622" spans="1:5" ht="12.75">
      <c r="A622" s="35" t="s">
        <v>56</v>
      </c>
      <c r="E622" s="40" t="s">
        <v>5</v>
      </c>
    </row>
    <row r="623" spans="1:5" ht="12.75">
      <c r="A623" t="s">
        <v>58</v>
      </c>
      <c r="E623" s="39" t="s">
        <v>5</v>
      </c>
    </row>
    <row r="624" spans="1:16" ht="25.5">
      <c r="A624" t="s">
        <v>49</v>
      </c>
      <c s="34" t="s">
        <v>2449</v>
      </c>
      <c s="34" t="s">
        <v>2831</v>
      </c>
      <c s="35" t="s">
        <v>5</v>
      </c>
      <c s="6" t="s">
        <v>2832</v>
      </c>
      <c s="36" t="s">
        <v>227</v>
      </c>
      <c s="37">
        <v>184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878</v>
      </c>
      <c>
        <f>(M624*21)/100</f>
      </c>
      <c t="s">
        <v>27</v>
      </c>
    </row>
    <row r="625" spans="1:5" ht="25.5">
      <c r="A625" s="35" t="s">
        <v>55</v>
      </c>
      <c r="E625" s="39" t="s">
        <v>2832</v>
      </c>
    </row>
    <row r="626" spans="1:5" ht="25.5">
      <c r="A626" s="35" t="s">
        <v>56</v>
      </c>
      <c r="E626" s="40" t="s">
        <v>2833</v>
      </c>
    </row>
    <row r="627" spans="1:5" ht="12.75">
      <c r="A627" t="s">
        <v>58</v>
      </c>
      <c r="E627" s="39" t="s">
        <v>5</v>
      </c>
    </row>
    <row r="628" spans="1:16" ht="25.5">
      <c r="A628" t="s">
        <v>49</v>
      </c>
      <c s="34" t="s">
        <v>1235</v>
      </c>
      <c s="34" t="s">
        <v>2834</v>
      </c>
      <c s="35" t="s">
        <v>5</v>
      </c>
      <c s="6" t="s">
        <v>2835</v>
      </c>
      <c s="36" t="s">
        <v>129</v>
      </c>
      <c s="37">
        <v>1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878</v>
      </c>
      <c>
        <f>(M628*21)/100</f>
      </c>
      <c t="s">
        <v>27</v>
      </c>
    </row>
    <row r="629" spans="1:5" ht="25.5">
      <c r="A629" s="35" t="s">
        <v>55</v>
      </c>
      <c r="E629" s="39" t="s">
        <v>2835</v>
      </c>
    </row>
    <row r="630" spans="1:5" ht="12.75">
      <c r="A630" s="35" t="s">
        <v>56</v>
      </c>
      <c r="E630" s="40" t="s">
        <v>5</v>
      </c>
    </row>
    <row r="631" spans="1:5" ht="12.75">
      <c r="A631" t="s">
        <v>58</v>
      </c>
      <c r="E631" s="39" t="s">
        <v>5</v>
      </c>
    </row>
    <row r="632" spans="1:16" ht="12.75">
      <c r="A632" t="s">
        <v>49</v>
      </c>
      <c s="34" t="s">
        <v>1238</v>
      </c>
      <c s="34" t="s">
        <v>2836</v>
      </c>
      <c s="35" t="s">
        <v>5</v>
      </c>
      <c s="6" t="s">
        <v>2837</v>
      </c>
      <c s="36" t="s">
        <v>129</v>
      </c>
      <c s="37">
        <v>1</v>
      </c>
      <c s="36">
        <v>0</v>
      </c>
      <c s="36">
        <f>ROUND(G632*H632,6)</f>
      </c>
      <c r="L632" s="38">
        <v>0</v>
      </c>
      <c s="32">
        <f>ROUND(ROUND(L632,2)*ROUND(G632,3),2)</f>
      </c>
      <c s="36" t="s">
        <v>878</v>
      </c>
      <c>
        <f>(M632*21)/100</f>
      </c>
      <c t="s">
        <v>27</v>
      </c>
    </row>
    <row r="633" spans="1:5" ht="12.75">
      <c r="A633" s="35" t="s">
        <v>55</v>
      </c>
      <c r="E633" s="39" t="s">
        <v>2837</v>
      </c>
    </row>
    <row r="634" spans="1:5" ht="12.75">
      <c r="A634" s="35" t="s">
        <v>56</v>
      </c>
      <c r="E634" s="40" t="s">
        <v>5</v>
      </c>
    </row>
    <row r="635" spans="1:5" ht="12.75">
      <c r="A635" t="s">
        <v>58</v>
      </c>
      <c r="E635" s="39" t="s">
        <v>5</v>
      </c>
    </row>
    <row r="636" spans="1:16" ht="12.75">
      <c r="A636" t="s">
        <v>49</v>
      </c>
      <c s="34" t="s">
        <v>1241</v>
      </c>
      <c s="34" t="s">
        <v>2838</v>
      </c>
      <c s="35" t="s">
        <v>5</v>
      </c>
      <c s="6" t="s">
        <v>2839</v>
      </c>
      <c s="36" t="s">
        <v>129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54</v>
      </c>
      <c>
        <f>(M636*21)/100</f>
      </c>
      <c t="s">
        <v>27</v>
      </c>
    </row>
    <row r="637" spans="1:5" ht="12.75">
      <c r="A637" s="35" t="s">
        <v>55</v>
      </c>
      <c r="E637" s="39" t="s">
        <v>2839</v>
      </c>
    </row>
    <row r="638" spans="1:5" ht="12.75">
      <c r="A638" s="35" t="s">
        <v>56</v>
      </c>
      <c r="E638" s="40" t="s">
        <v>5</v>
      </c>
    </row>
    <row r="639" spans="1:5" ht="12.75">
      <c r="A639" t="s">
        <v>58</v>
      </c>
      <c r="E639" s="39" t="s">
        <v>5</v>
      </c>
    </row>
    <row r="640" spans="1:16" ht="12.75">
      <c r="A640" t="s">
        <v>49</v>
      </c>
      <c s="34" t="s">
        <v>1244</v>
      </c>
      <c s="34" t="s">
        <v>2840</v>
      </c>
      <c s="35" t="s">
        <v>5</v>
      </c>
      <c s="6" t="s">
        <v>2841</v>
      </c>
      <c s="36" t="s">
        <v>227</v>
      </c>
      <c s="37">
        <v>25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878</v>
      </c>
      <c>
        <f>(M640*21)/100</f>
      </c>
      <c t="s">
        <v>27</v>
      </c>
    </row>
    <row r="641" spans="1:5" ht="12.75">
      <c r="A641" s="35" t="s">
        <v>55</v>
      </c>
      <c r="E641" s="39" t="s">
        <v>2841</v>
      </c>
    </row>
    <row r="642" spans="1:5" ht="12.75">
      <c r="A642" s="35" t="s">
        <v>56</v>
      </c>
      <c r="E642" s="40" t="s">
        <v>5</v>
      </c>
    </row>
    <row r="643" spans="1:5" ht="12.75">
      <c r="A643" t="s">
        <v>58</v>
      </c>
      <c r="E643" s="39" t="s">
        <v>5</v>
      </c>
    </row>
    <row r="644" spans="1:16" ht="12.75">
      <c r="A644" t="s">
        <v>49</v>
      </c>
      <c s="34" t="s">
        <v>1247</v>
      </c>
      <c s="34" t="s">
        <v>2842</v>
      </c>
      <c s="35" t="s">
        <v>5</v>
      </c>
      <c s="6" t="s">
        <v>2843</v>
      </c>
      <c s="36" t="s">
        <v>227</v>
      </c>
      <c s="37">
        <v>30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878</v>
      </c>
      <c>
        <f>(M644*21)/100</f>
      </c>
      <c t="s">
        <v>27</v>
      </c>
    </row>
    <row r="645" spans="1:5" ht="12.75">
      <c r="A645" s="35" t="s">
        <v>55</v>
      </c>
      <c r="E645" s="39" t="s">
        <v>2843</v>
      </c>
    </row>
    <row r="646" spans="1:5" ht="25.5">
      <c r="A646" s="35" t="s">
        <v>56</v>
      </c>
      <c r="E646" s="40" t="s">
        <v>2844</v>
      </c>
    </row>
    <row r="647" spans="1:5" ht="12.75">
      <c r="A647" t="s">
        <v>58</v>
      </c>
      <c r="E647" s="39" t="s">
        <v>2845</v>
      </c>
    </row>
    <row r="648" spans="1:16" ht="12.75">
      <c r="A648" t="s">
        <v>49</v>
      </c>
      <c s="34" t="s">
        <v>1251</v>
      </c>
      <c s="34" t="s">
        <v>2838</v>
      </c>
      <c s="35" t="s">
        <v>50</v>
      </c>
      <c s="6" t="s">
        <v>2846</v>
      </c>
      <c s="36" t="s">
        <v>105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54</v>
      </c>
      <c>
        <f>(M648*21)/100</f>
      </c>
      <c t="s">
        <v>27</v>
      </c>
    </row>
    <row r="649" spans="1:5" ht="12.75">
      <c r="A649" s="35" t="s">
        <v>55</v>
      </c>
      <c r="E649" s="39" t="s">
        <v>2846</v>
      </c>
    </row>
    <row r="650" spans="1:5" ht="12.75">
      <c r="A650" s="35" t="s">
        <v>56</v>
      </c>
      <c r="E650" s="40" t="s">
        <v>5</v>
      </c>
    </row>
    <row r="651" spans="1:5" ht="12.75">
      <c r="A651" t="s">
        <v>58</v>
      </c>
      <c r="E651" s="39" t="s">
        <v>5</v>
      </c>
    </row>
    <row r="652" spans="1:16" ht="12.75">
      <c r="A652" t="s">
        <v>49</v>
      </c>
      <c s="34" t="s">
        <v>1254</v>
      </c>
      <c s="34" t="s">
        <v>2847</v>
      </c>
      <c s="35" t="s">
        <v>5</v>
      </c>
      <c s="6" t="s">
        <v>2848</v>
      </c>
      <c s="36" t="s">
        <v>227</v>
      </c>
      <c s="37">
        <v>350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54</v>
      </c>
      <c>
        <f>(M652*21)/100</f>
      </c>
      <c t="s">
        <v>27</v>
      </c>
    </row>
    <row r="653" spans="1:5" ht="12.75">
      <c r="A653" s="35" t="s">
        <v>55</v>
      </c>
      <c r="E653" s="39" t="s">
        <v>2848</v>
      </c>
    </row>
    <row r="654" spans="1:5" ht="12.75">
      <c r="A654" s="35" t="s">
        <v>56</v>
      </c>
      <c r="E654" s="40" t="s">
        <v>5</v>
      </c>
    </row>
    <row r="655" spans="1:5" ht="12.75">
      <c r="A655" t="s">
        <v>58</v>
      </c>
      <c r="E655" s="39" t="s">
        <v>5</v>
      </c>
    </row>
    <row r="656" spans="1:13" ht="12.75">
      <c r="A656" t="s">
        <v>46</v>
      </c>
      <c r="C656" s="31" t="s">
        <v>2849</v>
      </c>
      <c r="E656" s="33" t="s">
        <v>2850</v>
      </c>
      <c r="J656" s="32">
        <f>0</f>
      </c>
      <c s="32">
        <f>0</f>
      </c>
      <c s="32">
        <f>0+L657+L661</f>
      </c>
      <c s="32">
        <f>0+M657+M661</f>
      </c>
    </row>
    <row r="657" spans="1:16" ht="12.75">
      <c r="A657" t="s">
        <v>49</v>
      </c>
      <c s="34" t="s">
        <v>1261</v>
      </c>
      <c s="34" t="s">
        <v>2851</v>
      </c>
      <c s="35" t="s">
        <v>5</v>
      </c>
      <c s="6" t="s">
        <v>2852</v>
      </c>
      <c s="36" t="s">
        <v>161</v>
      </c>
      <c s="37">
        <v>600</v>
      </c>
      <c s="36">
        <v>0</v>
      </c>
      <c s="36">
        <f>ROUND(G657*H657,6)</f>
      </c>
      <c r="L657" s="38">
        <v>0</v>
      </c>
      <c s="32">
        <f>ROUND(ROUND(L657,2)*ROUND(G657,3),2)</f>
      </c>
      <c s="36" t="s">
        <v>878</v>
      </c>
      <c>
        <f>(M657*21)/100</f>
      </c>
      <c t="s">
        <v>27</v>
      </c>
    </row>
    <row r="658" spans="1:5" ht="12.75">
      <c r="A658" s="35" t="s">
        <v>55</v>
      </c>
      <c r="E658" s="39" t="s">
        <v>2852</v>
      </c>
    </row>
    <row r="659" spans="1:5" ht="12.75">
      <c r="A659" s="35" t="s">
        <v>56</v>
      </c>
      <c r="E659" s="40" t="s">
        <v>5</v>
      </c>
    </row>
    <row r="660" spans="1:5" ht="12.75">
      <c r="A660" t="s">
        <v>58</v>
      </c>
      <c r="E660" s="39" t="s">
        <v>5</v>
      </c>
    </row>
    <row r="661" spans="1:16" ht="25.5">
      <c r="A661" t="s">
        <v>49</v>
      </c>
      <c s="34" t="s">
        <v>1265</v>
      </c>
      <c s="34" t="s">
        <v>2853</v>
      </c>
      <c s="35" t="s">
        <v>5</v>
      </c>
      <c s="6" t="s">
        <v>2854</v>
      </c>
      <c s="36" t="s">
        <v>161</v>
      </c>
      <c s="37">
        <v>744</v>
      </c>
      <c s="36">
        <v>0</v>
      </c>
      <c s="36">
        <f>ROUND(G661*H661,6)</f>
      </c>
      <c r="L661" s="38">
        <v>0</v>
      </c>
      <c s="32">
        <f>ROUND(ROUND(L661,2)*ROUND(G661,3),2)</f>
      </c>
      <c s="36" t="s">
        <v>878</v>
      </c>
      <c>
        <f>(M661*21)/100</f>
      </c>
      <c t="s">
        <v>27</v>
      </c>
    </row>
    <row r="662" spans="1:5" ht="25.5">
      <c r="A662" s="35" t="s">
        <v>55</v>
      </c>
      <c r="E662" s="39" t="s">
        <v>2854</v>
      </c>
    </row>
    <row r="663" spans="1:5" ht="114.75">
      <c r="A663" s="35" t="s">
        <v>56</v>
      </c>
      <c r="E663" s="40" t="s">
        <v>2855</v>
      </c>
    </row>
    <row r="664" spans="1:5" ht="12.75">
      <c r="A664" t="s">
        <v>58</v>
      </c>
      <c r="E664" s="39" t="s">
        <v>5</v>
      </c>
    </row>
    <row r="665" spans="1:13" ht="12.75">
      <c r="A665" t="s">
        <v>46</v>
      </c>
      <c r="C665" s="31" t="s">
        <v>2856</v>
      </c>
      <c r="E665" s="33" t="s">
        <v>2857</v>
      </c>
      <c r="J665" s="32">
        <f>0</f>
      </c>
      <c s="32">
        <f>0</f>
      </c>
      <c s="32">
        <f>0+L666</f>
      </c>
      <c s="32">
        <f>0+M666</f>
      </c>
    </row>
    <row r="666" spans="1:16" ht="12.75">
      <c r="A666" t="s">
        <v>49</v>
      </c>
      <c s="34" t="s">
        <v>1258</v>
      </c>
      <c s="34" t="s">
        <v>2858</v>
      </c>
      <c s="35" t="s">
        <v>5</v>
      </c>
      <c s="6" t="s">
        <v>2859</v>
      </c>
      <c s="36" t="s">
        <v>105</v>
      </c>
      <c s="37">
        <v>1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54</v>
      </c>
      <c>
        <f>(M666*21)/100</f>
      </c>
      <c t="s">
        <v>27</v>
      </c>
    </row>
    <row r="667" spans="1:5" ht="12.75">
      <c r="A667" s="35" t="s">
        <v>55</v>
      </c>
      <c r="E667" s="39" t="s">
        <v>2859</v>
      </c>
    </row>
    <row r="668" spans="1:5" ht="12.75">
      <c r="A668" s="35" t="s">
        <v>56</v>
      </c>
      <c r="E668" s="40" t="s">
        <v>5</v>
      </c>
    </row>
    <row r="669" spans="1:5" ht="25.5">
      <c r="A669" t="s">
        <v>58</v>
      </c>
      <c r="E669" s="39" t="s">
        <v>2860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COUNTIFS(L8:L308,"=0",A8:A308,"P")+COUNTIFS(L8:L308,"",A8:A308,"P")+SUM(Q8:Q308)</f>
      </c>
    </row>
    <row r="8" spans="1:13" ht="12.75">
      <c r="A8" t="s">
        <v>44</v>
      </c>
      <c r="C8" s="28" t="s">
        <v>2863</v>
      </c>
      <c r="E8" s="30" t="s">
        <v>2862</v>
      </c>
      <c r="J8" s="29">
        <f>0+J9+J14+J67+J156+J185+J202+J259</f>
      </c>
      <c s="29">
        <f>0+K9+K14+K67+K156+K185+K202+K259</f>
      </c>
      <c s="29">
        <f>0+L9+L14+L67+L156+L185+L202+L259</f>
      </c>
      <c s="29">
        <f>0+M9+M14+M67+M156+M185+M202+M259</f>
      </c>
    </row>
    <row r="9" spans="1:13" ht="12.75">
      <c r="A9" t="s">
        <v>46</v>
      </c>
      <c r="C9" s="31" t="s">
        <v>125</v>
      </c>
      <c r="E9" s="33" t="s">
        <v>2864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2865</v>
      </c>
      <c s="35" t="s">
        <v>5</v>
      </c>
      <c s="6" t="s">
        <v>2866</v>
      </c>
      <c s="36" t="s">
        <v>105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2866</v>
      </c>
    </row>
    <row r="12" spans="1:5" ht="12.75">
      <c r="A12" s="35" t="s">
        <v>56</v>
      </c>
      <c r="E12" s="40" t="s">
        <v>5</v>
      </c>
    </row>
    <row r="13" spans="1:5" ht="38.25">
      <c r="A13" t="s">
        <v>58</v>
      </c>
      <c r="E13" s="39" t="s">
        <v>2867</v>
      </c>
    </row>
    <row r="14" spans="1:13" ht="12.75">
      <c r="A14" t="s">
        <v>46</v>
      </c>
      <c r="C14" s="31" t="s">
        <v>2868</v>
      </c>
      <c r="E14" s="33" t="s">
        <v>2869</v>
      </c>
      <c r="J14" s="32">
        <f>0</f>
      </c>
      <c s="32">
        <f>0</f>
      </c>
      <c s="32">
        <f>0+L15+L19+L23+L27+L31+L35+L39+L43+L47+L51+L55+L59+L63</f>
      </c>
      <c s="32">
        <f>0+M15+M19+M23+M27+M31+M35+M39+M43+M47+M51+M55+M59+M63</f>
      </c>
    </row>
    <row r="15" spans="1:16" ht="12.75">
      <c r="A15" t="s">
        <v>49</v>
      </c>
      <c s="34" t="s">
        <v>27</v>
      </c>
      <c s="34" t="s">
        <v>2870</v>
      </c>
      <c s="35" t="s">
        <v>5</v>
      </c>
      <c s="6" t="s">
        <v>2871</v>
      </c>
      <c s="36" t="s">
        <v>105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2871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12.75">
      <c r="A19" t="s">
        <v>49</v>
      </c>
      <c s="34" t="s">
        <v>25</v>
      </c>
      <c s="34" t="s">
        <v>2872</v>
      </c>
      <c s="35" t="s">
        <v>5</v>
      </c>
      <c s="6" t="s">
        <v>2873</v>
      </c>
      <c s="36" t="s">
        <v>258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2873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25.5">
      <c r="A23" t="s">
        <v>49</v>
      </c>
      <c s="34" t="s">
        <v>66</v>
      </c>
      <c s="34" t="s">
        <v>2874</v>
      </c>
      <c s="35" t="s">
        <v>5</v>
      </c>
      <c s="6" t="s">
        <v>2875</v>
      </c>
      <c s="36" t="s">
        <v>258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2875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70</v>
      </c>
      <c s="34" t="s">
        <v>2876</v>
      </c>
      <c s="35" t="s">
        <v>5</v>
      </c>
      <c s="6" t="s">
        <v>2877</v>
      </c>
      <c s="36" t="s">
        <v>258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2877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26</v>
      </c>
      <c s="34" t="s">
        <v>2878</v>
      </c>
      <c s="35" t="s">
        <v>5</v>
      </c>
      <c s="6" t="s">
        <v>2879</v>
      </c>
      <c s="36" t="s">
        <v>258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2879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77</v>
      </c>
      <c s="34" t="s">
        <v>2880</v>
      </c>
      <c s="35" t="s">
        <v>5</v>
      </c>
      <c s="6" t="s">
        <v>2881</v>
      </c>
      <c s="36" t="s">
        <v>258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2881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49</v>
      </c>
      <c s="34" t="s">
        <v>81</v>
      </c>
      <c s="34" t="s">
        <v>2882</v>
      </c>
      <c s="35" t="s">
        <v>5</v>
      </c>
      <c s="6" t="s">
        <v>2883</v>
      </c>
      <c s="36" t="s">
        <v>258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2883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85</v>
      </c>
      <c s="34" t="s">
        <v>2884</v>
      </c>
      <c s="35" t="s">
        <v>5</v>
      </c>
      <c s="6" t="s">
        <v>2885</v>
      </c>
      <c s="36" t="s">
        <v>258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2885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89</v>
      </c>
      <c s="34" t="s">
        <v>2886</v>
      </c>
      <c s="35" t="s">
        <v>5</v>
      </c>
      <c s="6" t="s">
        <v>2887</v>
      </c>
      <c s="36" t="s">
        <v>258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2887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93</v>
      </c>
      <c s="34" t="s">
        <v>2888</v>
      </c>
      <c s="35" t="s">
        <v>5</v>
      </c>
      <c s="6" t="s">
        <v>2889</v>
      </c>
      <c s="36" t="s">
        <v>258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2889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163</v>
      </c>
      <c s="34" t="s">
        <v>2890</v>
      </c>
      <c s="35" t="s">
        <v>5</v>
      </c>
      <c s="6" t="s">
        <v>2891</v>
      </c>
      <c s="36" t="s">
        <v>258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2891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167</v>
      </c>
      <c s="34" t="s">
        <v>2892</v>
      </c>
      <c s="35" t="s">
        <v>5</v>
      </c>
      <c s="6" t="s">
        <v>2893</v>
      </c>
      <c s="36" t="s">
        <v>258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2893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206</v>
      </c>
      <c s="34" t="s">
        <v>2894</v>
      </c>
      <c s="35" t="s">
        <v>5</v>
      </c>
      <c s="6" t="s">
        <v>2895</v>
      </c>
      <c s="36" t="s">
        <v>258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2895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3" ht="12.75">
      <c r="A67" t="s">
        <v>46</v>
      </c>
      <c r="C67" s="31" t="s">
        <v>2761</v>
      </c>
      <c r="E67" s="33" t="s">
        <v>2896</v>
      </c>
      <c r="J67" s="32">
        <f>0</f>
      </c>
      <c s="32">
        <f>0</f>
      </c>
      <c s="32">
        <f>0+L68+L72+L76+L80+L84+L88+L92+L96+L100+L104+L108+L112+L116+L120+L124+L128+L132+L136+L140+L144+L148+L152</f>
      </c>
      <c s="32">
        <f>0+M68+M72+M76+M80+M84+M88+M92+M96+M100+M104+M108+M112+M116+M120+M124+M128+M132+M136+M140+M144+M148+M152</f>
      </c>
    </row>
    <row r="68" spans="1:16" ht="25.5">
      <c r="A68" t="s">
        <v>49</v>
      </c>
      <c s="34" t="s">
        <v>210</v>
      </c>
      <c s="34" t="s">
        <v>2897</v>
      </c>
      <c s="35" t="s">
        <v>5</v>
      </c>
      <c s="6" t="s">
        <v>2898</v>
      </c>
      <c s="36" t="s">
        <v>258</v>
      </c>
      <c s="37">
        <v>11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25.5">
      <c r="A69" s="35" t="s">
        <v>55</v>
      </c>
      <c r="E69" s="39" t="s">
        <v>2898</v>
      </c>
    </row>
    <row r="70" spans="1:5" ht="12.75">
      <c r="A70" s="35" t="s">
        <v>56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12.75">
      <c r="A72" t="s">
        <v>49</v>
      </c>
      <c s="34" t="s">
        <v>213</v>
      </c>
      <c s="34" t="s">
        <v>2899</v>
      </c>
      <c s="35" t="s">
        <v>5</v>
      </c>
      <c s="6" t="s">
        <v>2900</v>
      </c>
      <c s="36" t="s">
        <v>258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2900</v>
      </c>
    </row>
    <row r="74" spans="1:5" ht="12.75">
      <c r="A74" s="35" t="s">
        <v>56</v>
      </c>
      <c r="E74" s="40" t="s">
        <v>5</v>
      </c>
    </row>
    <row r="75" spans="1:5" ht="12.75">
      <c r="A75" t="s">
        <v>58</v>
      </c>
      <c r="E75" s="39" t="s">
        <v>5</v>
      </c>
    </row>
    <row r="76" spans="1:16" ht="12.75">
      <c r="A76" t="s">
        <v>49</v>
      </c>
      <c s="34" t="s">
        <v>216</v>
      </c>
      <c s="34" t="s">
        <v>2901</v>
      </c>
      <c s="35" t="s">
        <v>5</v>
      </c>
      <c s="6" t="s">
        <v>2902</v>
      </c>
      <c s="36" t="s">
        <v>258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2902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5</v>
      </c>
    </row>
    <row r="80" spans="1:16" ht="12.75">
      <c r="A80" t="s">
        <v>49</v>
      </c>
      <c s="34" t="s">
        <v>219</v>
      </c>
      <c s="34" t="s">
        <v>2903</v>
      </c>
      <c s="35" t="s">
        <v>5</v>
      </c>
      <c s="6" t="s">
        <v>2904</v>
      </c>
      <c s="36" t="s">
        <v>258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2904</v>
      </c>
    </row>
    <row r="82" spans="1:5" ht="12.75">
      <c r="A82" s="35" t="s">
        <v>56</v>
      </c>
      <c r="E82" s="40" t="s">
        <v>5</v>
      </c>
    </row>
    <row r="83" spans="1:5" ht="12.75">
      <c r="A83" t="s">
        <v>58</v>
      </c>
      <c r="E83" s="39" t="s">
        <v>5</v>
      </c>
    </row>
    <row r="84" spans="1:16" ht="12.75">
      <c r="A84" t="s">
        <v>49</v>
      </c>
      <c s="34" t="s">
        <v>223</v>
      </c>
      <c s="34" t="s">
        <v>2905</v>
      </c>
      <c s="35" t="s">
        <v>5</v>
      </c>
      <c s="6" t="s">
        <v>2906</v>
      </c>
      <c s="36" t="s">
        <v>258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2906</v>
      </c>
    </row>
    <row r="86" spans="1:5" ht="12.75">
      <c r="A86" s="35" t="s">
        <v>56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12.75">
      <c r="A88" t="s">
        <v>49</v>
      </c>
      <c s="34" t="s">
        <v>224</v>
      </c>
      <c s="34" t="s">
        <v>2907</v>
      </c>
      <c s="35" t="s">
        <v>5</v>
      </c>
      <c s="6" t="s">
        <v>2908</v>
      </c>
      <c s="36" t="s">
        <v>258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2908</v>
      </c>
    </row>
    <row r="90" spans="1:5" ht="12.75">
      <c r="A90" s="35" t="s">
        <v>56</v>
      </c>
      <c r="E90" s="40" t="s">
        <v>5</v>
      </c>
    </row>
    <row r="91" spans="1:5" ht="12.75">
      <c r="A91" t="s">
        <v>58</v>
      </c>
      <c r="E91" s="39" t="s">
        <v>5</v>
      </c>
    </row>
    <row r="92" spans="1:16" ht="12.75">
      <c r="A92" t="s">
        <v>49</v>
      </c>
      <c s="34" t="s">
        <v>229</v>
      </c>
      <c s="34" t="s">
        <v>2909</v>
      </c>
      <c s="35" t="s">
        <v>5</v>
      </c>
      <c s="6" t="s">
        <v>2910</v>
      </c>
      <c s="36" t="s">
        <v>258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2910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5</v>
      </c>
    </row>
    <row r="96" spans="1:16" ht="12.75">
      <c r="A96" t="s">
        <v>49</v>
      </c>
      <c s="34" t="s">
        <v>233</v>
      </c>
      <c s="34" t="s">
        <v>2911</v>
      </c>
      <c s="35" t="s">
        <v>5</v>
      </c>
      <c s="6" t="s">
        <v>2912</v>
      </c>
      <c s="36" t="s">
        <v>258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2912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5</v>
      </c>
    </row>
    <row r="100" spans="1:16" ht="12.75">
      <c r="A100" t="s">
        <v>49</v>
      </c>
      <c s="34" t="s">
        <v>238</v>
      </c>
      <c s="34" t="s">
        <v>2913</v>
      </c>
      <c s="35" t="s">
        <v>5</v>
      </c>
      <c s="6" t="s">
        <v>2914</v>
      </c>
      <c s="36" t="s">
        <v>258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2914</v>
      </c>
    </row>
    <row r="102" spans="1:5" ht="12.75">
      <c r="A102" s="35" t="s">
        <v>56</v>
      </c>
      <c r="E102" s="40" t="s">
        <v>5</v>
      </c>
    </row>
    <row r="103" spans="1:5" ht="12.75">
      <c r="A103" t="s">
        <v>58</v>
      </c>
      <c r="E103" s="39" t="s">
        <v>5</v>
      </c>
    </row>
    <row r="104" spans="1:16" ht="12.75">
      <c r="A104" t="s">
        <v>49</v>
      </c>
      <c s="34" t="s">
        <v>242</v>
      </c>
      <c s="34" t="s">
        <v>2915</v>
      </c>
      <c s="35" t="s">
        <v>5</v>
      </c>
      <c s="6" t="s">
        <v>2916</v>
      </c>
      <c s="36" t="s">
        <v>258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2916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5</v>
      </c>
    </row>
    <row r="108" spans="1:16" ht="12.75">
      <c r="A108" t="s">
        <v>49</v>
      </c>
      <c s="34" t="s">
        <v>246</v>
      </c>
      <c s="34" t="s">
        <v>2917</v>
      </c>
      <c s="35" t="s">
        <v>5</v>
      </c>
      <c s="6" t="s">
        <v>2918</v>
      </c>
      <c s="36" t="s">
        <v>258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2918</v>
      </c>
    </row>
    <row r="110" spans="1:5" ht="12.75">
      <c r="A110" s="35" t="s">
        <v>56</v>
      </c>
      <c r="E110" s="40" t="s">
        <v>5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250</v>
      </c>
      <c s="34" t="s">
        <v>2919</v>
      </c>
      <c s="35" t="s">
        <v>5</v>
      </c>
      <c s="6" t="s">
        <v>2920</v>
      </c>
      <c s="36" t="s">
        <v>258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2920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5</v>
      </c>
    </row>
    <row r="116" spans="1:16" ht="12.75">
      <c r="A116" t="s">
        <v>49</v>
      </c>
      <c s="34" t="s">
        <v>293</v>
      </c>
      <c s="34" t="s">
        <v>2921</v>
      </c>
      <c s="35" t="s">
        <v>5</v>
      </c>
      <c s="6" t="s">
        <v>2922</v>
      </c>
      <c s="36" t="s">
        <v>258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2922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12.75">
      <c r="A120" t="s">
        <v>49</v>
      </c>
      <c s="34" t="s">
        <v>297</v>
      </c>
      <c s="34" t="s">
        <v>2923</v>
      </c>
      <c s="35" t="s">
        <v>5</v>
      </c>
      <c s="6" t="s">
        <v>2924</v>
      </c>
      <c s="36" t="s">
        <v>258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2924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12.75">
      <c r="A124" t="s">
        <v>49</v>
      </c>
      <c s="34" t="s">
        <v>301</v>
      </c>
      <c s="34" t="s">
        <v>2925</v>
      </c>
      <c s="35" t="s">
        <v>5</v>
      </c>
      <c s="6" t="s">
        <v>2926</v>
      </c>
      <c s="36" t="s">
        <v>258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2926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49</v>
      </c>
      <c s="34" t="s">
        <v>305</v>
      </c>
      <c s="34" t="s">
        <v>2927</v>
      </c>
      <c s="35" t="s">
        <v>5</v>
      </c>
      <c s="6" t="s">
        <v>2928</v>
      </c>
      <c s="36" t="s">
        <v>258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2928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12.75">
      <c r="A132" t="s">
        <v>49</v>
      </c>
      <c s="34" t="s">
        <v>308</v>
      </c>
      <c s="34" t="s">
        <v>2929</v>
      </c>
      <c s="35" t="s">
        <v>5</v>
      </c>
      <c s="6" t="s">
        <v>2930</v>
      </c>
      <c s="36" t="s">
        <v>258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2930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49</v>
      </c>
      <c s="34" t="s">
        <v>312</v>
      </c>
      <c s="34" t="s">
        <v>2931</v>
      </c>
      <c s="35" t="s">
        <v>5</v>
      </c>
      <c s="6" t="s">
        <v>2932</v>
      </c>
      <c s="36" t="s">
        <v>258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2932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49</v>
      </c>
      <c s="34" t="s">
        <v>315</v>
      </c>
      <c s="34" t="s">
        <v>2933</v>
      </c>
      <c s="35" t="s">
        <v>5</v>
      </c>
      <c s="6" t="s">
        <v>2934</v>
      </c>
      <c s="36" t="s">
        <v>258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2934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49</v>
      </c>
      <c s="34" t="s">
        <v>318</v>
      </c>
      <c s="34" t="s">
        <v>2935</v>
      </c>
      <c s="35" t="s">
        <v>5</v>
      </c>
      <c s="6" t="s">
        <v>2936</v>
      </c>
      <c s="36" t="s">
        <v>258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2936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12.75">
      <c r="A148" t="s">
        <v>49</v>
      </c>
      <c s="34" t="s">
        <v>321</v>
      </c>
      <c s="34" t="s">
        <v>2937</v>
      </c>
      <c s="35" t="s">
        <v>5</v>
      </c>
      <c s="6" t="s">
        <v>2938</v>
      </c>
      <c s="36" t="s">
        <v>258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2938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12.75">
      <c r="A152" t="s">
        <v>49</v>
      </c>
      <c s="34" t="s">
        <v>324</v>
      </c>
      <c s="34" t="s">
        <v>2939</v>
      </c>
      <c s="35" t="s">
        <v>5</v>
      </c>
      <c s="6" t="s">
        <v>2940</v>
      </c>
      <c s="36" t="s">
        <v>258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2940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3" ht="12.75">
      <c r="A156" t="s">
        <v>46</v>
      </c>
      <c r="C156" s="31" t="s">
        <v>2941</v>
      </c>
      <c r="E156" s="33" t="s">
        <v>2942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327</v>
      </c>
      <c s="34" t="s">
        <v>2943</v>
      </c>
      <c s="35" t="s">
        <v>5</v>
      </c>
      <c s="6" t="s">
        <v>2944</v>
      </c>
      <c s="36" t="s">
        <v>258</v>
      </c>
      <c s="37">
        <v>15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2944</v>
      </c>
    </row>
    <row r="159" spans="1:5" ht="12.75">
      <c r="A159" s="35" t="s">
        <v>56</v>
      </c>
      <c r="E159" s="40" t="s">
        <v>5</v>
      </c>
    </row>
    <row r="160" spans="1:5" ht="12.75">
      <c r="A160" t="s">
        <v>58</v>
      </c>
      <c r="E160" s="39" t="s">
        <v>5</v>
      </c>
    </row>
    <row r="161" spans="1:16" ht="12.75">
      <c r="A161" t="s">
        <v>49</v>
      </c>
      <c s="34" t="s">
        <v>330</v>
      </c>
      <c s="34" t="s">
        <v>2945</v>
      </c>
      <c s="35" t="s">
        <v>5</v>
      </c>
      <c s="6" t="s">
        <v>2946</v>
      </c>
      <c s="36" t="s">
        <v>258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2946</v>
      </c>
    </row>
    <row r="163" spans="1:5" ht="12.75">
      <c r="A163" s="35" t="s">
        <v>56</v>
      </c>
      <c r="E163" s="40" t="s">
        <v>5</v>
      </c>
    </row>
    <row r="164" spans="1:5" ht="12.75">
      <c r="A164" t="s">
        <v>58</v>
      </c>
      <c r="E164" s="39" t="s">
        <v>5</v>
      </c>
    </row>
    <row r="165" spans="1:16" ht="12.75">
      <c r="A165" t="s">
        <v>49</v>
      </c>
      <c s="34" t="s">
        <v>333</v>
      </c>
      <c s="34" t="s">
        <v>2947</v>
      </c>
      <c s="35" t="s">
        <v>5</v>
      </c>
      <c s="6" t="s">
        <v>2948</v>
      </c>
      <c s="36" t="s">
        <v>258</v>
      </c>
      <c s="37">
        <v>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2948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12.75">
      <c r="A169" t="s">
        <v>49</v>
      </c>
      <c s="34" t="s">
        <v>336</v>
      </c>
      <c s="34" t="s">
        <v>2949</v>
      </c>
      <c s="35" t="s">
        <v>5</v>
      </c>
      <c s="6" t="s">
        <v>2950</v>
      </c>
      <c s="36" t="s">
        <v>258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2950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12.75">
      <c r="A173" t="s">
        <v>49</v>
      </c>
      <c s="34" t="s">
        <v>341</v>
      </c>
      <c s="34" t="s">
        <v>2951</v>
      </c>
      <c s="35" t="s">
        <v>5</v>
      </c>
      <c s="6" t="s">
        <v>2952</v>
      </c>
      <c s="36" t="s">
        <v>258</v>
      </c>
      <c s="37">
        <v>22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2952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12.75">
      <c r="A177" t="s">
        <v>49</v>
      </c>
      <c s="34" t="s">
        <v>345</v>
      </c>
      <c s="34" t="s">
        <v>2953</v>
      </c>
      <c s="35" t="s">
        <v>5</v>
      </c>
      <c s="6" t="s">
        <v>2954</v>
      </c>
      <c s="36" t="s">
        <v>258</v>
      </c>
      <c s="37">
        <v>3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2954</v>
      </c>
    </row>
    <row r="179" spans="1:5" ht="12.75">
      <c r="A179" s="35" t="s">
        <v>56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12.75">
      <c r="A181" t="s">
        <v>49</v>
      </c>
      <c s="34" t="s">
        <v>350</v>
      </c>
      <c s="34" t="s">
        <v>2955</v>
      </c>
      <c s="35" t="s">
        <v>5</v>
      </c>
      <c s="6" t="s">
        <v>2956</v>
      </c>
      <c s="36" t="s">
        <v>258</v>
      </c>
      <c s="37">
        <v>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2956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3" ht="12.75">
      <c r="A185" t="s">
        <v>46</v>
      </c>
      <c r="C185" s="31" t="s">
        <v>2957</v>
      </c>
      <c r="E185" s="33" t="s">
        <v>2958</v>
      </c>
      <c r="J185" s="32">
        <f>0</f>
      </c>
      <c s="32">
        <f>0</f>
      </c>
      <c s="32">
        <f>0+L186+L190+L194+L198</f>
      </c>
      <c s="32">
        <f>0+M186+M190+M194+M198</f>
      </c>
    </row>
    <row r="186" spans="1:16" ht="38.25">
      <c r="A186" t="s">
        <v>49</v>
      </c>
      <c s="34" t="s">
        <v>354</v>
      </c>
      <c s="34" t="s">
        <v>2959</v>
      </c>
      <c s="35" t="s">
        <v>5</v>
      </c>
      <c s="6" t="s">
        <v>2960</v>
      </c>
      <c s="36" t="s">
        <v>258</v>
      </c>
      <c s="37">
        <v>29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51">
      <c r="A187" s="35" t="s">
        <v>55</v>
      </c>
      <c r="E187" s="39" t="s">
        <v>2961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5</v>
      </c>
    </row>
    <row r="190" spans="1:16" ht="12.75">
      <c r="A190" t="s">
        <v>49</v>
      </c>
      <c s="34" t="s">
        <v>358</v>
      </c>
      <c s="34" t="s">
        <v>2962</v>
      </c>
      <c s="35" t="s">
        <v>5</v>
      </c>
      <c s="6" t="s">
        <v>2963</v>
      </c>
      <c s="36" t="s">
        <v>258</v>
      </c>
      <c s="37">
        <v>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2963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5</v>
      </c>
    </row>
    <row r="194" spans="1:16" ht="12.75">
      <c r="A194" t="s">
        <v>49</v>
      </c>
      <c s="34" t="s">
        <v>362</v>
      </c>
      <c s="34" t="s">
        <v>2964</v>
      </c>
      <c s="35" t="s">
        <v>5</v>
      </c>
      <c s="6" t="s">
        <v>2965</v>
      </c>
      <c s="36" t="s">
        <v>258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2965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5</v>
      </c>
    </row>
    <row r="198" spans="1:16" ht="12.75">
      <c r="A198" t="s">
        <v>49</v>
      </c>
      <c s="34" t="s">
        <v>366</v>
      </c>
      <c s="34" t="s">
        <v>2966</v>
      </c>
      <c s="35" t="s">
        <v>5</v>
      </c>
      <c s="6" t="s">
        <v>2967</v>
      </c>
      <c s="36" t="s">
        <v>258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2967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5</v>
      </c>
    </row>
    <row r="202" spans="1:13" ht="12.75">
      <c r="A202" t="s">
        <v>46</v>
      </c>
      <c r="C202" s="31" t="s">
        <v>2968</v>
      </c>
      <c r="E202" s="33" t="s">
        <v>2969</v>
      </c>
      <c r="J202" s="32">
        <f>0</f>
      </c>
      <c s="32">
        <f>0</f>
      </c>
      <c s="32">
        <f>0+L203+L207+L211+L215+L219+L223+L227+L231+L235+L239+L243+L247+L251+L255</f>
      </c>
      <c s="32">
        <f>0+M203+M207+M211+M215+M219+M223+M227+M231+M235+M239+M243+M247+M251+M255</f>
      </c>
    </row>
    <row r="203" spans="1:16" ht="12.75">
      <c r="A203" t="s">
        <v>49</v>
      </c>
      <c s="34" t="s">
        <v>370</v>
      </c>
      <c s="34" t="s">
        <v>2840</v>
      </c>
      <c s="35" t="s">
        <v>5</v>
      </c>
      <c s="6" t="s">
        <v>2841</v>
      </c>
      <c s="36" t="s">
        <v>227</v>
      </c>
      <c s="37">
        <v>780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878</v>
      </c>
      <c>
        <f>(M203*21)/100</f>
      </c>
      <c t="s">
        <v>27</v>
      </c>
    </row>
    <row r="204" spans="1:5" ht="12.75">
      <c r="A204" s="35" t="s">
        <v>55</v>
      </c>
      <c r="E204" s="39" t="s">
        <v>2841</v>
      </c>
    </row>
    <row r="205" spans="1:5" ht="12.75">
      <c r="A205" s="35" t="s">
        <v>56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6" ht="25.5">
      <c r="A207" t="s">
        <v>49</v>
      </c>
      <c s="34" t="s">
        <v>374</v>
      </c>
      <c s="34" t="s">
        <v>2970</v>
      </c>
      <c s="35" t="s">
        <v>5</v>
      </c>
      <c s="6" t="s">
        <v>2971</v>
      </c>
      <c s="36" t="s">
        <v>227</v>
      </c>
      <c s="37">
        <v>936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878</v>
      </c>
      <c>
        <f>(M207*21)/100</f>
      </c>
      <c t="s">
        <v>27</v>
      </c>
    </row>
    <row r="208" spans="1:5" ht="25.5">
      <c r="A208" s="35" t="s">
        <v>55</v>
      </c>
      <c r="E208" s="39" t="s">
        <v>2971</v>
      </c>
    </row>
    <row r="209" spans="1:5" ht="25.5">
      <c r="A209" s="35" t="s">
        <v>56</v>
      </c>
      <c r="E209" s="40" t="s">
        <v>2972</v>
      </c>
    </row>
    <row r="210" spans="1:5" ht="12.75">
      <c r="A210" t="s">
        <v>58</v>
      </c>
      <c r="E210" s="39" t="s">
        <v>5</v>
      </c>
    </row>
    <row r="211" spans="1:16" ht="25.5">
      <c r="A211" t="s">
        <v>49</v>
      </c>
      <c s="34" t="s">
        <v>457</v>
      </c>
      <c s="34" t="s">
        <v>2973</v>
      </c>
      <c s="35" t="s">
        <v>5</v>
      </c>
      <c s="6" t="s">
        <v>2974</v>
      </c>
      <c s="36" t="s">
        <v>227</v>
      </c>
      <c s="37">
        <v>2170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878</v>
      </c>
      <c>
        <f>(M211*21)/100</f>
      </c>
      <c t="s">
        <v>27</v>
      </c>
    </row>
    <row r="212" spans="1:5" ht="25.5">
      <c r="A212" s="35" t="s">
        <v>55</v>
      </c>
      <c r="E212" s="39" t="s">
        <v>2974</v>
      </c>
    </row>
    <row r="213" spans="1:5" ht="25.5">
      <c r="A213" s="35" t="s">
        <v>56</v>
      </c>
      <c r="E213" s="40" t="s">
        <v>2975</v>
      </c>
    </row>
    <row r="214" spans="1:5" ht="12.75">
      <c r="A214" t="s">
        <v>58</v>
      </c>
      <c r="E214" s="39" t="s">
        <v>5</v>
      </c>
    </row>
    <row r="215" spans="1:16" ht="25.5">
      <c r="A215" t="s">
        <v>49</v>
      </c>
      <c s="34" t="s">
        <v>461</v>
      </c>
      <c s="34" t="s">
        <v>2976</v>
      </c>
      <c s="35" t="s">
        <v>5</v>
      </c>
      <c s="6" t="s">
        <v>2977</v>
      </c>
      <c s="36" t="s">
        <v>227</v>
      </c>
      <c s="37">
        <v>1495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878</v>
      </c>
      <c>
        <f>(M215*21)/100</f>
      </c>
      <c t="s">
        <v>27</v>
      </c>
    </row>
    <row r="216" spans="1:5" ht="25.5">
      <c r="A216" s="35" t="s">
        <v>55</v>
      </c>
      <c r="E216" s="39" t="s">
        <v>2977</v>
      </c>
    </row>
    <row r="217" spans="1:5" ht="25.5">
      <c r="A217" s="35" t="s">
        <v>56</v>
      </c>
      <c r="E217" s="40" t="s">
        <v>2978</v>
      </c>
    </row>
    <row r="218" spans="1:5" ht="12.75">
      <c r="A218" t="s">
        <v>58</v>
      </c>
      <c r="E218" s="39" t="s">
        <v>5</v>
      </c>
    </row>
    <row r="219" spans="1:16" ht="25.5">
      <c r="A219" t="s">
        <v>49</v>
      </c>
      <c s="34" t="s">
        <v>464</v>
      </c>
      <c s="34" t="s">
        <v>2979</v>
      </c>
      <c s="35" t="s">
        <v>5</v>
      </c>
      <c s="6" t="s">
        <v>2980</v>
      </c>
      <c s="36" t="s">
        <v>227</v>
      </c>
      <c s="37">
        <v>839.5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878</v>
      </c>
      <c>
        <f>(M219*21)/100</f>
      </c>
      <c t="s">
        <v>27</v>
      </c>
    </row>
    <row r="220" spans="1:5" ht="25.5">
      <c r="A220" s="35" t="s">
        <v>55</v>
      </c>
      <c r="E220" s="39" t="s">
        <v>2980</v>
      </c>
    </row>
    <row r="221" spans="1:5" ht="25.5">
      <c r="A221" s="35" t="s">
        <v>56</v>
      </c>
      <c r="E221" s="40" t="s">
        <v>2981</v>
      </c>
    </row>
    <row r="222" spans="1:5" ht="12.75">
      <c r="A222" t="s">
        <v>58</v>
      </c>
      <c r="E222" s="39" t="s">
        <v>5</v>
      </c>
    </row>
    <row r="223" spans="1:16" ht="25.5">
      <c r="A223" t="s">
        <v>49</v>
      </c>
      <c s="34" t="s">
        <v>468</v>
      </c>
      <c s="34" t="s">
        <v>2982</v>
      </c>
      <c s="35" t="s">
        <v>5</v>
      </c>
      <c s="6" t="s">
        <v>2983</v>
      </c>
      <c s="36" t="s">
        <v>227</v>
      </c>
      <c s="37">
        <v>161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878</v>
      </c>
      <c>
        <f>(M223*21)/100</f>
      </c>
      <c t="s">
        <v>27</v>
      </c>
    </row>
    <row r="224" spans="1:5" ht="25.5">
      <c r="A224" s="35" t="s">
        <v>55</v>
      </c>
      <c r="E224" s="39" t="s">
        <v>2983</v>
      </c>
    </row>
    <row r="225" spans="1:5" ht="25.5">
      <c r="A225" s="35" t="s">
        <v>56</v>
      </c>
      <c r="E225" s="40" t="s">
        <v>2984</v>
      </c>
    </row>
    <row r="226" spans="1:5" ht="12.75">
      <c r="A226" t="s">
        <v>58</v>
      </c>
      <c r="E226" s="39" t="s">
        <v>5</v>
      </c>
    </row>
    <row r="227" spans="1:16" ht="25.5">
      <c r="A227" t="s">
        <v>49</v>
      </c>
      <c s="34" t="s">
        <v>471</v>
      </c>
      <c s="34" t="s">
        <v>2668</v>
      </c>
      <c s="35" t="s">
        <v>5</v>
      </c>
      <c s="6" t="s">
        <v>2669</v>
      </c>
      <c s="36" t="s">
        <v>227</v>
      </c>
      <c s="37">
        <v>380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878</v>
      </c>
      <c>
        <f>(M227*21)/100</f>
      </c>
      <c t="s">
        <v>27</v>
      </c>
    </row>
    <row r="228" spans="1:5" ht="25.5">
      <c r="A228" s="35" t="s">
        <v>55</v>
      </c>
      <c r="E228" s="39" t="s">
        <v>2669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5</v>
      </c>
    </row>
    <row r="231" spans="1:16" ht="12.75">
      <c r="A231" t="s">
        <v>49</v>
      </c>
      <c s="34" t="s">
        <v>474</v>
      </c>
      <c s="34" t="s">
        <v>2510</v>
      </c>
      <c s="35" t="s">
        <v>5</v>
      </c>
      <c s="6" t="s">
        <v>2511</v>
      </c>
      <c s="36" t="s">
        <v>227</v>
      </c>
      <c s="37">
        <v>437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878</v>
      </c>
      <c>
        <f>(M231*21)/100</f>
      </c>
      <c t="s">
        <v>27</v>
      </c>
    </row>
    <row r="232" spans="1:5" ht="12.75">
      <c r="A232" s="35" t="s">
        <v>55</v>
      </c>
      <c r="E232" s="39" t="s">
        <v>2511</v>
      </c>
    </row>
    <row r="233" spans="1:5" ht="25.5">
      <c r="A233" s="35" t="s">
        <v>56</v>
      </c>
      <c r="E233" s="40" t="s">
        <v>2985</v>
      </c>
    </row>
    <row r="234" spans="1:5" ht="12.75">
      <c r="A234" t="s">
        <v>58</v>
      </c>
      <c r="E234" s="39" t="s">
        <v>5</v>
      </c>
    </row>
    <row r="235" spans="1:16" ht="25.5">
      <c r="A235" t="s">
        <v>49</v>
      </c>
      <c s="34" t="s">
        <v>478</v>
      </c>
      <c s="34" t="s">
        <v>2673</v>
      </c>
      <c s="35" t="s">
        <v>5</v>
      </c>
      <c s="6" t="s">
        <v>2674</v>
      </c>
      <c s="36" t="s">
        <v>227</v>
      </c>
      <c s="37">
        <v>120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878</v>
      </c>
      <c>
        <f>(M235*21)/100</f>
      </c>
      <c t="s">
        <v>27</v>
      </c>
    </row>
    <row r="236" spans="1:5" ht="25.5">
      <c r="A236" s="35" t="s">
        <v>55</v>
      </c>
      <c r="E236" s="39" t="s">
        <v>2674</v>
      </c>
    </row>
    <row r="237" spans="1:5" ht="12.75">
      <c r="A237" s="35" t="s">
        <v>56</v>
      </c>
      <c r="E237" s="40" t="s">
        <v>5</v>
      </c>
    </row>
    <row r="238" spans="1:5" ht="12.75">
      <c r="A238" t="s">
        <v>58</v>
      </c>
      <c r="E238" s="39" t="s">
        <v>5</v>
      </c>
    </row>
    <row r="239" spans="1:16" ht="12.75">
      <c r="A239" t="s">
        <v>49</v>
      </c>
      <c s="34" t="s">
        <v>482</v>
      </c>
      <c s="34" t="s">
        <v>2676</v>
      </c>
      <c s="35" t="s">
        <v>5</v>
      </c>
      <c s="6" t="s">
        <v>2677</v>
      </c>
      <c s="36" t="s">
        <v>227</v>
      </c>
      <c s="37">
        <v>138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878</v>
      </c>
      <c>
        <f>(M239*21)/100</f>
      </c>
      <c t="s">
        <v>27</v>
      </c>
    </row>
    <row r="240" spans="1:5" ht="12.75">
      <c r="A240" s="35" t="s">
        <v>55</v>
      </c>
      <c r="E240" s="39" t="s">
        <v>2677</v>
      </c>
    </row>
    <row r="241" spans="1:5" ht="25.5">
      <c r="A241" s="35" t="s">
        <v>56</v>
      </c>
      <c r="E241" s="40" t="s">
        <v>2986</v>
      </c>
    </row>
    <row r="242" spans="1:5" ht="12.75">
      <c r="A242" t="s">
        <v>58</v>
      </c>
      <c r="E242" s="39" t="s">
        <v>5</v>
      </c>
    </row>
    <row r="243" spans="1:16" ht="25.5">
      <c r="A243" t="s">
        <v>49</v>
      </c>
      <c s="34" t="s">
        <v>485</v>
      </c>
      <c s="34" t="s">
        <v>2692</v>
      </c>
      <c s="35" t="s">
        <v>5</v>
      </c>
      <c s="6" t="s">
        <v>2693</v>
      </c>
      <c s="36" t="s">
        <v>227</v>
      </c>
      <c s="37">
        <v>120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878</v>
      </c>
      <c>
        <f>(M243*21)/100</f>
      </c>
      <c t="s">
        <v>27</v>
      </c>
    </row>
    <row r="244" spans="1:5" ht="25.5">
      <c r="A244" s="35" t="s">
        <v>55</v>
      </c>
      <c r="E244" s="39" t="s">
        <v>2693</v>
      </c>
    </row>
    <row r="245" spans="1:5" ht="12.75">
      <c r="A245" s="35" t="s">
        <v>56</v>
      </c>
      <c r="E245" s="40" t="s">
        <v>5</v>
      </c>
    </row>
    <row r="246" spans="1:5" ht="12.75">
      <c r="A246" t="s">
        <v>58</v>
      </c>
      <c r="E246" s="39" t="s">
        <v>5</v>
      </c>
    </row>
    <row r="247" spans="1:16" ht="12.75">
      <c r="A247" t="s">
        <v>49</v>
      </c>
      <c s="34" t="s">
        <v>488</v>
      </c>
      <c s="34" t="s">
        <v>2694</v>
      </c>
      <c s="35" t="s">
        <v>5</v>
      </c>
      <c s="6" t="s">
        <v>2695</v>
      </c>
      <c s="36" t="s">
        <v>227</v>
      </c>
      <c s="37">
        <v>138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878</v>
      </c>
      <c>
        <f>(M247*21)/100</f>
      </c>
      <c t="s">
        <v>27</v>
      </c>
    </row>
    <row r="248" spans="1:5" ht="12.75">
      <c r="A248" s="35" t="s">
        <v>55</v>
      </c>
      <c r="E248" s="39" t="s">
        <v>2695</v>
      </c>
    </row>
    <row r="249" spans="1:5" ht="25.5">
      <c r="A249" s="35" t="s">
        <v>56</v>
      </c>
      <c r="E249" s="40" t="s">
        <v>2986</v>
      </c>
    </row>
    <row r="250" spans="1:5" ht="12.75">
      <c r="A250" t="s">
        <v>58</v>
      </c>
      <c r="E250" s="39" t="s">
        <v>5</v>
      </c>
    </row>
    <row r="251" spans="1:16" ht="25.5">
      <c r="A251" t="s">
        <v>49</v>
      </c>
      <c s="34" t="s">
        <v>491</v>
      </c>
      <c s="34" t="s">
        <v>2697</v>
      </c>
      <c s="35" t="s">
        <v>5</v>
      </c>
      <c s="6" t="s">
        <v>2698</v>
      </c>
      <c s="36" t="s">
        <v>227</v>
      </c>
      <c s="37">
        <v>60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878</v>
      </c>
      <c>
        <f>(M251*21)/100</f>
      </c>
      <c t="s">
        <v>27</v>
      </c>
    </row>
    <row r="252" spans="1:5" ht="25.5">
      <c r="A252" s="35" t="s">
        <v>55</v>
      </c>
      <c r="E252" s="39" t="s">
        <v>2698</v>
      </c>
    </row>
    <row r="253" spans="1:5" ht="12.75">
      <c r="A253" s="35" t="s">
        <v>56</v>
      </c>
      <c r="E253" s="40" t="s">
        <v>5</v>
      </c>
    </row>
    <row r="254" spans="1:5" ht="12.75">
      <c r="A254" t="s">
        <v>58</v>
      </c>
      <c r="E254" s="39" t="s">
        <v>5</v>
      </c>
    </row>
    <row r="255" spans="1:16" ht="12.75">
      <c r="A255" t="s">
        <v>49</v>
      </c>
      <c s="34" t="s">
        <v>494</v>
      </c>
      <c s="34" t="s">
        <v>2700</v>
      </c>
      <c s="35" t="s">
        <v>5</v>
      </c>
      <c s="6" t="s">
        <v>2701</v>
      </c>
      <c s="36" t="s">
        <v>227</v>
      </c>
      <c s="37">
        <v>69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878</v>
      </c>
      <c>
        <f>(M255*21)/100</f>
      </c>
      <c t="s">
        <v>27</v>
      </c>
    </row>
    <row r="256" spans="1:5" ht="12.75">
      <c r="A256" s="35" t="s">
        <v>55</v>
      </c>
      <c r="E256" s="39" t="s">
        <v>2701</v>
      </c>
    </row>
    <row r="257" spans="1:5" ht="25.5">
      <c r="A257" s="35" t="s">
        <v>56</v>
      </c>
      <c r="E257" s="40" t="s">
        <v>2987</v>
      </c>
    </row>
    <row r="258" spans="1:5" ht="12.75">
      <c r="A258" t="s">
        <v>58</v>
      </c>
      <c r="E258" s="39" t="s">
        <v>5</v>
      </c>
    </row>
    <row r="259" spans="1:13" ht="12.75">
      <c r="A259" t="s">
        <v>46</v>
      </c>
      <c r="C259" s="31" t="s">
        <v>2988</v>
      </c>
      <c r="E259" s="33" t="s">
        <v>102</v>
      </c>
      <c r="J259" s="32">
        <f>0</f>
      </c>
      <c s="32">
        <f>0</f>
      </c>
      <c s="32">
        <f>0+L260+L264+L268+L272+L276+L280+L284+L288+L292+L296+L300+L304+L308</f>
      </c>
      <c s="32">
        <f>0+M260+M264+M268+M272+M276+M280+M284+M288+M292+M296+M300+M304+M308</f>
      </c>
    </row>
    <row r="260" spans="1:16" ht="12.75">
      <c r="A260" t="s">
        <v>49</v>
      </c>
      <c s="34" t="s">
        <v>497</v>
      </c>
      <c s="34" t="s">
        <v>2989</v>
      </c>
      <c s="35" t="s">
        <v>5</v>
      </c>
      <c s="6" t="s">
        <v>2990</v>
      </c>
      <c s="36" t="s">
        <v>105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2990</v>
      </c>
    </row>
    <row r="262" spans="1:5" ht="12.75">
      <c r="A262" s="35" t="s">
        <v>56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501</v>
      </c>
      <c s="34" t="s">
        <v>2991</v>
      </c>
      <c s="35" t="s">
        <v>5</v>
      </c>
      <c s="6" t="s">
        <v>2992</v>
      </c>
      <c s="36" t="s">
        <v>105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2992</v>
      </c>
    </row>
    <row r="266" spans="1:5" ht="12.75">
      <c r="A266" s="35" t="s">
        <v>56</v>
      </c>
      <c r="E266" s="40" t="s">
        <v>5</v>
      </c>
    </row>
    <row r="267" spans="1:5" ht="12.75">
      <c r="A267" t="s">
        <v>58</v>
      </c>
      <c r="E267" s="39" t="s">
        <v>5</v>
      </c>
    </row>
    <row r="268" spans="1:16" ht="12.75">
      <c r="A268" t="s">
        <v>49</v>
      </c>
      <c s="34" t="s">
        <v>1053</v>
      </c>
      <c s="34" t="s">
        <v>2993</v>
      </c>
      <c s="35" t="s">
        <v>5</v>
      </c>
      <c s="6" t="s">
        <v>2994</v>
      </c>
      <c s="36" t="s">
        <v>105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2994</v>
      </c>
    </row>
    <row r="270" spans="1:5" ht="12.75">
      <c r="A270" s="35" t="s">
        <v>56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6" ht="12.75">
      <c r="A272" t="s">
        <v>49</v>
      </c>
      <c s="34" t="s">
        <v>505</v>
      </c>
      <c s="34" t="s">
        <v>2995</v>
      </c>
      <c s="35" t="s">
        <v>5</v>
      </c>
      <c s="6" t="s">
        <v>2996</v>
      </c>
      <c s="36" t="s">
        <v>105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2996</v>
      </c>
    </row>
    <row r="274" spans="1:5" ht="12.75">
      <c r="A274" s="35" t="s">
        <v>56</v>
      </c>
      <c r="E274" s="40" t="s">
        <v>5</v>
      </c>
    </row>
    <row r="275" spans="1:5" ht="12.75">
      <c r="A275" t="s">
        <v>58</v>
      </c>
      <c r="E275" s="39" t="s">
        <v>5</v>
      </c>
    </row>
    <row r="276" spans="1:16" ht="12.75">
      <c r="A276" t="s">
        <v>49</v>
      </c>
      <c s="34" t="s">
        <v>508</v>
      </c>
      <c s="34" t="s">
        <v>2997</v>
      </c>
      <c s="35" t="s">
        <v>5</v>
      </c>
      <c s="6" t="s">
        <v>2998</v>
      </c>
      <c s="36" t="s">
        <v>105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2998</v>
      </c>
    </row>
    <row r="278" spans="1:5" ht="12.75">
      <c r="A278" s="35" t="s">
        <v>56</v>
      </c>
      <c r="E278" s="40" t="s">
        <v>5</v>
      </c>
    </row>
    <row r="279" spans="1:5" ht="12.75">
      <c r="A279" t="s">
        <v>58</v>
      </c>
      <c r="E279" s="39" t="s">
        <v>5</v>
      </c>
    </row>
    <row r="280" spans="1:16" ht="12.75">
      <c r="A280" t="s">
        <v>49</v>
      </c>
      <c s="34" t="s">
        <v>511</v>
      </c>
      <c s="34" t="s">
        <v>2999</v>
      </c>
      <c s="35" t="s">
        <v>5</v>
      </c>
      <c s="6" t="s">
        <v>3000</v>
      </c>
      <c s="36" t="s">
        <v>105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3000</v>
      </c>
    </row>
    <row r="282" spans="1:5" ht="12.75">
      <c r="A282" s="35" t="s">
        <v>56</v>
      </c>
      <c r="E282" s="40" t="s">
        <v>5</v>
      </c>
    </row>
    <row r="283" spans="1:5" ht="12.75">
      <c r="A283" t="s">
        <v>58</v>
      </c>
      <c r="E283" s="39" t="s">
        <v>5</v>
      </c>
    </row>
    <row r="284" spans="1:16" ht="12.75">
      <c r="A284" t="s">
        <v>49</v>
      </c>
      <c s="34" t="s">
        <v>514</v>
      </c>
      <c s="34" t="s">
        <v>3001</v>
      </c>
      <c s="35" t="s">
        <v>5</v>
      </c>
      <c s="6" t="s">
        <v>3002</v>
      </c>
      <c s="36" t="s">
        <v>105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3002</v>
      </c>
    </row>
    <row r="286" spans="1:5" ht="12.75">
      <c r="A286" s="35" t="s">
        <v>56</v>
      </c>
      <c r="E286" s="40" t="s">
        <v>5</v>
      </c>
    </row>
    <row r="287" spans="1:5" ht="12.75">
      <c r="A287" t="s">
        <v>58</v>
      </c>
      <c r="E287" s="39" t="s">
        <v>5</v>
      </c>
    </row>
    <row r="288" spans="1:16" ht="12.75">
      <c r="A288" t="s">
        <v>49</v>
      </c>
      <c s="34" t="s">
        <v>517</v>
      </c>
      <c s="34" t="s">
        <v>3003</v>
      </c>
      <c s="35" t="s">
        <v>5</v>
      </c>
      <c s="6" t="s">
        <v>3004</v>
      </c>
      <c s="36" t="s">
        <v>105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3004</v>
      </c>
    </row>
    <row r="290" spans="1:5" ht="12.75">
      <c r="A290" s="35" t="s">
        <v>56</v>
      </c>
      <c r="E290" s="40" t="s">
        <v>5</v>
      </c>
    </row>
    <row r="291" spans="1:5" ht="12.75">
      <c r="A291" t="s">
        <v>58</v>
      </c>
      <c r="E291" s="39" t="s">
        <v>5</v>
      </c>
    </row>
    <row r="292" spans="1:16" ht="12.75">
      <c r="A292" t="s">
        <v>49</v>
      </c>
      <c s="34" t="s">
        <v>521</v>
      </c>
      <c s="34" t="s">
        <v>3005</v>
      </c>
      <c s="35" t="s">
        <v>5</v>
      </c>
      <c s="6" t="s">
        <v>3006</v>
      </c>
      <c s="36" t="s">
        <v>105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3006</v>
      </c>
    </row>
    <row r="294" spans="1:5" ht="12.75">
      <c r="A294" s="35" t="s">
        <v>56</v>
      </c>
      <c r="E294" s="40" t="s">
        <v>5</v>
      </c>
    </row>
    <row r="295" spans="1:5" ht="12.75">
      <c r="A295" t="s">
        <v>58</v>
      </c>
      <c r="E295" s="39" t="s">
        <v>5</v>
      </c>
    </row>
    <row r="296" spans="1:16" ht="12.75">
      <c r="A296" t="s">
        <v>49</v>
      </c>
      <c s="34" t="s">
        <v>527</v>
      </c>
      <c s="34" t="s">
        <v>3007</v>
      </c>
      <c s="35" t="s">
        <v>5</v>
      </c>
      <c s="6" t="s">
        <v>3008</v>
      </c>
      <c s="36" t="s">
        <v>105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3008</v>
      </c>
    </row>
    <row r="298" spans="1:5" ht="12.75">
      <c r="A298" s="35" t="s">
        <v>56</v>
      </c>
      <c r="E298" s="40" t="s">
        <v>5</v>
      </c>
    </row>
    <row r="299" spans="1:5" ht="12.75">
      <c r="A299" t="s">
        <v>58</v>
      </c>
      <c r="E299" s="39" t="s">
        <v>5</v>
      </c>
    </row>
    <row r="300" spans="1:16" ht="12.75">
      <c r="A300" t="s">
        <v>49</v>
      </c>
      <c s="34" t="s">
        <v>530</v>
      </c>
      <c s="34" t="s">
        <v>3009</v>
      </c>
      <c s="35" t="s">
        <v>5</v>
      </c>
      <c s="6" t="s">
        <v>3010</v>
      </c>
      <c s="36" t="s">
        <v>105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3010</v>
      </c>
    </row>
    <row r="302" spans="1:5" ht="12.75">
      <c r="A302" s="35" t="s">
        <v>56</v>
      </c>
      <c r="E302" s="40" t="s">
        <v>5</v>
      </c>
    </row>
    <row r="303" spans="1:5" ht="12.75">
      <c r="A303" t="s">
        <v>58</v>
      </c>
      <c r="E303" s="39" t="s">
        <v>5</v>
      </c>
    </row>
    <row r="304" spans="1:16" ht="12.75">
      <c r="A304" t="s">
        <v>49</v>
      </c>
      <c s="34" t="s">
        <v>534</v>
      </c>
      <c s="34" t="s">
        <v>3011</v>
      </c>
      <c s="35" t="s">
        <v>5</v>
      </c>
      <c s="6" t="s">
        <v>3012</v>
      </c>
      <c s="36" t="s">
        <v>105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3012</v>
      </c>
    </row>
    <row r="306" spans="1:5" ht="12.75">
      <c r="A306" s="35" t="s">
        <v>56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12.75">
      <c r="A308" t="s">
        <v>49</v>
      </c>
      <c s="34" t="s">
        <v>538</v>
      </c>
      <c s="34" t="s">
        <v>3013</v>
      </c>
      <c s="35" t="s">
        <v>5</v>
      </c>
      <c s="6" t="s">
        <v>3014</v>
      </c>
      <c s="36" t="s">
        <v>3015</v>
      </c>
      <c s="37">
        <v>72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3014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COUNTIFS(L8:L174,"=0",A8:A174,"P")+COUNTIFS(L8:L174,"",A8:A174,"P")+SUM(Q8:Q174)</f>
      </c>
    </row>
    <row r="8" spans="1:13" ht="12.75">
      <c r="A8" t="s">
        <v>44</v>
      </c>
      <c r="C8" s="28" t="s">
        <v>3018</v>
      </c>
      <c r="E8" s="30" t="s">
        <v>3017</v>
      </c>
      <c r="J8" s="29">
        <f>0+J9+J62+J119+J144+J149</f>
      </c>
      <c s="29">
        <f>0+K9+K62+K119+K144+K149</f>
      </c>
      <c s="29">
        <f>0+L9+L62+L119+L144+L149</f>
      </c>
      <c s="29">
        <f>0+M9+M62+M119+M144+M149</f>
      </c>
    </row>
    <row r="9" spans="1:13" ht="25.5">
      <c r="A9" t="s">
        <v>46</v>
      </c>
      <c r="C9" s="31" t="s">
        <v>125</v>
      </c>
      <c r="E9" s="33" t="s">
        <v>3019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2870</v>
      </c>
      <c s="35" t="s">
        <v>5</v>
      </c>
      <c s="6" t="s">
        <v>3020</v>
      </c>
      <c s="36" t="s">
        <v>105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3020</v>
      </c>
    </row>
    <row r="12" spans="1:5" ht="12.75">
      <c r="A12" s="35" t="s">
        <v>56</v>
      </c>
      <c r="E12" s="40" t="s">
        <v>5</v>
      </c>
    </row>
    <row r="13" spans="1:5" ht="102">
      <c r="A13" t="s">
        <v>58</v>
      </c>
      <c r="E13" s="39" t="s">
        <v>3021</v>
      </c>
    </row>
    <row r="14" spans="1:16" ht="12.75">
      <c r="A14" t="s">
        <v>49</v>
      </c>
      <c s="34" t="s">
        <v>27</v>
      </c>
      <c s="34" t="s">
        <v>2872</v>
      </c>
      <c s="35" t="s">
        <v>5</v>
      </c>
      <c s="6" t="s">
        <v>3022</v>
      </c>
      <c s="36" t="s">
        <v>105</v>
      </c>
      <c s="37">
        <v>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3022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3023</v>
      </c>
    </row>
    <row r="18" spans="1:16" ht="12.75">
      <c r="A18" t="s">
        <v>49</v>
      </c>
      <c s="34" t="s">
        <v>25</v>
      </c>
      <c s="34" t="s">
        <v>2874</v>
      </c>
      <c s="35" t="s">
        <v>5</v>
      </c>
      <c s="6" t="s">
        <v>3024</v>
      </c>
      <c s="36" t="s">
        <v>105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3024</v>
      </c>
    </row>
    <row r="20" spans="1:5" ht="12.75">
      <c r="A20" s="35" t="s">
        <v>56</v>
      </c>
      <c r="E20" s="40" t="s">
        <v>5</v>
      </c>
    </row>
    <row r="21" spans="1:5" ht="102">
      <c r="A21" t="s">
        <v>58</v>
      </c>
      <c r="E21" s="39" t="s">
        <v>3025</v>
      </c>
    </row>
    <row r="22" spans="1:16" ht="12.75">
      <c r="A22" t="s">
        <v>49</v>
      </c>
      <c s="34" t="s">
        <v>66</v>
      </c>
      <c s="34" t="s">
        <v>2876</v>
      </c>
      <c s="35" t="s">
        <v>5</v>
      </c>
      <c s="6" t="s">
        <v>3026</v>
      </c>
      <c s="36" t="s">
        <v>105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3026</v>
      </c>
    </row>
    <row r="24" spans="1:5" ht="12.75">
      <c r="A24" s="35" t="s">
        <v>56</v>
      </c>
      <c r="E24" s="40" t="s">
        <v>5</v>
      </c>
    </row>
    <row r="25" spans="1:5" ht="102">
      <c r="A25" t="s">
        <v>58</v>
      </c>
      <c r="E25" s="39" t="s">
        <v>3027</v>
      </c>
    </row>
    <row r="26" spans="1:16" ht="12.75">
      <c r="A26" t="s">
        <v>49</v>
      </c>
      <c s="34" t="s">
        <v>70</v>
      </c>
      <c s="34" t="s">
        <v>2878</v>
      </c>
      <c s="35" t="s">
        <v>5</v>
      </c>
      <c s="6" t="s">
        <v>3028</v>
      </c>
      <c s="36" t="s">
        <v>105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3028</v>
      </c>
    </row>
    <row r="28" spans="1:5" ht="12.75">
      <c r="A28" s="35" t="s">
        <v>56</v>
      </c>
      <c r="E28" s="40" t="s">
        <v>5</v>
      </c>
    </row>
    <row r="29" spans="1:5" ht="114.75">
      <c r="A29" t="s">
        <v>58</v>
      </c>
      <c r="E29" s="39" t="s">
        <v>3029</v>
      </c>
    </row>
    <row r="30" spans="1:16" ht="12.75">
      <c r="A30" t="s">
        <v>49</v>
      </c>
      <c s="34" t="s">
        <v>26</v>
      </c>
      <c s="34" t="s">
        <v>2880</v>
      </c>
      <c s="35" t="s">
        <v>5</v>
      </c>
      <c s="6" t="s">
        <v>3030</v>
      </c>
      <c s="36" t="s">
        <v>105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3030</v>
      </c>
    </row>
    <row r="32" spans="1:5" ht="12.75">
      <c r="A32" s="35" t="s">
        <v>56</v>
      </c>
      <c r="E32" s="40" t="s">
        <v>5</v>
      </c>
    </row>
    <row r="33" spans="1:5" ht="114.75">
      <c r="A33" t="s">
        <v>58</v>
      </c>
      <c r="E33" s="39" t="s">
        <v>3031</v>
      </c>
    </row>
    <row r="34" spans="1:16" ht="12.75">
      <c r="A34" t="s">
        <v>49</v>
      </c>
      <c s="34" t="s">
        <v>77</v>
      </c>
      <c s="34" t="s">
        <v>2882</v>
      </c>
      <c s="35" t="s">
        <v>5</v>
      </c>
      <c s="6" t="s">
        <v>3032</v>
      </c>
      <c s="36" t="s">
        <v>105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3032</v>
      </c>
    </row>
    <row r="36" spans="1:5" ht="12.75">
      <c r="A36" s="35" t="s">
        <v>56</v>
      </c>
      <c r="E36" s="40" t="s">
        <v>5</v>
      </c>
    </row>
    <row r="37" spans="1:5" ht="51">
      <c r="A37" t="s">
        <v>58</v>
      </c>
      <c r="E37" s="39" t="s">
        <v>3033</v>
      </c>
    </row>
    <row r="38" spans="1:16" ht="12.75">
      <c r="A38" t="s">
        <v>49</v>
      </c>
      <c s="34" t="s">
        <v>81</v>
      </c>
      <c s="34" t="s">
        <v>3034</v>
      </c>
      <c s="35" t="s">
        <v>5</v>
      </c>
      <c s="6" t="s">
        <v>3035</v>
      </c>
      <c s="36" t="s">
        <v>105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3035</v>
      </c>
    </row>
    <row r="40" spans="1:5" ht="12.75">
      <c r="A40" s="35" t="s">
        <v>56</v>
      </c>
      <c r="E40" s="40" t="s">
        <v>5</v>
      </c>
    </row>
    <row r="41" spans="1:5" ht="51">
      <c r="A41" t="s">
        <v>58</v>
      </c>
      <c r="E41" s="39" t="s">
        <v>3036</v>
      </c>
    </row>
    <row r="42" spans="1:16" ht="12.75">
      <c r="A42" t="s">
        <v>49</v>
      </c>
      <c s="34" t="s">
        <v>85</v>
      </c>
      <c s="34" t="s">
        <v>3037</v>
      </c>
      <c s="35" t="s">
        <v>5</v>
      </c>
      <c s="6" t="s">
        <v>3038</v>
      </c>
      <c s="36" t="s">
        <v>105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3038</v>
      </c>
    </row>
    <row r="44" spans="1:5" ht="12.75">
      <c r="A44" s="35" t="s">
        <v>56</v>
      </c>
      <c r="E44" s="40" t="s">
        <v>5</v>
      </c>
    </row>
    <row r="45" spans="1:5" ht="89.25">
      <c r="A45" t="s">
        <v>58</v>
      </c>
      <c r="E45" s="39" t="s">
        <v>3039</v>
      </c>
    </row>
    <row r="46" spans="1:16" ht="12.75">
      <c r="A46" t="s">
        <v>49</v>
      </c>
      <c s="34" t="s">
        <v>89</v>
      </c>
      <c s="34" t="s">
        <v>3040</v>
      </c>
      <c s="35" t="s">
        <v>5</v>
      </c>
      <c s="6" t="s">
        <v>3041</v>
      </c>
      <c s="36" t="s">
        <v>105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3041</v>
      </c>
    </row>
    <row r="48" spans="1:5" ht="12.75">
      <c r="A48" s="35" t="s">
        <v>56</v>
      </c>
      <c r="E48" s="40" t="s">
        <v>5</v>
      </c>
    </row>
    <row r="49" spans="1:5" ht="63.75">
      <c r="A49" t="s">
        <v>58</v>
      </c>
      <c r="E49" s="39" t="s">
        <v>3042</v>
      </c>
    </row>
    <row r="50" spans="1:16" ht="25.5">
      <c r="A50" t="s">
        <v>49</v>
      </c>
      <c s="34" t="s">
        <v>93</v>
      </c>
      <c s="34" t="s">
        <v>2888</v>
      </c>
      <c s="35" t="s">
        <v>5</v>
      </c>
      <c s="6" t="s">
        <v>3043</v>
      </c>
      <c s="36" t="s">
        <v>105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25.5">
      <c r="A51" s="35" t="s">
        <v>55</v>
      </c>
      <c r="E51" s="39" t="s">
        <v>3043</v>
      </c>
    </row>
    <row r="52" spans="1:5" ht="12.75">
      <c r="A52" s="35" t="s">
        <v>56</v>
      </c>
      <c r="E52" s="40" t="s">
        <v>5</v>
      </c>
    </row>
    <row r="53" spans="1:5" ht="127.5">
      <c r="A53" t="s">
        <v>58</v>
      </c>
      <c r="E53" s="39" t="s">
        <v>3044</v>
      </c>
    </row>
    <row r="54" spans="1:16" ht="12.75">
      <c r="A54" t="s">
        <v>49</v>
      </c>
      <c s="34" t="s">
        <v>163</v>
      </c>
      <c s="34" t="s">
        <v>2890</v>
      </c>
      <c s="35" t="s">
        <v>5</v>
      </c>
      <c s="6" t="s">
        <v>3045</v>
      </c>
      <c s="36" t="s">
        <v>105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3045</v>
      </c>
    </row>
    <row r="56" spans="1:5" ht="12.75">
      <c r="A56" s="35" t="s">
        <v>56</v>
      </c>
      <c r="E56" s="40" t="s">
        <v>5</v>
      </c>
    </row>
    <row r="57" spans="1:5" ht="51">
      <c r="A57" t="s">
        <v>58</v>
      </c>
      <c r="E57" s="39" t="s">
        <v>3036</v>
      </c>
    </row>
    <row r="58" spans="1:16" ht="25.5">
      <c r="A58" t="s">
        <v>49</v>
      </c>
      <c s="34" t="s">
        <v>167</v>
      </c>
      <c s="34" t="s">
        <v>2892</v>
      </c>
      <c s="35" t="s">
        <v>5</v>
      </c>
      <c s="6" t="s">
        <v>3046</v>
      </c>
      <c s="36" t="s">
        <v>258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25.5">
      <c r="A59" s="35" t="s">
        <v>55</v>
      </c>
      <c r="E59" s="39" t="s">
        <v>3046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5</v>
      </c>
    </row>
    <row r="62" spans="1:13" ht="12.75">
      <c r="A62" t="s">
        <v>46</v>
      </c>
      <c r="C62" s="31" t="s">
        <v>2868</v>
      </c>
      <c r="E62" s="33" t="s">
        <v>3047</v>
      </c>
      <c r="J62" s="32">
        <f>0</f>
      </c>
      <c s="32">
        <f>0</f>
      </c>
      <c s="32">
        <f>0+L63+L67+L71+L75+L79+L83+L87+L91+L95+L99+L103+L107+L111+L115</f>
      </c>
      <c s="32">
        <f>0+M63+M67+M71+M75+M79+M83+M87+M91+M95+M99+M103+M107+M111+M115</f>
      </c>
    </row>
    <row r="63" spans="1:16" ht="25.5">
      <c r="A63" t="s">
        <v>49</v>
      </c>
      <c s="34" t="s">
        <v>206</v>
      </c>
      <c s="34" t="s">
        <v>3048</v>
      </c>
      <c s="35" t="s">
        <v>5</v>
      </c>
      <c s="6" t="s">
        <v>3049</v>
      </c>
      <c s="36" t="s">
        <v>227</v>
      </c>
      <c s="37">
        <v>360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878</v>
      </c>
      <c>
        <f>(M63*21)/100</f>
      </c>
      <c t="s">
        <v>27</v>
      </c>
    </row>
    <row r="64" spans="1:5" ht="25.5">
      <c r="A64" s="35" t="s">
        <v>55</v>
      </c>
      <c r="E64" s="39" t="s">
        <v>3049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49</v>
      </c>
      <c s="34" t="s">
        <v>210</v>
      </c>
      <c s="34" t="s">
        <v>3050</v>
      </c>
      <c s="35" t="s">
        <v>5</v>
      </c>
      <c s="6" t="s">
        <v>3051</v>
      </c>
      <c s="36" t="s">
        <v>227</v>
      </c>
      <c s="37">
        <v>131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878</v>
      </c>
      <c>
        <f>(M67*21)/100</f>
      </c>
      <c t="s">
        <v>27</v>
      </c>
    </row>
    <row r="68" spans="1:5" ht="25.5">
      <c r="A68" s="35" t="s">
        <v>55</v>
      </c>
      <c r="E68" s="39" t="s">
        <v>3051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49</v>
      </c>
      <c s="34" t="s">
        <v>213</v>
      </c>
      <c s="34" t="s">
        <v>3052</v>
      </c>
      <c s="35" t="s">
        <v>5</v>
      </c>
      <c s="6" t="s">
        <v>3053</v>
      </c>
      <c s="36" t="s">
        <v>227</v>
      </c>
      <c s="37">
        <v>118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878</v>
      </c>
      <c>
        <f>(M71*21)/100</f>
      </c>
      <c t="s">
        <v>27</v>
      </c>
    </row>
    <row r="72" spans="1:5" ht="25.5">
      <c r="A72" s="35" t="s">
        <v>55</v>
      </c>
      <c r="E72" s="39" t="s">
        <v>3053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49</v>
      </c>
      <c s="34" t="s">
        <v>216</v>
      </c>
      <c s="34" t="s">
        <v>3054</v>
      </c>
      <c s="35" t="s">
        <v>5</v>
      </c>
      <c s="6" t="s">
        <v>3055</v>
      </c>
      <c s="36" t="s">
        <v>227</v>
      </c>
      <c s="37">
        <v>169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878</v>
      </c>
      <c>
        <f>(M75*21)/100</f>
      </c>
      <c t="s">
        <v>27</v>
      </c>
    </row>
    <row r="76" spans="1:5" ht="25.5">
      <c r="A76" s="35" t="s">
        <v>55</v>
      </c>
      <c r="E76" s="39" t="s">
        <v>3055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49</v>
      </c>
      <c s="34" t="s">
        <v>219</v>
      </c>
      <c s="34" t="s">
        <v>3056</v>
      </c>
      <c s="35" t="s">
        <v>5</v>
      </c>
      <c s="6" t="s">
        <v>3057</v>
      </c>
      <c s="36" t="s">
        <v>227</v>
      </c>
      <c s="37">
        <v>112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878</v>
      </c>
      <c>
        <f>(M79*21)/100</f>
      </c>
      <c t="s">
        <v>27</v>
      </c>
    </row>
    <row r="80" spans="1:5" ht="25.5">
      <c r="A80" s="35" t="s">
        <v>55</v>
      </c>
      <c r="E80" s="39" t="s">
        <v>3057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25.5">
      <c r="A83" t="s">
        <v>49</v>
      </c>
      <c s="34" t="s">
        <v>223</v>
      </c>
      <c s="34" t="s">
        <v>3058</v>
      </c>
      <c s="35" t="s">
        <v>5</v>
      </c>
      <c s="6" t="s">
        <v>3059</v>
      </c>
      <c s="36" t="s">
        <v>227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878</v>
      </c>
      <c>
        <f>(M83*21)/100</f>
      </c>
      <c t="s">
        <v>27</v>
      </c>
    </row>
    <row r="84" spans="1:5" ht="25.5">
      <c r="A84" s="35" t="s">
        <v>55</v>
      </c>
      <c r="E84" s="39" t="s">
        <v>3059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25.5">
      <c r="A87" t="s">
        <v>49</v>
      </c>
      <c s="34" t="s">
        <v>224</v>
      </c>
      <c s="34" t="s">
        <v>3060</v>
      </c>
      <c s="35" t="s">
        <v>5</v>
      </c>
      <c s="6" t="s">
        <v>3061</v>
      </c>
      <c s="36" t="s">
        <v>227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878</v>
      </c>
      <c>
        <f>(M87*21)/100</f>
      </c>
      <c t="s">
        <v>27</v>
      </c>
    </row>
    <row r="88" spans="1:5" ht="25.5">
      <c r="A88" s="35" t="s">
        <v>55</v>
      </c>
      <c r="E88" s="39" t="s">
        <v>3061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25.5">
      <c r="A91" t="s">
        <v>49</v>
      </c>
      <c s="34" t="s">
        <v>229</v>
      </c>
      <c s="34" t="s">
        <v>3062</v>
      </c>
      <c s="35" t="s">
        <v>5</v>
      </c>
      <c s="6" t="s">
        <v>3063</v>
      </c>
      <c s="36" t="s">
        <v>227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878</v>
      </c>
      <c>
        <f>(M91*21)/100</f>
      </c>
      <c t="s">
        <v>27</v>
      </c>
    </row>
    <row r="92" spans="1:5" ht="25.5">
      <c r="A92" s="35" t="s">
        <v>55</v>
      </c>
      <c r="E92" s="39" t="s">
        <v>3063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49</v>
      </c>
      <c s="34" t="s">
        <v>233</v>
      </c>
      <c s="34" t="s">
        <v>3064</v>
      </c>
      <c s="35" t="s">
        <v>5</v>
      </c>
      <c s="6" t="s">
        <v>3065</v>
      </c>
      <c s="36" t="s">
        <v>227</v>
      </c>
      <c s="37">
        <v>11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878</v>
      </c>
      <c>
        <f>(M95*21)/100</f>
      </c>
      <c t="s">
        <v>27</v>
      </c>
    </row>
    <row r="96" spans="1:5" ht="25.5">
      <c r="A96" s="35" t="s">
        <v>55</v>
      </c>
      <c r="E96" s="39" t="s">
        <v>3065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49</v>
      </c>
      <c s="34" t="s">
        <v>238</v>
      </c>
      <c s="34" t="s">
        <v>3066</v>
      </c>
      <c s="35" t="s">
        <v>5</v>
      </c>
      <c s="6" t="s">
        <v>3067</v>
      </c>
      <c s="36" t="s">
        <v>227</v>
      </c>
      <c s="37">
        <v>43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878</v>
      </c>
      <c>
        <f>(M99*21)/100</f>
      </c>
      <c t="s">
        <v>27</v>
      </c>
    </row>
    <row r="100" spans="1:5" ht="25.5">
      <c r="A100" s="35" t="s">
        <v>55</v>
      </c>
      <c r="E100" s="39" t="s">
        <v>3067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25.5">
      <c r="A103" t="s">
        <v>49</v>
      </c>
      <c s="34" t="s">
        <v>242</v>
      </c>
      <c s="34" t="s">
        <v>3068</v>
      </c>
      <c s="35" t="s">
        <v>5</v>
      </c>
      <c s="6" t="s">
        <v>3069</v>
      </c>
      <c s="36" t="s">
        <v>227</v>
      </c>
      <c s="37">
        <v>491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878</v>
      </c>
      <c>
        <f>(M103*21)/100</f>
      </c>
      <c t="s">
        <v>27</v>
      </c>
    </row>
    <row r="104" spans="1:5" ht="38.25">
      <c r="A104" s="35" t="s">
        <v>55</v>
      </c>
      <c r="E104" s="39" t="s">
        <v>3070</v>
      </c>
    </row>
    <row r="105" spans="1:5" ht="25.5">
      <c r="A105" s="35" t="s">
        <v>56</v>
      </c>
      <c r="E105" s="40" t="s">
        <v>3071</v>
      </c>
    </row>
    <row r="106" spans="1:5" ht="12.75">
      <c r="A106" t="s">
        <v>58</v>
      </c>
      <c r="E106" s="39" t="s">
        <v>5</v>
      </c>
    </row>
    <row r="107" spans="1:16" ht="25.5">
      <c r="A107" t="s">
        <v>49</v>
      </c>
      <c s="34" t="s">
        <v>246</v>
      </c>
      <c s="34" t="s">
        <v>3072</v>
      </c>
      <c s="35" t="s">
        <v>5</v>
      </c>
      <c s="6" t="s">
        <v>3069</v>
      </c>
      <c s="36" t="s">
        <v>227</v>
      </c>
      <c s="37">
        <v>399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878</v>
      </c>
      <c>
        <f>(M107*21)/100</f>
      </c>
      <c t="s">
        <v>27</v>
      </c>
    </row>
    <row r="108" spans="1:5" ht="38.25">
      <c r="A108" s="35" t="s">
        <v>55</v>
      </c>
      <c r="E108" s="39" t="s">
        <v>3073</v>
      </c>
    </row>
    <row r="109" spans="1:5" ht="25.5">
      <c r="A109" s="35" t="s">
        <v>56</v>
      </c>
      <c r="E109" s="40" t="s">
        <v>3074</v>
      </c>
    </row>
    <row r="110" spans="1:5" ht="12.75">
      <c r="A110" t="s">
        <v>58</v>
      </c>
      <c r="E110" s="39" t="s">
        <v>5</v>
      </c>
    </row>
    <row r="111" spans="1:16" ht="25.5">
      <c r="A111" t="s">
        <v>49</v>
      </c>
      <c s="34" t="s">
        <v>250</v>
      </c>
      <c s="34" t="s">
        <v>3075</v>
      </c>
      <c s="35" t="s">
        <v>5</v>
      </c>
      <c s="6" t="s">
        <v>3069</v>
      </c>
      <c s="36" t="s">
        <v>227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878</v>
      </c>
      <c>
        <f>(M111*21)/100</f>
      </c>
      <c t="s">
        <v>27</v>
      </c>
    </row>
    <row r="112" spans="1:5" ht="38.25">
      <c r="A112" s="35" t="s">
        <v>55</v>
      </c>
      <c r="E112" s="39" t="s">
        <v>3076</v>
      </c>
    </row>
    <row r="113" spans="1:5" ht="25.5">
      <c r="A113" s="35" t="s">
        <v>56</v>
      </c>
      <c r="E113" s="40" t="s">
        <v>3077</v>
      </c>
    </row>
    <row r="114" spans="1:5" ht="12.75">
      <c r="A114" t="s">
        <v>58</v>
      </c>
      <c r="E114" s="39" t="s">
        <v>5</v>
      </c>
    </row>
    <row r="115" spans="1:16" ht="25.5">
      <c r="A115" t="s">
        <v>49</v>
      </c>
      <c s="34" t="s">
        <v>297</v>
      </c>
      <c s="34" t="s">
        <v>2897</v>
      </c>
      <c s="35" t="s">
        <v>5</v>
      </c>
      <c s="6" t="s">
        <v>3078</v>
      </c>
      <c s="36" t="s">
        <v>105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25.5">
      <c r="A116" s="35" t="s">
        <v>55</v>
      </c>
      <c r="E116" s="39" t="s">
        <v>3078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3" ht="12.75">
      <c r="A119" t="s">
        <v>46</v>
      </c>
      <c r="C119" s="31" t="s">
        <v>2761</v>
      </c>
      <c r="E119" s="33" t="s">
        <v>3079</v>
      </c>
      <c r="J119" s="32">
        <f>0</f>
      </c>
      <c s="32">
        <f>0</f>
      </c>
      <c s="32">
        <f>0+L120+L124+L128+L132+L136+L140</f>
      </c>
      <c s="32">
        <f>0+M120+M124+M128+M132+M136+M140</f>
      </c>
    </row>
    <row r="120" spans="1:16" ht="12.75">
      <c r="A120" t="s">
        <v>49</v>
      </c>
      <c s="34" t="s">
        <v>301</v>
      </c>
      <c s="34" t="s">
        <v>3080</v>
      </c>
      <c s="35" t="s">
        <v>5</v>
      </c>
      <c s="6" t="s">
        <v>3081</v>
      </c>
      <c s="36" t="s">
        <v>129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878</v>
      </c>
      <c>
        <f>(M120*21)/100</f>
      </c>
      <c t="s">
        <v>27</v>
      </c>
    </row>
    <row r="121" spans="1:5" ht="12.75">
      <c r="A121" s="35" t="s">
        <v>55</v>
      </c>
      <c r="E121" s="39" t="s">
        <v>3081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5</v>
      </c>
    </row>
    <row r="124" spans="1:16" ht="12.75">
      <c r="A124" t="s">
        <v>49</v>
      </c>
      <c s="34" t="s">
        <v>305</v>
      </c>
      <c s="34" t="s">
        <v>3082</v>
      </c>
      <c s="35" t="s">
        <v>5</v>
      </c>
      <c s="6" t="s">
        <v>3083</v>
      </c>
      <c s="36" t="s">
        <v>129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878</v>
      </c>
      <c>
        <f>(M124*21)/100</f>
      </c>
      <c t="s">
        <v>27</v>
      </c>
    </row>
    <row r="125" spans="1:5" ht="12.75">
      <c r="A125" s="35" t="s">
        <v>55</v>
      </c>
      <c r="E125" s="39" t="s">
        <v>3083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5</v>
      </c>
    </row>
    <row r="128" spans="1:16" ht="12.75">
      <c r="A128" t="s">
        <v>49</v>
      </c>
      <c s="34" t="s">
        <v>308</v>
      </c>
      <c s="34" t="s">
        <v>3084</v>
      </c>
      <c s="35" t="s">
        <v>5</v>
      </c>
      <c s="6" t="s">
        <v>3085</v>
      </c>
      <c s="36" t="s">
        <v>129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878</v>
      </c>
      <c>
        <f>(M128*21)/100</f>
      </c>
      <c t="s">
        <v>27</v>
      </c>
    </row>
    <row r="129" spans="1:5" ht="12.75">
      <c r="A129" s="35" t="s">
        <v>55</v>
      </c>
      <c r="E129" s="39" t="s">
        <v>3085</v>
      </c>
    </row>
    <row r="130" spans="1:5" ht="12.75">
      <c r="A130" s="35" t="s">
        <v>56</v>
      </c>
      <c r="E130" s="40" t="s">
        <v>5</v>
      </c>
    </row>
    <row r="131" spans="1:5" ht="12.75">
      <c r="A131" t="s">
        <v>58</v>
      </c>
      <c r="E131" s="39" t="s">
        <v>5</v>
      </c>
    </row>
    <row r="132" spans="1:16" ht="12.75">
      <c r="A132" t="s">
        <v>49</v>
      </c>
      <c s="34" t="s">
        <v>312</v>
      </c>
      <c s="34" t="s">
        <v>2899</v>
      </c>
      <c s="35" t="s">
        <v>5</v>
      </c>
      <c s="6" t="s">
        <v>3086</v>
      </c>
      <c s="36" t="s">
        <v>258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3086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25.5">
      <c r="A136" t="s">
        <v>49</v>
      </c>
      <c s="34" t="s">
        <v>315</v>
      </c>
      <c s="34" t="s">
        <v>3087</v>
      </c>
      <c s="35" t="s">
        <v>5</v>
      </c>
      <c s="6" t="s">
        <v>3088</v>
      </c>
      <c s="36" t="s">
        <v>129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878</v>
      </c>
      <c>
        <f>(M136*21)/100</f>
      </c>
      <c t="s">
        <v>27</v>
      </c>
    </row>
    <row r="137" spans="1:5" ht="25.5">
      <c r="A137" s="35" t="s">
        <v>55</v>
      </c>
      <c r="E137" s="39" t="s">
        <v>3088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49</v>
      </c>
      <c s="34" t="s">
        <v>318</v>
      </c>
      <c s="34" t="s">
        <v>2901</v>
      </c>
      <c s="35" t="s">
        <v>5</v>
      </c>
      <c s="6" t="s">
        <v>3089</v>
      </c>
      <c s="36" t="s">
        <v>258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3089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3" ht="12.75">
      <c r="A144" t="s">
        <v>46</v>
      </c>
      <c r="C144" s="31" t="s">
        <v>2941</v>
      </c>
      <c r="E144" s="33" t="s">
        <v>3090</v>
      </c>
      <c r="J144" s="32">
        <f>0</f>
      </c>
      <c s="32">
        <f>0</f>
      </c>
      <c s="32">
        <f>0+L145</f>
      </c>
      <c s="32">
        <f>0+M145</f>
      </c>
    </row>
    <row r="145" spans="1:16" ht="25.5">
      <c r="A145" t="s">
        <v>49</v>
      </c>
      <c s="34" t="s">
        <v>321</v>
      </c>
      <c s="34" t="s">
        <v>2903</v>
      </c>
      <c s="35" t="s">
        <v>5</v>
      </c>
      <c s="6" t="s">
        <v>3091</v>
      </c>
      <c s="36" t="s">
        <v>105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38.25">
      <c r="A146" s="35" t="s">
        <v>55</v>
      </c>
      <c r="E146" s="39" t="s">
        <v>3092</v>
      </c>
    </row>
    <row r="147" spans="1:5" ht="12.75">
      <c r="A147" s="35" t="s">
        <v>56</v>
      </c>
      <c r="E147" s="40" t="s">
        <v>5</v>
      </c>
    </row>
    <row r="148" spans="1:5" ht="12.75">
      <c r="A148" t="s">
        <v>58</v>
      </c>
      <c r="E148" s="39" t="s">
        <v>5</v>
      </c>
    </row>
    <row r="149" spans="1:13" ht="12.75">
      <c r="A149" t="s">
        <v>46</v>
      </c>
      <c r="C149" s="31" t="s">
        <v>2957</v>
      </c>
      <c r="E149" s="33" t="s">
        <v>3093</v>
      </c>
      <c r="J149" s="32">
        <f>0</f>
      </c>
      <c s="32">
        <f>0</f>
      </c>
      <c s="32">
        <f>0+L150+L154+L158+L162+L166+L170+L174</f>
      </c>
      <c s="32">
        <f>0+M150+M154+M158+M162+M166+M170+M174</f>
      </c>
    </row>
    <row r="150" spans="1:16" ht="12.75">
      <c r="A150" t="s">
        <v>49</v>
      </c>
      <c s="34" t="s">
        <v>324</v>
      </c>
      <c s="34" t="s">
        <v>2865</v>
      </c>
      <c s="35" t="s">
        <v>5</v>
      </c>
      <c s="6" t="s">
        <v>3094</v>
      </c>
      <c s="36" t="s">
        <v>258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3094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5</v>
      </c>
    </row>
    <row r="154" spans="1:16" ht="12.75">
      <c r="A154" t="s">
        <v>49</v>
      </c>
      <c s="34" t="s">
        <v>327</v>
      </c>
      <c s="34" t="s">
        <v>2905</v>
      </c>
      <c s="35" t="s">
        <v>5</v>
      </c>
      <c s="6" t="s">
        <v>3095</v>
      </c>
      <c s="36" t="s">
        <v>105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3095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5</v>
      </c>
    </row>
    <row r="158" spans="1:16" ht="12.75">
      <c r="A158" t="s">
        <v>49</v>
      </c>
      <c s="34" t="s">
        <v>330</v>
      </c>
      <c s="34" t="s">
        <v>2907</v>
      </c>
      <c s="35" t="s">
        <v>5</v>
      </c>
      <c s="6" t="s">
        <v>3096</v>
      </c>
      <c s="36" t="s">
        <v>105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3096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5</v>
      </c>
    </row>
    <row r="162" spans="1:16" ht="12.75">
      <c r="A162" t="s">
        <v>49</v>
      </c>
      <c s="34" t="s">
        <v>333</v>
      </c>
      <c s="34" t="s">
        <v>2909</v>
      </c>
      <c s="35" t="s">
        <v>5</v>
      </c>
      <c s="6" t="s">
        <v>3097</v>
      </c>
      <c s="36" t="s">
        <v>105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3097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5</v>
      </c>
    </row>
    <row r="166" spans="1:16" ht="12.75">
      <c r="A166" t="s">
        <v>49</v>
      </c>
      <c s="34" t="s">
        <v>336</v>
      </c>
      <c s="34" t="s">
        <v>2911</v>
      </c>
      <c s="35" t="s">
        <v>5</v>
      </c>
      <c s="6" t="s">
        <v>3098</v>
      </c>
      <c s="36" t="s">
        <v>105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3098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5</v>
      </c>
    </row>
    <row r="170" spans="1:16" ht="25.5">
      <c r="A170" t="s">
        <v>49</v>
      </c>
      <c s="34" t="s">
        <v>341</v>
      </c>
      <c s="34" t="s">
        <v>2913</v>
      </c>
      <c s="35" t="s">
        <v>5</v>
      </c>
      <c s="6" t="s">
        <v>3099</v>
      </c>
      <c s="36" t="s">
        <v>105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25.5">
      <c r="A171" s="35" t="s">
        <v>55</v>
      </c>
      <c r="E171" s="39" t="s">
        <v>3100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5</v>
      </c>
    </row>
    <row r="174" spans="1:16" ht="12.75">
      <c r="A174" t="s">
        <v>49</v>
      </c>
      <c s="34" t="s">
        <v>345</v>
      </c>
      <c s="34" t="s">
        <v>2454</v>
      </c>
      <c s="35" t="s">
        <v>5</v>
      </c>
      <c s="6" t="s">
        <v>2455</v>
      </c>
      <c s="36" t="s">
        <v>105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878</v>
      </c>
      <c>
        <f>(M174*21)/100</f>
      </c>
      <c t="s">
        <v>27</v>
      </c>
    </row>
    <row r="175" spans="1:5" ht="12.75">
      <c r="A175" s="35" t="s">
        <v>55</v>
      </c>
      <c r="E175" s="39" t="s">
        <v>2455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3103</v>
      </c>
      <c r="E8" s="30" t="s">
        <v>3102</v>
      </c>
      <c r="J8" s="29">
        <f>0+J9+J54+J63+J80</f>
      </c>
      <c s="29">
        <f>0+K9+K54+K63+K80</f>
      </c>
      <c s="29">
        <f>0+L9+L54+L63+L80</f>
      </c>
      <c s="29">
        <f>0+M9+M54+M63+M80</f>
      </c>
    </row>
    <row r="9" spans="1:13" ht="12.75">
      <c r="A9" t="s">
        <v>46</v>
      </c>
      <c r="C9" s="31" t="s">
        <v>50</v>
      </c>
      <c r="E9" s="33" t="s">
        <v>712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167</v>
      </c>
      <c s="34" t="s">
        <v>3104</v>
      </c>
      <c s="35" t="s">
        <v>5</v>
      </c>
      <c s="6" t="s">
        <v>3105</v>
      </c>
      <c s="36" t="s">
        <v>706</v>
      </c>
      <c s="37">
        <v>35.625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878</v>
      </c>
      <c>
        <f>(M10*21)/100</f>
      </c>
      <c t="s">
        <v>27</v>
      </c>
    </row>
    <row r="11" spans="1:5" ht="25.5">
      <c r="A11" s="35" t="s">
        <v>55</v>
      </c>
      <c r="E11" s="39" t="s">
        <v>3105</v>
      </c>
    </row>
    <row r="12" spans="1:5" ht="63.75">
      <c r="A12" s="35" t="s">
        <v>56</v>
      </c>
      <c r="E12" s="40" t="s">
        <v>3106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206</v>
      </c>
      <c s="34" t="s">
        <v>3107</v>
      </c>
      <c s="35" t="s">
        <v>5</v>
      </c>
      <c s="6" t="s">
        <v>3108</v>
      </c>
      <c s="36" t="s">
        <v>706</v>
      </c>
      <c s="37">
        <v>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878</v>
      </c>
      <c>
        <f>(M14*21)/100</f>
      </c>
      <c t="s">
        <v>27</v>
      </c>
    </row>
    <row r="15" spans="1:5" ht="25.5">
      <c r="A15" s="35" t="s">
        <v>55</v>
      </c>
      <c r="E15" s="39" t="s">
        <v>3108</v>
      </c>
    </row>
    <row r="16" spans="1:5" ht="12.75">
      <c r="A16" s="35" t="s">
        <v>56</v>
      </c>
      <c r="E16" s="40" t="s">
        <v>3109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210</v>
      </c>
      <c s="34" t="s">
        <v>3110</v>
      </c>
      <c s="35" t="s">
        <v>5</v>
      </c>
      <c s="6" t="s">
        <v>3111</v>
      </c>
      <c s="36" t="s">
        <v>715</v>
      </c>
      <c s="37">
        <v>53.5</v>
      </c>
      <c s="36">
        <v>0.0007</v>
      </c>
      <c s="36">
        <f>ROUND(G18*H18,6)</f>
      </c>
      <c r="L18" s="38">
        <v>0</v>
      </c>
      <c s="32">
        <f>ROUND(ROUND(L18,2)*ROUND(G18,3),2)</f>
      </c>
      <c s="36" t="s">
        <v>878</v>
      </c>
      <c>
        <f>(M18*21)/100</f>
      </c>
      <c t="s">
        <v>27</v>
      </c>
    </row>
    <row r="19" spans="1:5" ht="12.75">
      <c r="A19" s="35" t="s">
        <v>55</v>
      </c>
      <c r="E19" s="39" t="s">
        <v>3111</v>
      </c>
    </row>
    <row r="20" spans="1:5" ht="12.75">
      <c r="A20" s="35" t="s">
        <v>56</v>
      </c>
      <c r="E20" s="40" t="s">
        <v>3112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213</v>
      </c>
      <c s="34" t="s">
        <v>3113</v>
      </c>
      <c s="35" t="s">
        <v>5</v>
      </c>
      <c s="6" t="s">
        <v>3114</v>
      </c>
      <c s="36" t="s">
        <v>715</v>
      </c>
      <c s="37">
        <v>53.5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878</v>
      </c>
      <c>
        <f>(M22*21)/100</f>
      </c>
      <c t="s">
        <v>27</v>
      </c>
    </row>
    <row r="23" spans="1:5" ht="25.5">
      <c r="A23" s="35" t="s">
        <v>55</v>
      </c>
      <c r="E23" s="39" t="s">
        <v>3114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38.25">
      <c r="A26" t="s">
        <v>49</v>
      </c>
      <c s="34" t="s">
        <v>216</v>
      </c>
      <c s="34" t="s">
        <v>3115</v>
      </c>
      <c s="35" t="s">
        <v>5</v>
      </c>
      <c s="6" t="s">
        <v>3116</v>
      </c>
      <c s="36" t="s">
        <v>706</v>
      </c>
      <c s="37">
        <v>64.32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878</v>
      </c>
      <c>
        <f>(M26*21)/100</f>
      </c>
      <c t="s">
        <v>27</v>
      </c>
    </row>
    <row r="27" spans="1:5" ht="38.25">
      <c r="A27" s="35" t="s">
        <v>55</v>
      </c>
      <c r="E27" s="39" t="s">
        <v>3117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49</v>
      </c>
      <c s="34" t="s">
        <v>219</v>
      </c>
      <c s="34" t="s">
        <v>3118</v>
      </c>
      <c s="35" t="s">
        <v>5</v>
      </c>
      <c s="6" t="s">
        <v>3119</v>
      </c>
      <c s="36" t="s">
        <v>706</v>
      </c>
      <c s="37">
        <v>64.32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878</v>
      </c>
      <c>
        <f>(M30*21)/100</f>
      </c>
      <c t="s">
        <v>27</v>
      </c>
    </row>
    <row r="31" spans="1:5" ht="25.5">
      <c r="A31" s="35" t="s">
        <v>55</v>
      </c>
      <c r="E31" s="39" t="s">
        <v>3119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49</v>
      </c>
      <c s="34" t="s">
        <v>223</v>
      </c>
      <c s="34" t="s">
        <v>887</v>
      </c>
      <c s="35" t="s">
        <v>5</v>
      </c>
      <c s="6" t="s">
        <v>888</v>
      </c>
      <c s="36" t="s">
        <v>706</v>
      </c>
      <c s="37">
        <v>15.2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878</v>
      </c>
      <c>
        <f>(M34*21)/100</f>
      </c>
      <c t="s">
        <v>27</v>
      </c>
    </row>
    <row r="35" spans="1:5" ht="25.5">
      <c r="A35" s="35" t="s">
        <v>55</v>
      </c>
      <c r="E35" s="39" t="s">
        <v>888</v>
      </c>
    </row>
    <row r="36" spans="1:5" ht="25.5">
      <c r="A36" s="35" t="s">
        <v>56</v>
      </c>
      <c r="E36" s="40" t="s">
        <v>3120</v>
      </c>
    </row>
    <row r="37" spans="1:5" ht="12.75">
      <c r="A37" t="s">
        <v>58</v>
      </c>
      <c r="E37" s="39" t="s">
        <v>5</v>
      </c>
    </row>
    <row r="38" spans="1:16" ht="25.5">
      <c r="A38" t="s">
        <v>49</v>
      </c>
      <c s="34" t="s">
        <v>224</v>
      </c>
      <c s="34" t="s">
        <v>3121</v>
      </c>
      <c s="35" t="s">
        <v>5</v>
      </c>
      <c s="6" t="s">
        <v>3122</v>
      </c>
      <c s="36" t="s">
        <v>706</v>
      </c>
      <c s="37">
        <v>47.285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878</v>
      </c>
      <c>
        <f>(M38*21)/100</f>
      </c>
      <c t="s">
        <v>27</v>
      </c>
    </row>
    <row r="39" spans="1:5" ht="38.25">
      <c r="A39" s="35" t="s">
        <v>55</v>
      </c>
      <c r="E39" s="39" t="s">
        <v>3123</v>
      </c>
    </row>
    <row r="40" spans="1:5" ht="89.25">
      <c r="A40" s="35" t="s">
        <v>56</v>
      </c>
      <c r="E40" s="40" t="s">
        <v>3124</v>
      </c>
    </row>
    <row r="41" spans="1:5" ht="12.75">
      <c r="A41" t="s">
        <v>58</v>
      </c>
      <c r="E41" s="39" t="s">
        <v>5</v>
      </c>
    </row>
    <row r="42" spans="1:16" ht="12.75">
      <c r="A42" t="s">
        <v>49</v>
      </c>
      <c s="34" t="s">
        <v>229</v>
      </c>
      <c s="34" t="s">
        <v>3125</v>
      </c>
      <c s="35" t="s">
        <v>5</v>
      </c>
      <c s="6" t="s">
        <v>3126</v>
      </c>
      <c s="36" t="s">
        <v>53</v>
      </c>
      <c s="37">
        <v>94.57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878</v>
      </c>
      <c>
        <f>(M42*21)/100</f>
      </c>
      <c t="s">
        <v>27</v>
      </c>
    </row>
    <row r="43" spans="1:5" ht="12.75">
      <c r="A43" s="35" t="s">
        <v>55</v>
      </c>
      <c r="E43" s="39" t="s">
        <v>3126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49</v>
      </c>
      <c s="34" t="s">
        <v>242</v>
      </c>
      <c s="34" t="s">
        <v>3127</v>
      </c>
      <c s="35" t="s">
        <v>5</v>
      </c>
      <c s="6" t="s">
        <v>3128</v>
      </c>
      <c s="36" t="s">
        <v>706</v>
      </c>
      <c s="37">
        <v>35.625</v>
      </c>
      <c s="36">
        <v>0.00046</v>
      </c>
      <c s="36">
        <f>ROUND(G46*H46,6)</f>
      </c>
      <c r="L46" s="38">
        <v>0</v>
      </c>
      <c s="32">
        <f>ROUND(ROUND(L46,2)*ROUND(G46,3),2)</f>
      </c>
      <c s="36" t="s">
        <v>878</v>
      </c>
      <c>
        <f>(M46*21)/100</f>
      </c>
      <c t="s">
        <v>27</v>
      </c>
    </row>
    <row r="47" spans="1:5" ht="25.5">
      <c r="A47" s="35" t="s">
        <v>55</v>
      </c>
      <c r="E47" s="39" t="s">
        <v>3128</v>
      </c>
    </row>
    <row r="48" spans="1:5" ht="12.75">
      <c r="A48" s="35" t="s">
        <v>56</v>
      </c>
      <c r="E48" s="40" t="s">
        <v>3129</v>
      </c>
    </row>
    <row r="49" spans="1:5" ht="12.75">
      <c r="A49" t="s">
        <v>58</v>
      </c>
      <c r="E49" s="39" t="s">
        <v>5</v>
      </c>
    </row>
    <row r="50" spans="1:16" ht="25.5">
      <c r="A50" t="s">
        <v>49</v>
      </c>
      <c s="34" t="s">
        <v>246</v>
      </c>
      <c s="34" t="s">
        <v>3130</v>
      </c>
      <c s="35" t="s">
        <v>5</v>
      </c>
      <c s="6" t="s">
        <v>3131</v>
      </c>
      <c s="36" t="s">
        <v>706</v>
      </c>
      <c s="37">
        <v>35.625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878</v>
      </c>
      <c>
        <f>(M50*21)/100</f>
      </c>
      <c t="s">
        <v>27</v>
      </c>
    </row>
    <row r="51" spans="1:5" ht="25.5">
      <c r="A51" s="35" t="s">
        <v>55</v>
      </c>
      <c r="E51" s="39" t="s">
        <v>3131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3" ht="12.75">
      <c r="A54" t="s">
        <v>46</v>
      </c>
      <c r="C54" s="31" t="s">
        <v>2447</v>
      </c>
      <c r="E54" s="33" t="s">
        <v>2448</v>
      </c>
      <c r="J54" s="32">
        <f>0</f>
      </c>
      <c s="32">
        <f>0</f>
      </c>
      <c s="32">
        <f>0+L55+L59</f>
      </c>
      <c s="32">
        <f>0+M55+M59</f>
      </c>
    </row>
    <row r="55" spans="1:16" ht="25.5">
      <c r="A55" t="s">
        <v>49</v>
      </c>
      <c s="34" t="s">
        <v>233</v>
      </c>
      <c s="34" t="s">
        <v>67</v>
      </c>
      <c s="35" t="s">
        <v>5</v>
      </c>
      <c s="6" t="s">
        <v>68</v>
      </c>
      <c s="36" t="s">
        <v>53</v>
      </c>
      <c s="37">
        <v>116.85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25.5">
      <c r="A56" s="35" t="s">
        <v>55</v>
      </c>
      <c r="E56" s="39" t="s">
        <v>68</v>
      </c>
    </row>
    <row r="57" spans="1:5" ht="12.75">
      <c r="A57" s="35" t="s">
        <v>56</v>
      </c>
      <c r="E57" s="40" t="s">
        <v>3132</v>
      </c>
    </row>
    <row r="58" spans="1:5" ht="51">
      <c r="A58" t="s">
        <v>58</v>
      </c>
      <c r="E58" s="39" t="s">
        <v>711</v>
      </c>
    </row>
    <row r="59" spans="1:16" ht="38.25">
      <c r="A59" t="s">
        <v>49</v>
      </c>
      <c s="34" t="s">
        <v>238</v>
      </c>
      <c s="34" t="s">
        <v>3133</v>
      </c>
      <c s="35" t="s">
        <v>5</v>
      </c>
      <c s="6" t="s">
        <v>2451</v>
      </c>
      <c s="36" t="s">
        <v>53</v>
      </c>
      <c s="37">
        <v>94.65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878</v>
      </c>
      <c>
        <f>(M59*21)/100</f>
      </c>
      <c t="s">
        <v>27</v>
      </c>
    </row>
    <row r="60" spans="1:5" ht="38.25">
      <c r="A60" s="35" t="s">
        <v>55</v>
      </c>
      <c r="E60" s="39" t="s">
        <v>3134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3" ht="12.75">
      <c r="A63" t="s">
        <v>46</v>
      </c>
      <c r="C63" s="31" t="s">
        <v>125</v>
      </c>
      <c r="E63" s="33" t="s">
        <v>3135</v>
      </c>
      <c r="J63" s="32">
        <f>0</f>
      </c>
      <c s="32">
        <f>0</f>
      </c>
      <c s="32">
        <f>0+L64+L68+L72+L76</f>
      </c>
      <c s="32">
        <f>0+M64+M68+M72+M76</f>
      </c>
    </row>
    <row r="64" spans="1:16" ht="12.75">
      <c r="A64" t="s">
        <v>49</v>
      </c>
      <c s="34" t="s">
        <v>50</v>
      </c>
      <c s="34" t="s">
        <v>3136</v>
      </c>
      <c s="35" t="s">
        <v>5</v>
      </c>
      <c s="6" t="s">
        <v>3137</v>
      </c>
      <c s="36" t="s">
        <v>227</v>
      </c>
      <c s="37">
        <v>35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878</v>
      </c>
      <c>
        <f>(M64*21)/100</f>
      </c>
      <c t="s">
        <v>27</v>
      </c>
    </row>
    <row r="65" spans="1:5" ht="12.75">
      <c r="A65" s="35" t="s">
        <v>55</v>
      </c>
      <c r="E65" s="39" t="s">
        <v>3137</v>
      </c>
    </row>
    <row r="66" spans="1:5" ht="25.5">
      <c r="A66" s="35" t="s">
        <v>56</v>
      </c>
      <c r="E66" s="40" t="s">
        <v>3138</v>
      </c>
    </row>
    <row r="67" spans="1:5" ht="12.75">
      <c r="A67" t="s">
        <v>58</v>
      </c>
      <c r="E67" s="39" t="s">
        <v>5</v>
      </c>
    </row>
    <row r="68" spans="1:16" ht="12.75">
      <c r="A68" t="s">
        <v>49</v>
      </c>
      <c s="34" t="s">
        <v>27</v>
      </c>
      <c s="34" t="s">
        <v>3139</v>
      </c>
      <c s="35" t="s">
        <v>5</v>
      </c>
      <c s="6" t="s">
        <v>3140</v>
      </c>
      <c s="36" t="s">
        <v>227</v>
      </c>
      <c s="37">
        <v>89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878</v>
      </c>
      <c>
        <f>(M68*21)/100</f>
      </c>
      <c t="s">
        <v>27</v>
      </c>
    </row>
    <row r="69" spans="1:5" ht="12.75">
      <c r="A69" s="35" t="s">
        <v>55</v>
      </c>
      <c r="E69" s="39" t="s">
        <v>3140</v>
      </c>
    </row>
    <row r="70" spans="1:5" ht="12.75">
      <c r="A70" s="35" t="s">
        <v>56</v>
      </c>
      <c r="E70" s="40" t="s">
        <v>5</v>
      </c>
    </row>
    <row r="71" spans="1:5" ht="12.75">
      <c r="A71" t="s">
        <v>58</v>
      </c>
      <c r="E71" s="39" t="s">
        <v>5</v>
      </c>
    </row>
    <row r="72" spans="1:16" ht="12.75">
      <c r="A72" t="s">
        <v>49</v>
      </c>
      <c s="34" t="s">
        <v>25</v>
      </c>
      <c s="34" t="s">
        <v>3141</v>
      </c>
      <c s="35" t="s">
        <v>5</v>
      </c>
      <c s="6" t="s">
        <v>3142</v>
      </c>
      <c s="36" t="s">
        <v>227</v>
      </c>
      <c s="37">
        <v>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878</v>
      </c>
      <c>
        <f>(M72*21)/100</f>
      </c>
      <c t="s">
        <v>27</v>
      </c>
    </row>
    <row r="73" spans="1:5" ht="12.75">
      <c r="A73" s="35" t="s">
        <v>55</v>
      </c>
      <c r="E73" s="39" t="s">
        <v>3142</v>
      </c>
    </row>
    <row r="74" spans="1:5" ht="12.75">
      <c r="A74" s="35" t="s">
        <v>56</v>
      </c>
      <c r="E74" s="40" t="s">
        <v>5</v>
      </c>
    </row>
    <row r="75" spans="1:5" ht="12.75">
      <c r="A75" t="s">
        <v>58</v>
      </c>
      <c r="E75" s="39" t="s">
        <v>5</v>
      </c>
    </row>
    <row r="76" spans="1:16" ht="12.75">
      <c r="A76" t="s">
        <v>49</v>
      </c>
      <c s="34" t="s">
        <v>66</v>
      </c>
      <c s="34" t="s">
        <v>3143</v>
      </c>
      <c s="35" t="s">
        <v>5</v>
      </c>
      <c s="6" t="s">
        <v>3144</v>
      </c>
      <c s="36" t="s">
        <v>227</v>
      </c>
      <c s="37">
        <v>201</v>
      </c>
      <c s="36">
        <v>0.00013</v>
      </c>
      <c s="36">
        <f>ROUND(G76*H76,6)</f>
      </c>
      <c r="L76" s="38">
        <v>0</v>
      </c>
      <c s="32">
        <f>ROUND(ROUND(L76,2)*ROUND(G76,3),2)</f>
      </c>
      <c s="36" t="s">
        <v>878</v>
      </c>
      <c>
        <f>(M76*21)/100</f>
      </c>
      <c t="s">
        <v>27</v>
      </c>
    </row>
    <row r="77" spans="1:5" ht="12.75">
      <c r="A77" s="35" t="s">
        <v>55</v>
      </c>
      <c r="E77" s="39" t="s">
        <v>3144</v>
      </c>
    </row>
    <row r="78" spans="1:5" ht="12.75">
      <c r="A78" s="35" t="s">
        <v>56</v>
      </c>
      <c r="E78" s="40" t="s">
        <v>3145</v>
      </c>
    </row>
    <row r="79" spans="1:5" ht="12.75">
      <c r="A79" t="s">
        <v>58</v>
      </c>
      <c r="E79" s="39" t="s">
        <v>5</v>
      </c>
    </row>
    <row r="80" spans="1:13" ht="12.75">
      <c r="A80" t="s">
        <v>46</v>
      </c>
      <c r="C80" s="31" t="s">
        <v>2868</v>
      </c>
      <c r="E80" s="33" t="s">
        <v>3093</v>
      </c>
      <c r="J80" s="32">
        <f>0</f>
      </c>
      <c s="32">
        <f>0</f>
      </c>
      <c s="32">
        <f>0+L81+L85+L89+L93+L97+L101+L105+L109+L113</f>
      </c>
      <c s="32">
        <f>0+M81+M85+M89+M93+M97+M101+M105+M109+M113</f>
      </c>
    </row>
    <row r="81" spans="1:16" ht="12.75">
      <c r="A81" t="s">
        <v>49</v>
      </c>
      <c s="34" t="s">
        <v>70</v>
      </c>
      <c s="34" t="s">
        <v>2865</v>
      </c>
      <c s="35" t="s">
        <v>5</v>
      </c>
      <c s="6" t="s">
        <v>3146</v>
      </c>
      <c s="36" t="s">
        <v>258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3146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26</v>
      </c>
      <c s="34" t="s">
        <v>2870</v>
      </c>
      <c s="35" t="s">
        <v>5</v>
      </c>
      <c s="6" t="s">
        <v>3147</v>
      </c>
      <c s="36" t="s">
        <v>3148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3147</v>
      </c>
    </row>
    <row r="87" spans="1:5" ht="12.75">
      <c r="A87" s="35" t="s">
        <v>56</v>
      </c>
      <c r="E87" s="40" t="s">
        <v>5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77</v>
      </c>
      <c s="34" t="s">
        <v>3149</v>
      </c>
      <c s="35" t="s">
        <v>5</v>
      </c>
      <c s="6" t="s">
        <v>3150</v>
      </c>
      <c s="36" t="s">
        <v>129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878</v>
      </c>
      <c>
        <f>(M89*21)/100</f>
      </c>
      <c t="s">
        <v>27</v>
      </c>
    </row>
    <row r="90" spans="1:5" ht="12.75">
      <c r="A90" s="35" t="s">
        <v>55</v>
      </c>
      <c r="E90" s="39" t="s">
        <v>3150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81</v>
      </c>
      <c s="34" t="s">
        <v>2872</v>
      </c>
      <c s="35" t="s">
        <v>5</v>
      </c>
      <c s="6" t="s">
        <v>3151</v>
      </c>
      <c s="36" t="s">
        <v>105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25.5">
      <c r="A94" s="35" t="s">
        <v>55</v>
      </c>
      <c r="E94" s="39" t="s">
        <v>3151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5</v>
      </c>
    </row>
    <row r="97" spans="1:16" ht="25.5">
      <c r="A97" t="s">
        <v>49</v>
      </c>
      <c s="34" t="s">
        <v>85</v>
      </c>
      <c s="34" t="s">
        <v>2874</v>
      </c>
      <c s="35" t="s">
        <v>5</v>
      </c>
      <c s="6" t="s">
        <v>3152</v>
      </c>
      <c s="36" t="s">
        <v>105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25.5">
      <c r="A98" s="35" t="s">
        <v>55</v>
      </c>
      <c r="E98" s="39" t="s">
        <v>3152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12.75">
      <c r="A101" t="s">
        <v>49</v>
      </c>
      <c s="34" t="s">
        <v>89</v>
      </c>
      <c s="34" t="s">
        <v>2876</v>
      </c>
      <c s="35" t="s">
        <v>5</v>
      </c>
      <c s="6" t="s">
        <v>3153</v>
      </c>
      <c s="36" t="s">
        <v>105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3153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12.75">
      <c r="A105" t="s">
        <v>49</v>
      </c>
      <c s="34" t="s">
        <v>93</v>
      </c>
      <c s="34" t="s">
        <v>2878</v>
      </c>
      <c s="35" t="s">
        <v>5</v>
      </c>
      <c s="6" t="s">
        <v>3095</v>
      </c>
      <c s="36" t="s">
        <v>105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3095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6" ht="25.5">
      <c r="A109" t="s">
        <v>49</v>
      </c>
      <c s="34" t="s">
        <v>163</v>
      </c>
      <c s="34" t="s">
        <v>2880</v>
      </c>
      <c s="35" t="s">
        <v>5</v>
      </c>
      <c s="6" t="s">
        <v>3154</v>
      </c>
      <c s="36" t="s">
        <v>105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25.5">
      <c r="A110" s="35" t="s">
        <v>55</v>
      </c>
      <c r="E110" s="39" t="s">
        <v>3154</v>
      </c>
    </row>
    <row r="111" spans="1:5" ht="12.75">
      <c r="A111" s="35" t="s">
        <v>56</v>
      </c>
      <c r="E111" s="40" t="s">
        <v>5</v>
      </c>
    </row>
    <row r="112" spans="1:5" ht="12.75">
      <c r="A112" t="s">
        <v>58</v>
      </c>
      <c r="E112" s="39" t="s">
        <v>5</v>
      </c>
    </row>
    <row r="113" spans="1:16" ht="12.75">
      <c r="A113" t="s">
        <v>49</v>
      </c>
      <c s="34" t="s">
        <v>250</v>
      </c>
      <c s="34" t="s">
        <v>2454</v>
      </c>
      <c s="35" t="s">
        <v>5</v>
      </c>
      <c s="6" t="s">
        <v>2455</v>
      </c>
      <c s="36" t="s">
        <v>105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878</v>
      </c>
      <c>
        <f>(M113*21)/100</f>
      </c>
      <c t="s">
        <v>27</v>
      </c>
    </row>
    <row r="114" spans="1:5" ht="12.75">
      <c r="A114" s="35" t="s">
        <v>55</v>
      </c>
      <c r="E114" s="39" t="s">
        <v>2455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3157</v>
      </c>
      <c r="E8" s="30" t="s">
        <v>3156</v>
      </c>
      <c r="J8" s="29">
        <f>0+J9+J14+J79</f>
      </c>
      <c s="29">
        <f>0+K9+K14+K79</f>
      </c>
      <c s="29">
        <f>0+L9+L14+L79</f>
      </c>
      <c s="29">
        <f>0+M9+M14+M79</f>
      </c>
    </row>
    <row r="9" spans="1:13" ht="12.75">
      <c r="A9" t="s">
        <v>46</v>
      </c>
      <c r="C9" s="31" t="s">
        <v>125</v>
      </c>
      <c r="E9" s="33" t="s">
        <v>3158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2870</v>
      </c>
      <c s="35" t="s">
        <v>5</v>
      </c>
      <c s="6" t="s">
        <v>3159</v>
      </c>
      <c s="36" t="s">
        <v>105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3159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2868</v>
      </c>
      <c r="E14" s="33" t="s">
        <v>3160</v>
      </c>
      <c r="J14" s="32">
        <f>0</f>
      </c>
      <c s="32">
        <f>0</f>
      </c>
      <c s="32">
        <f>0+L15+L19+L23+L27+L31+L35+L39+L43+L47+L51+L55+L59+L63+L67+L71+L75</f>
      </c>
      <c s="32">
        <f>0+M15+M19+M23+M27+M31+M35+M39+M43+M47+M51+M55+M59+M63+M67+M71+M75</f>
      </c>
    </row>
    <row r="15" spans="1:16" ht="25.5">
      <c r="A15" t="s">
        <v>49</v>
      </c>
      <c s="34" t="s">
        <v>27</v>
      </c>
      <c s="34" t="s">
        <v>2872</v>
      </c>
      <c s="35" t="s">
        <v>5</v>
      </c>
      <c s="6" t="s">
        <v>3161</v>
      </c>
      <c s="36" t="s">
        <v>105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25.5">
      <c r="A16" s="35" t="s">
        <v>55</v>
      </c>
      <c r="E16" s="39" t="s">
        <v>3161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12.75">
      <c r="A19" t="s">
        <v>49</v>
      </c>
      <c s="34" t="s">
        <v>25</v>
      </c>
      <c s="34" t="s">
        <v>3162</v>
      </c>
      <c s="35" t="s">
        <v>5</v>
      </c>
      <c s="6" t="s">
        <v>3163</v>
      </c>
      <c s="36" t="s">
        <v>129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878</v>
      </c>
      <c>
        <f>(M19*21)/100</f>
      </c>
      <c t="s">
        <v>27</v>
      </c>
    </row>
    <row r="20" spans="1:5" ht="12.75">
      <c r="A20" s="35" t="s">
        <v>55</v>
      </c>
      <c r="E20" s="39" t="s">
        <v>3163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12.75">
      <c r="A23" t="s">
        <v>49</v>
      </c>
      <c s="34" t="s">
        <v>66</v>
      </c>
      <c s="34" t="s">
        <v>3164</v>
      </c>
      <c s="35" t="s">
        <v>5</v>
      </c>
      <c s="6" t="s">
        <v>3165</v>
      </c>
      <c s="36" t="s">
        <v>227</v>
      </c>
      <c s="37">
        <v>21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3165</v>
      </c>
    </row>
    <row r="25" spans="1:5" ht="25.5">
      <c r="A25" s="35" t="s">
        <v>56</v>
      </c>
      <c r="E25" s="40" t="s">
        <v>3166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70</v>
      </c>
      <c s="34" t="s">
        <v>3167</v>
      </c>
      <c s="35" t="s">
        <v>5</v>
      </c>
      <c s="6" t="s">
        <v>3168</v>
      </c>
      <c s="36" t="s">
        <v>227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878</v>
      </c>
      <c>
        <f>(M27*21)/100</f>
      </c>
      <c t="s">
        <v>27</v>
      </c>
    </row>
    <row r="28" spans="1:5" ht="12.75">
      <c r="A28" s="35" t="s">
        <v>55</v>
      </c>
      <c r="E28" s="39" t="s">
        <v>3168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26</v>
      </c>
      <c s="34" t="s">
        <v>3169</v>
      </c>
      <c s="35" t="s">
        <v>5</v>
      </c>
      <c s="6" t="s">
        <v>3170</v>
      </c>
      <c s="36" t="s">
        <v>227</v>
      </c>
      <c s="37">
        <v>41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878</v>
      </c>
      <c>
        <f>(M31*21)/100</f>
      </c>
      <c t="s">
        <v>27</v>
      </c>
    </row>
    <row r="32" spans="1:5" ht="12.75">
      <c r="A32" s="35" t="s">
        <v>55</v>
      </c>
      <c r="E32" s="39" t="s">
        <v>3170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77</v>
      </c>
      <c s="34" t="s">
        <v>3171</v>
      </c>
      <c s="35" t="s">
        <v>5</v>
      </c>
      <c s="6" t="s">
        <v>3172</v>
      </c>
      <c s="36" t="s">
        <v>227</v>
      </c>
      <c s="37">
        <v>31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878</v>
      </c>
      <c>
        <f>(M35*21)/100</f>
      </c>
      <c t="s">
        <v>27</v>
      </c>
    </row>
    <row r="36" spans="1:5" ht="12.75">
      <c r="A36" s="35" t="s">
        <v>55</v>
      </c>
      <c r="E36" s="39" t="s">
        <v>3172</v>
      </c>
    </row>
    <row r="37" spans="1:5" ht="63.75">
      <c r="A37" s="35" t="s">
        <v>56</v>
      </c>
      <c r="E37" s="40" t="s">
        <v>3173</v>
      </c>
    </row>
    <row r="38" spans="1:5" ht="12.75">
      <c r="A38" t="s">
        <v>58</v>
      </c>
      <c r="E38" s="39" t="s">
        <v>5</v>
      </c>
    </row>
    <row r="39" spans="1:16" ht="12.75">
      <c r="A39" t="s">
        <v>49</v>
      </c>
      <c s="34" t="s">
        <v>81</v>
      </c>
      <c s="34" t="s">
        <v>3174</v>
      </c>
      <c s="35" t="s">
        <v>5</v>
      </c>
      <c s="6" t="s">
        <v>3175</v>
      </c>
      <c s="36" t="s">
        <v>227</v>
      </c>
      <c s="37">
        <v>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878</v>
      </c>
      <c>
        <f>(M39*21)/100</f>
      </c>
      <c t="s">
        <v>27</v>
      </c>
    </row>
    <row r="40" spans="1:5" ht="12.75">
      <c r="A40" s="35" t="s">
        <v>55</v>
      </c>
      <c r="E40" s="39" t="s">
        <v>3175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12.75">
      <c r="A43" t="s">
        <v>49</v>
      </c>
      <c s="34" t="s">
        <v>85</v>
      </c>
      <c s="34" t="s">
        <v>3176</v>
      </c>
      <c s="35" t="s">
        <v>5</v>
      </c>
      <c s="6" t="s">
        <v>3177</v>
      </c>
      <c s="36" t="s">
        <v>227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878</v>
      </c>
      <c>
        <f>(M43*21)/100</f>
      </c>
      <c t="s">
        <v>27</v>
      </c>
    </row>
    <row r="44" spans="1:5" ht="12.75">
      <c r="A44" s="35" t="s">
        <v>55</v>
      </c>
      <c r="E44" s="39" t="s">
        <v>3177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89</v>
      </c>
      <c s="34" t="s">
        <v>3178</v>
      </c>
      <c s="35" t="s">
        <v>5</v>
      </c>
      <c s="6" t="s">
        <v>3179</v>
      </c>
      <c s="36" t="s">
        <v>227</v>
      </c>
      <c s="37">
        <v>160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878</v>
      </c>
      <c>
        <f>(M47*21)/100</f>
      </c>
      <c t="s">
        <v>27</v>
      </c>
    </row>
    <row r="48" spans="1:5" ht="12.75">
      <c r="A48" s="35" t="s">
        <v>55</v>
      </c>
      <c r="E48" s="39" t="s">
        <v>3179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93</v>
      </c>
      <c s="34" t="s">
        <v>3141</v>
      </c>
      <c s="35" t="s">
        <v>5</v>
      </c>
      <c s="6" t="s">
        <v>3142</v>
      </c>
      <c s="36" t="s">
        <v>227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878</v>
      </c>
      <c>
        <f>(M51*21)/100</f>
      </c>
      <c t="s">
        <v>27</v>
      </c>
    </row>
    <row r="52" spans="1:5" ht="12.75">
      <c r="A52" s="35" t="s">
        <v>55</v>
      </c>
      <c r="E52" s="39" t="s">
        <v>3142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25.5">
      <c r="A55" t="s">
        <v>49</v>
      </c>
      <c s="34" t="s">
        <v>163</v>
      </c>
      <c s="34" t="s">
        <v>3180</v>
      </c>
      <c s="35" t="s">
        <v>5</v>
      </c>
      <c s="6" t="s">
        <v>3181</v>
      </c>
      <c s="36" t="s">
        <v>227</v>
      </c>
      <c s="37">
        <v>150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878</v>
      </c>
      <c>
        <f>(M55*21)/100</f>
      </c>
      <c t="s">
        <v>27</v>
      </c>
    </row>
    <row r="56" spans="1:5" ht="38.25">
      <c r="A56" s="35" t="s">
        <v>55</v>
      </c>
      <c r="E56" s="39" t="s">
        <v>3182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25.5">
      <c r="A59" t="s">
        <v>49</v>
      </c>
      <c s="34" t="s">
        <v>167</v>
      </c>
      <c s="34" t="s">
        <v>2874</v>
      </c>
      <c s="35" t="s">
        <v>5</v>
      </c>
      <c s="6" t="s">
        <v>3183</v>
      </c>
      <c s="36" t="s">
        <v>258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38.25">
      <c r="A60" s="35" t="s">
        <v>55</v>
      </c>
      <c r="E60" s="39" t="s">
        <v>3184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25.5">
      <c r="A63" t="s">
        <v>49</v>
      </c>
      <c s="34" t="s">
        <v>206</v>
      </c>
      <c s="34" t="s">
        <v>3185</v>
      </c>
      <c s="35" t="s">
        <v>5</v>
      </c>
      <c s="6" t="s">
        <v>3186</v>
      </c>
      <c s="36" t="s">
        <v>129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878</v>
      </c>
      <c>
        <f>(M63*21)/100</f>
      </c>
      <c t="s">
        <v>27</v>
      </c>
    </row>
    <row r="64" spans="1:5" ht="25.5">
      <c r="A64" s="35" t="s">
        <v>55</v>
      </c>
      <c r="E64" s="39" t="s">
        <v>3186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49</v>
      </c>
      <c s="34" t="s">
        <v>210</v>
      </c>
      <c s="34" t="s">
        <v>2876</v>
      </c>
      <c s="35" t="s">
        <v>5</v>
      </c>
      <c s="6" t="s">
        <v>3187</v>
      </c>
      <c s="36" t="s">
        <v>258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38.25">
      <c r="A68" s="35" t="s">
        <v>55</v>
      </c>
      <c r="E68" s="39" t="s">
        <v>3188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49</v>
      </c>
      <c s="34" t="s">
        <v>213</v>
      </c>
      <c s="34" t="s">
        <v>2878</v>
      </c>
      <c s="35" t="s">
        <v>5</v>
      </c>
      <c s="6" t="s">
        <v>3189</v>
      </c>
      <c s="36" t="s">
        <v>258</v>
      </c>
      <c s="37">
        <v>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25.5">
      <c r="A72" s="35" t="s">
        <v>55</v>
      </c>
      <c r="E72" s="39" t="s">
        <v>3189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216</v>
      </c>
      <c s="34" t="s">
        <v>2880</v>
      </c>
      <c s="35" t="s">
        <v>5</v>
      </c>
      <c s="6" t="s">
        <v>3190</v>
      </c>
      <c s="36" t="s">
        <v>258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3190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3" ht="12.75">
      <c r="A79" t="s">
        <v>46</v>
      </c>
      <c r="C79" s="31" t="s">
        <v>2761</v>
      </c>
      <c r="E79" s="33" t="s">
        <v>3093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219</v>
      </c>
      <c s="34" t="s">
        <v>2884</v>
      </c>
      <c s="35" t="s">
        <v>5</v>
      </c>
      <c s="6" t="s">
        <v>3095</v>
      </c>
      <c s="36" t="s">
        <v>105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3095</v>
      </c>
    </row>
    <row r="82" spans="1:5" ht="12.75">
      <c r="A82" s="35" t="s">
        <v>56</v>
      </c>
      <c r="E82" s="40" t="s">
        <v>5</v>
      </c>
    </row>
    <row r="83" spans="1:5" ht="12.75">
      <c r="A83" t="s">
        <v>58</v>
      </c>
      <c r="E83" s="39" t="s">
        <v>5</v>
      </c>
    </row>
    <row r="84" spans="1:16" ht="25.5">
      <c r="A84" t="s">
        <v>49</v>
      </c>
      <c s="34" t="s">
        <v>223</v>
      </c>
      <c s="34" t="s">
        <v>2886</v>
      </c>
      <c s="35" t="s">
        <v>5</v>
      </c>
      <c s="6" t="s">
        <v>3191</v>
      </c>
      <c s="36" t="s">
        <v>105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25.5">
      <c r="A85" s="35" t="s">
        <v>55</v>
      </c>
      <c r="E85" s="39" t="s">
        <v>3191</v>
      </c>
    </row>
    <row r="86" spans="1:5" ht="12.75">
      <c r="A86" s="35" t="s">
        <v>56</v>
      </c>
      <c r="E86" s="40" t="s">
        <v>5</v>
      </c>
    </row>
    <row r="87" spans="1:5" ht="12.75">
      <c r="A87" t="s">
        <v>58</v>
      </c>
      <c r="E87" s="39" t="s">
        <v>5</v>
      </c>
    </row>
    <row r="88" spans="1:16" ht="12.75">
      <c r="A88" t="s">
        <v>49</v>
      </c>
      <c s="34" t="s">
        <v>224</v>
      </c>
      <c s="34" t="s">
        <v>3034</v>
      </c>
      <c s="35" t="s">
        <v>5</v>
      </c>
      <c s="6" t="s">
        <v>3192</v>
      </c>
      <c s="36" t="s">
        <v>105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3192</v>
      </c>
    </row>
    <row r="90" spans="1:5" ht="12.75">
      <c r="A90" s="35" t="s">
        <v>56</v>
      </c>
      <c r="E90" s="40" t="s">
        <v>5</v>
      </c>
    </row>
    <row r="91" spans="1:5" ht="12.75">
      <c r="A91" t="s">
        <v>58</v>
      </c>
      <c r="E91" s="39" t="s">
        <v>5</v>
      </c>
    </row>
    <row r="92" spans="1:16" ht="12.75">
      <c r="A92" t="s">
        <v>49</v>
      </c>
      <c s="34" t="s">
        <v>229</v>
      </c>
      <c s="34" t="s">
        <v>2454</v>
      </c>
      <c s="35" t="s">
        <v>5</v>
      </c>
      <c s="6" t="s">
        <v>2455</v>
      </c>
      <c s="36" t="s">
        <v>105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878</v>
      </c>
      <c>
        <f>(M92*21)/100</f>
      </c>
      <c t="s">
        <v>27</v>
      </c>
    </row>
    <row r="93" spans="1:5" ht="12.75">
      <c r="A93" s="35" t="s">
        <v>55</v>
      </c>
      <c r="E93" s="39" t="s">
        <v>2455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45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65.642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52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53</v>
      </c>
      <c s="37">
        <v>323.616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25.5">
      <c r="A15" s="35" t="s">
        <v>55</v>
      </c>
      <c r="E15" s="39" t="s">
        <v>60</v>
      </c>
    </row>
    <row r="16" spans="1:5" ht="12.75">
      <c r="A16" s="35" t="s">
        <v>56</v>
      </c>
      <c r="E16" s="40" t="s">
        <v>61</v>
      </c>
    </row>
    <row r="17" spans="1:5" ht="12.75">
      <c r="A17" t="s">
        <v>58</v>
      </c>
      <c r="E17" s="39" t="s">
        <v>5</v>
      </c>
    </row>
    <row r="18" spans="1:16" ht="38.25">
      <c r="A18" t="s">
        <v>49</v>
      </c>
      <c s="34" t="s">
        <v>25</v>
      </c>
      <c s="34" t="s">
        <v>62</v>
      </c>
      <c s="35" t="s">
        <v>5</v>
      </c>
      <c s="6" t="s">
        <v>63</v>
      </c>
      <c s="36" t="s">
        <v>53</v>
      </c>
      <c s="37">
        <v>180.52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38.25">
      <c r="A19" s="35" t="s">
        <v>55</v>
      </c>
      <c r="E19" s="39" t="s">
        <v>64</v>
      </c>
    </row>
    <row r="20" spans="1:5" ht="12.75">
      <c r="A20" s="35" t="s">
        <v>56</v>
      </c>
      <c r="E20" s="40" t="s">
        <v>65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889.568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68</v>
      </c>
    </row>
    <row r="24" spans="1:5" ht="63.75">
      <c r="A24" s="35" t="s">
        <v>56</v>
      </c>
      <c r="E24" s="40" t="s">
        <v>69</v>
      </c>
    </row>
    <row r="25" spans="1:5" ht="12.75">
      <c r="A25" t="s">
        <v>58</v>
      </c>
      <c r="E25" s="39" t="s">
        <v>5</v>
      </c>
    </row>
    <row r="26" spans="1:16" ht="25.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3.182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25.5">
      <c r="A27" s="35" t="s">
        <v>55</v>
      </c>
      <c r="E27" s="39" t="s">
        <v>72</v>
      </c>
    </row>
    <row r="28" spans="1:5" ht="12.75">
      <c r="A28" s="35" t="s">
        <v>56</v>
      </c>
      <c r="E28" s="40" t="s">
        <v>73</v>
      </c>
    </row>
    <row r="29" spans="1:5" ht="12.75">
      <c r="A29" t="s">
        <v>58</v>
      </c>
      <c r="E29" s="39" t="s">
        <v>5</v>
      </c>
    </row>
    <row r="30" spans="1:16" ht="25.5">
      <c r="A30" t="s">
        <v>49</v>
      </c>
      <c s="34" t="s">
        <v>26</v>
      </c>
      <c s="34" t="s">
        <v>74</v>
      </c>
      <c s="35" t="s">
        <v>5</v>
      </c>
      <c s="6" t="s">
        <v>75</v>
      </c>
      <c s="36" t="s">
        <v>53</v>
      </c>
      <c s="37">
        <v>31.179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25.5">
      <c r="A31" s="35" t="s">
        <v>55</v>
      </c>
      <c r="E31" s="39" t="s">
        <v>75</v>
      </c>
    </row>
    <row r="32" spans="1:5" ht="12.75">
      <c r="A32" s="35" t="s">
        <v>56</v>
      </c>
      <c r="E32" s="40" t="s">
        <v>76</v>
      </c>
    </row>
    <row r="33" spans="1:5" ht="12.75">
      <c r="A33" t="s">
        <v>58</v>
      </c>
      <c r="E33" s="39" t="s">
        <v>5</v>
      </c>
    </row>
    <row r="34" spans="1:16" ht="25.5">
      <c r="A34" t="s">
        <v>49</v>
      </c>
      <c s="34" t="s">
        <v>77</v>
      </c>
      <c s="34" t="s">
        <v>78</v>
      </c>
      <c s="35" t="s">
        <v>5</v>
      </c>
      <c s="6" t="s">
        <v>79</v>
      </c>
      <c s="36" t="s">
        <v>53</v>
      </c>
      <c s="37">
        <v>8.867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25.5">
      <c r="A35" s="35" t="s">
        <v>55</v>
      </c>
      <c r="E35" s="39" t="s">
        <v>79</v>
      </c>
    </row>
    <row r="36" spans="1:5" ht="12.75">
      <c r="A36" s="35" t="s">
        <v>56</v>
      </c>
      <c r="E36" s="40" t="s">
        <v>80</v>
      </c>
    </row>
    <row r="37" spans="1:5" ht="12.75">
      <c r="A37" t="s">
        <v>58</v>
      </c>
      <c r="E37" s="39" t="s">
        <v>5</v>
      </c>
    </row>
    <row r="38" spans="1:16" ht="25.5">
      <c r="A38" t="s">
        <v>49</v>
      </c>
      <c s="34" t="s">
        <v>81</v>
      </c>
      <c s="34" t="s">
        <v>82</v>
      </c>
      <c s="35" t="s">
        <v>5</v>
      </c>
      <c s="6" t="s">
        <v>83</v>
      </c>
      <c s="36" t="s">
        <v>53</v>
      </c>
      <c s="37">
        <v>1.715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25.5">
      <c r="A39" s="35" t="s">
        <v>55</v>
      </c>
      <c r="E39" s="39" t="s">
        <v>83</v>
      </c>
    </row>
    <row r="40" spans="1:5" ht="89.25">
      <c r="A40" s="35" t="s">
        <v>56</v>
      </c>
      <c r="E40" s="40" t="s">
        <v>84</v>
      </c>
    </row>
    <row r="41" spans="1:5" ht="12.75">
      <c r="A41" t="s">
        <v>58</v>
      </c>
      <c r="E41" s="39" t="s">
        <v>5</v>
      </c>
    </row>
    <row r="42" spans="1:16" ht="25.5">
      <c r="A42" t="s">
        <v>49</v>
      </c>
      <c s="34" t="s">
        <v>85</v>
      </c>
      <c s="34" t="s">
        <v>86</v>
      </c>
      <c s="35" t="s">
        <v>5</v>
      </c>
      <c s="6" t="s">
        <v>87</v>
      </c>
      <c s="36" t="s">
        <v>53</v>
      </c>
      <c s="37">
        <v>1.53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25.5">
      <c r="A43" s="35" t="s">
        <v>55</v>
      </c>
      <c r="E43" s="39" t="s">
        <v>87</v>
      </c>
    </row>
    <row r="44" spans="1:5" ht="76.5">
      <c r="A44" s="35" t="s">
        <v>56</v>
      </c>
      <c r="E44" s="40" t="s">
        <v>88</v>
      </c>
    </row>
    <row r="45" spans="1:5" ht="12.75">
      <c r="A45" t="s">
        <v>58</v>
      </c>
      <c r="E45" s="39" t="s">
        <v>5</v>
      </c>
    </row>
    <row r="46" spans="1:16" ht="25.5">
      <c r="A46" t="s">
        <v>49</v>
      </c>
      <c s="34" t="s">
        <v>89</v>
      </c>
      <c s="34" t="s">
        <v>90</v>
      </c>
      <c s="35" t="s">
        <v>5</v>
      </c>
      <c s="6" t="s">
        <v>91</v>
      </c>
      <c s="36" t="s">
        <v>53</v>
      </c>
      <c s="37">
        <v>3.3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25.5">
      <c r="A47" s="35" t="s">
        <v>55</v>
      </c>
      <c r="E47" s="39" t="s">
        <v>91</v>
      </c>
    </row>
    <row r="48" spans="1:5" ht="89.25">
      <c r="A48" s="35" t="s">
        <v>56</v>
      </c>
      <c r="E48" s="40" t="s">
        <v>92</v>
      </c>
    </row>
    <row r="49" spans="1:5" ht="12.75">
      <c r="A49" t="s">
        <v>58</v>
      </c>
      <c r="E49" s="39" t="s">
        <v>5</v>
      </c>
    </row>
    <row r="50" spans="1:16" ht="25.5">
      <c r="A50" t="s">
        <v>49</v>
      </c>
      <c s="34" t="s">
        <v>93</v>
      </c>
      <c s="34" t="s">
        <v>94</v>
      </c>
      <c s="35" t="s">
        <v>5</v>
      </c>
      <c s="6" t="s">
        <v>95</v>
      </c>
      <c s="36" t="s">
        <v>53</v>
      </c>
      <c s="37">
        <v>1.625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25.5">
      <c r="A51" s="35" t="s">
        <v>55</v>
      </c>
      <c r="E51" s="39" t="s">
        <v>95</v>
      </c>
    </row>
    <row r="52" spans="1:5" ht="89.25">
      <c r="A52" s="35" t="s">
        <v>56</v>
      </c>
      <c r="E52" s="40" t="s">
        <v>96</v>
      </c>
    </row>
    <row r="53" spans="1:5" ht="12.75">
      <c r="A53" t="s">
        <v>58</v>
      </c>
      <c r="E5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3195</v>
      </c>
      <c r="E8" s="30" t="s">
        <v>3194</v>
      </c>
      <c r="J8" s="29">
        <f>0+J9+J86</f>
      </c>
      <c s="29">
        <f>0+K9+K86</f>
      </c>
      <c s="29">
        <f>0+L9+L86</f>
      </c>
      <c s="29">
        <f>0+M9+M86</f>
      </c>
    </row>
    <row r="9" spans="1:13" ht="12.75">
      <c r="A9" t="s">
        <v>46</v>
      </c>
      <c r="C9" s="31" t="s">
        <v>2868</v>
      </c>
      <c r="E9" s="33" t="s">
        <v>3196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49</v>
      </c>
      <c s="34" t="s">
        <v>50</v>
      </c>
      <c s="34" t="s">
        <v>3197</v>
      </c>
      <c s="35" t="s">
        <v>5</v>
      </c>
      <c s="6" t="s">
        <v>3198</v>
      </c>
      <c s="36" t="s">
        <v>129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878</v>
      </c>
      <c>
        <f>(M10*21)/100</f>
      </c>
      <c t="s">
        <v>27</v>
      </c>
    </row>
    <row r="11" spans="1:5" ht="25.5">
      <c r="A11" s="35" t="s">
        <v>55</v>
      </c>
      <c r="E11" s="39" t="s">
        <v>3198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27</v>
      </c>
      <c s="34" t="s">
        <v>3199</v>
      </c>
      <c s="35" t="s">
        <v>5</v>
      </c>
      <c s="6" t="s">
        <v>3200</v>
      </c>
      <c s="36" t="s">
        <v>129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878</v>
      </c>
      <c>
        <f>(M14*21)/100</f>
      </c>
      <c t="s">
        <v>27</v>
      </c>
    </row>
    <row r="15" spans="1:5" ht="25.5">
      <c r="A15" s="35" t="s">
        <v>55</v>
      </c>
      <c r="E15" s="39" t="s">
        <v>3200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25</v>
      </c>
      <c s="34" t="s">
        <v>3201</v>
      </c>
      <c s="35" t="s">
        <v>5</v>
      </c>
      <c s="6" t="s">
        <v>3202</v>
      </c>
      <c s="36" t="s">
        <v>129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878</v>
      </c>
      <c>
        <f>(M18*21)/100</f>
      </c>
      <c t="s">
        <v>27</v>
      </c>
    </row>
    <row r="19" spans="1:5" ht="25.5">
      <c r="A19" s="35" t="s">
        <v>55</v>
      </c>
      <c r="E19" s="39" t="s">
        <v>3202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3203</v>
      </c>
      <c s="35" t="s">
        <v>5</v>
      </c>
      <c s="6" t="s">
        <v>3204</v>
      </c>
      <c s="36" t="s">
        <v>129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878</v>
      </c>
      <c>
        <f>(M22*21)/100</f>
      </c>
      <c t="s">
        <v>27</v>
      </c>
    </row>
    <row r="23" spans="1:5" ht="25.5">
      <c r="A23" s="35" t="s">
        <v>55</v>
      </c>
      <c r="E23" s="39" t="s">
        <v>3204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3205</v>
      </c>
      <c s="35" t="s">
        <v>5</v>
      </c>
      <c s="6" t="s">
        <v>3206</v>
      </c>
      <c s="36" t="s">
        <v>129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878</v>
      </c>
      <c>
        <f>(M26*21)/100</f>
      </c>
      <c t="s">
        <v>27</v>
      </c>
    </row>
    <row r="27" spans="1:5" ht="12.75">
      <c r="A27" s="35" t="s">
        <v>55</v>
      </c>
      <c r="E27" s="39" t="s">
        <v>3206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26</v>
      </c>
      <c s="34" t="s">
        <v>1090</v>
      </c>
      <c s="35" t="s">
        <v>5</v>
      </c>
      <c s="6" t="s">
        <v>3207</v>
      </c>
      <c s="36" t="s">
        <v>129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3207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77</v>
      </c>
      <c s="34" t="s">
        <v>2865</v>
      </c>
      <c s="35" t="s">
        <v>5</v>
      </c>
      <c s="6" t="s">
        <v>3208</v>
      </c>
      <c s="36" t="s">
        <v>105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3208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49</v>
      </c>
      <c s="34" t="s">
        <v>81</v>
      </c>
      <c s="34" t="s">
        <v>2870</v>
      </c>
      <c s="35" t="s">
        <v>5</v>
      </c>
      <c s="6" t="s">
        <v>3208</v>
      </c>
      <c s="36" t="s">
        <v>105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3208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49</v>
      </c>
      <c s="34" t="s">
        <v>85</v>
      </c>
      <c s="34" t="s">
        <v>3209</v>
      </c>
      <c s="35" t="s">
        <v>5</v>
      </c>
      <c s="6" t="s">
        <v>3210</v>
      </c>
      <c s="36" t="s">
        <v>227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878</v>
      </c>
      <c>
        <f>(M42*21)/100</f>
      </c>
      <c t="s">
        <v>27</v>
      </c>
    </row>
    <row r="43" spans="1:5" ht="12.75">
      <c r="A43" s="35" t="s">
        <v>55</v>
      </c>
      <c r="E43" s="39" t="s">
        <v>3210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49</v>
      </c>
      <c s="34" t="s">
        <v>89</v>
      </c>
      <c s="34" t="s">
        <v>3211</v>
      </c>
      <c s="35" t="s">
        <v>5</v>
      </c>
      <c s="6" t="s">
        <v>3212</v>
      </c>
      <c s="36" t="s">
        <v>227</v>
      </c>
      <c s="37">
        <v>34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878</v>
      </c>
      <c>
        <f>(M46*21)/100</f>
      </c>
      <c t="s">
        <v>27</v>
      </c>
    </row>
    <row r="47" spans="1:5" ht="12.75">
      <c r="A47" s="35" t="s">
        <v>55</v>
      </c>
      <c r="E47" s="39" t="s">
        <v>3212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49</v>
      </c>
      <c s="34" t="s">
        <v>93</v>
      </c>
      <c s="34" t="s">
        <v>3213</v>
      </c>
      <c s="35" t="s">
        <v>5</v>
      </c>
      <c s="6" t="s">
        <v>3214</v>
      </c>
      <c s="36" t="s">
        <v>227</v>
      </c>
      <c s="37">
        <v>26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878</v>
      </c>
      <c>
        <f>(M50*21)/100</f>
      </c>
      <c t="s">
        <v>27</v>
      </c>
    </row>
    <row r="51" spans="1:5" ht="12.75">
      <c r="A51" s="35" t="s">
        <v>55</v>
      </c>
      <c r="E51" s="39" t="s">
        <v>3214</v>
      </c>
    </row>
    <row r="52" spans="1:5" ht="12.75">
      <c r="A52" s="35" t="s">
        <v>56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49</v>
      </c>
      <c s="34" t="s">
        <v>163</v>
      </c>
      <c s="34" t="s">
        <v>3215</v>
      </c>
      <c s="35" t="s">
        <v>5</v>
      </c>
      <c s="6" t="s">
        <v>3216</v>
      </c>
      <c s="36" t="s">
        <v>227</v>
      </c>
      <c s="37">
        <v>39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878</v>
      </c>
      <c>
        <f>(M54*21)/100</f>
      </c>
      <c t="s">
        <v>27</v>
      </c>
    </row>
    <row r="55" spans="1:5" ht="12.75">
      <c r="A55" s="35" t="s">
        <v>55</v>
      </c>
      <c r="E55" s="39" t="s">
        <v>3216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49</v>
      </c>
      <c s="34" t="s">
        <v>167</v>
      </c>
      <c s="34" t="s">
        <v>3217</v>
      </c>
      <c s="35" t="s">
        <v>5</v>
      </c>
      <c s="6" t="s">
        <v>3218</v>
      </c>
      <c s="36" t="s">
        <v>715</v>
      </c>
      <c s="37">
        <v>10.3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878</v>
      </c>
      <c>
        <f>(M58*21)/100</f>
      </c>
      <c t="s">
        <v>27</v>
      </c>
    </row>
    <row r="59" spans="1:5" ht="12.75">
      <c r="A59" s="35" t="s">
        <v>55</v>
      </c>
      <c r="E59" s="39" t="s">
        <v>3218</v>
      </c>
    </row>
    <row r="60" spans="1:5" ht="25.5">
      <c r="A60" s="35" t="s">
        <v>56</v>
      </c>
      <c r="E60" s="40" t="s">
        <v>3219</v>
      </c>
    </row>
    <row r="61" spans="1:5" ht="12.75">
      <c r="A61" t="s">
        <v>58</v>
      </c>
      <c r="E61" s="39" t="s">
        <v>5</v>
      </c>
    </row>
    <row r="62" spans="1:16" ht="12.75">
      <c r="A62" t="s">
        <v>49</v>
      </c>
      <c s="34" t="s">
        <v>206</v>
      </c>
      <c s="34" t="s">
        <v>3220</v>
      </c>
      <c s="35" t="s">
        <v>5</v>
      </c>
      <c s="6" t="s">
        <v>3221</v>
      </c>
      <c s="36" t="s">
        <v>1984</v>
      </c>
      <c s="37">
        <v>4.048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878</v>
      </c>
      <c>
        <f>(M62*21)/100</f>
      </c>
      <c t="s">
        <v>27</v>
      </c>
    </row>
    <row r="63" spans="1:5" ht="12.75">
      <c r="A63" s="35" t="s">
        <v>55</v>
      </c>
      <c r="E63" s="39" t="s">
        <v>3221</v>
      </c>
    </row>
    <row r="64" spans="1:5" ht="25.5">
      <c r="A64" s="35" t="s">
        <v>56</v>
      </c>
      <c r="E64" s="40" t="s">
        <v>3222</v>
      </c>
    </row>
    <row r="65" spans="1:5" ht="12.75">
      <c r="A65" t="s">
        <v>58</v>
      </c>
      <c r="E65" s="39" t="s">
        <v>5</v>
      </c>
    </row>
    <row r="66" spans="1:16" ht="25.5">
      <c r="A66" t="s">
        <v>49</v>
      </c>
      <c s="34" t="s">
        <v>210</v>
      </c>
      <c s="34" t="s">
        <v>3223</v>
      </c>
      <c s="35" t="s">
        <v>5</v>
      </c>
      <c s="6" t="s">
        <v>3224</v>
      </c>
      <c s="36" t="s">
        <v>715</v>
      </c>
      <c s="37">
        <v>10.3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878</v>
      </c>
      <c>
        <f>(M66*21)/100</f>
      </c>
      <c t="s">
        <v>27</v>
      </c>
    </row>
    <row r="67" spans="1:5" ht="25.5">
      <c r="A67" s="35" t="s">
        <v>55</v>
      </c>
      <c r="E67" s="39" t="s">
        <v>3224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49</v>
      </c>
      <c s="34" t="s">
        <v>213</v>
      </c>
      <c s="34" t="s">
        <v>3225</v>
      </c>
      <c s="35" t="s">
        <v>5</v>
      </c>
      <c s="6" t="s">
        <v>3226</v>
      </c>
      <c s="36" t="s">
        <v>1984</v>
      </c>
      <c s="37">
        <v>1.906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878</v>
      </c>
      <c>
        <f>(M70*21)/100</f>
      </c>
      <c t="s">
        <v>27</v>
      </c>
    </row>
    <row r="71" spans="1:5" ht="12.75">
      <c r="A71" s="35" t="s">
        <v>55</v>
      </c>
      <c r="E71" s="39" t="s">
        <v>3226</v>
      </c>
    </row>
    <row r="72" spans="1:5" ht="25.5">
      <c r="A72" s="35" t="s">
        <v>56</v>
      </c>
      <c r="E72" s="40" t="s">
        <v>3227</v>
      </c>
    </row>
    <row r="73" spans="1:5" ht="12.75">
      <c r="A73" t="s">
        <v>58</v>
      </c>
      <c r="E73" s="39" t="s">
        <v>5</v>
      </c>
    </row>
    <row r="74" spans="1:16" ht="12.75">
      <c r="A74" t="s">
        <v>49</v>
      </c>
      <c s="34" t="s">
        <v>216</v>
      </c>
      <c s="34" t="s">
        <v>3228</v>
      </c>
      <c s="35" t="s">
        <v>5</v>
      </c>
      <c s="6" t="s">
        <v>3229</v>
      </c>
      <c s="36" t="s">
        <v>227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878</v>
      </c>
      <c>
        <f>(M74*21)/100</f>
      </c>
      <c t="s">
        <v>27</v>
      </c>
    </row>
    <row r="75" spans="1:5" ht="12.75">
      <c r="A75" s="35" t="s">
        <v>55</v>
      </c>
      <c r="E75" s="39" t="s">
        <v>3229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5</v>
      </c>
    </row>
    <row r="78" spans="1:16" ht="12.75">
      <c r="A78" t="s">
        <v>49</v>
      </c>
      <c s="34" t="s">
        <v>219</v>
      </c>
      <c s="34" t="s">
        <v>3230</v>
      </c>
      <c s="35" t="s">
        <v>5</v>
      </c>
      <c s="6" t="s">
        <v>3231</v>
      </c>
      <c s="36" t="s">
        <v>227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878</v>
      </c>
      <c>
        <f>(M78*21)/100</f>
      </c>
      <c t="s">
        <v>27</v>
      </c>
    </row>
    <row r="79" spans="1:5" ht="12.75">
      <c r="A79" s="35" t="s">
        <v>55</v>
      </c>
      <c r="E79" s="39" t="s">
        <v>3231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5</v>
      </c>
    </row>
    <row r="82" spans="1:16" ht="12.75">
      <c r="A82" t="s">
        <v>49</v>
      </c>
      <c s="34" t="s">
        <v>223</v>
      </c>
      <c s="34" t="s">
        <v>3232</v>
      </c>
      <c s="35" t="s">
        <v>5</v>
      </c>
      <c s="6" t="s">
        <v>3233</v>
      </c>
      <c s="36" t="s">
        <v>227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878</v>
      </c>
      <c>
        <f>(M82*21)/100</f>
      </c>
      <c t="s">
        <v>27</v>
      </c>
    </row>
    <row r="83" spans="1:5" ht="12.75">
      <c r="A83" s="35" t="s">
        <v>55</v>
      </c>
      <c r="E83" s="39" t="s">
        <v>3233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5</v>
      </c>
    </row>
    <row r="86" spans="1:13" ht="12.75">
      <c r="A86" t="s">
        <v>46</v>
      </c>
      <c r="C86" s="31" t="s">
        <v>2761</v>
      </c>
      <c r="E86" s="33" t="s">
        <v>3093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224</v>
      </c>
      <c s="34" t="s">
        <v>2872</v>
      </c>
      <c s="35" t="s">
        <v>5</v>
      </c>
      <c s="6" t="s">
        <v>3234</v>
      </c>
      <c s="36" t="s">
        <v>105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3234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229</v>
      </c>
      <c s="34" t="s">
        <v>2874</v>
      </c>
      <c s="35" t="s">
        <v>5</v>
      </c>
      <c s="6" t="s">
        <v>3095</v>
      </c>
      <c s="36" t="s">
        <v>105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3095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25.5">
      <c r="A95" t="s">
        <v>49</v>
      </c>
      <c s="34" t="s">
        <v>233</v>
      </c>
      <c s="34" t="s">
        <v>2876</v>
      </c>
      <c s="35" t="s">
        <v>5</v>
      </c>
      <c s="6" t="s">
        <v>3235</v>
      </c>
      <c s="36" t="s">
        <v>105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25.5">
      <c r="A96" s="35" t="s">
        <v>55</v>
      </c>
      <c r="E96" s="39" t="s">
        <v>3235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49</v>
      </c>
      <c s="34" t="s">
        <v>238</v>
      </c>
      <c s="34" t="s">
        <v>2878</v>
      </c>
      <c s="35" t="s">
        <v>5</v>
      </c>
      <c s="6" t="s">
        <v>3236</v>
      </c>
      <c s="36" t="s">
        <v>105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25.5">
      <c r="A100" s="35" t="s">
        <v>55</v>
      </c>
      <c r="E100" s="39" t="s">
        <v>3236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49</v>
      </c>
      <c s="34" t="s">
        <v>242</v>
      </c>
      <c s="34" t="s">
        <v>2454</v>
      </c>
      <c s="35" t="s">
        <v>5</v>
      </c>
      <c s="6" t="s">
        <v>2455</v>
      </c>
      <c s="36" t="s">
        <v>105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878</v>
      </c>
      <c>
        <f>(M103*21)/100</f>
      </c>
      <c t="s">
        <v>27</v>
      </c>
    </row>
    <row r="104" spans="1:5" ht="12.75">
      <c r="A104" s="35" t="s">
        <v>55</v>
      </c>
      <c r="E104" s="39" t="s">
        <v>2455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COUNTIFS(L8:L312,"=0",A8:A312,"P")+COUNTIFS(L8:L312,"",A8:A312,"P")+SUM(Q8:Q312)</f>
      </c>
    </row>
    <row r="8" spans="1:13" ht="12.75">
      <c r="A8" t="s">
        <v>44</v>
      </c>
      <c r="C8" s="28" t="s">
        <v>3239</v>
      </c>
      <c r="E8" s="30" t="s">
        <v>3238</v>
      </c>
      <c r="J8" s="29">
        <f>0+J9+J42+J135+J172+J261+J278+J311</f>
      </c>
      <c s="29">
        <f>0+K9+K42+K135+K172+K261+K278+K311</f>
      </c>
      <c s="29">
        <f>0+L9+L42+L135+L172+L261+L278+L311</f>
      </c>
      <c s="29">
        <f>0+M9+M42+M135+M172+M261+M278+M311</f>
      </c>
    </row>
    <row r="9" spans="1:13" ht="12.75">
      <c r="A9" t="s">
        <v>46</v>
      </c>
      <c r="C9" s="31" t="s">
        <v>125</v>
      </c>
      <c r="E9" s="33" t="s">
        <v>3240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2865</v>
      </c>
      <c s="35" t="s">
        <v>5</v>
      </c>
      <c s="6" t="s">
        <v>3241</v>
      </c>
      <c s="36" t="s">
        <v>105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38.25">
      <c r="A11" s="35" t="s">
        <v>55</v>
      </c>
      <c r="E11" s="39" t="s">
        <v>3242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2870</v>
      </c>
      <c s="35" t="s">
        <v>5</v>
      </c>
      <c s="6" t="s">
        <v>3243</v>
      </c>
      <c s="36" t="s">
        <v>105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3243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25</v>
      </c>
      <c s="34" t="s">
        <v>2872</v>
      </c>
      <c s="35" t="s">
        <v>5</v>
      </c>
      <c s="6" t="s">
        <v>3244</v>
      </c>
      <c s="36" t="s">
        <v>105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3244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2874</v>
      </c>
      <c s="35" t="s">
        <v>5</v>
      </c>
      <c s="6" t="s">
        <v>3245</v>
      </c>
      <c s="36" t="s">
        <v>105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3245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49</v>
      </c>
      <c s="34" t="s">
        <v>70</v>
      </c>
      <c s="34" t="s">
        <v>2876</v>
      </c>
      <c s="35" t="s">
        <v>5</v>
      </c>
      <c s="6" t="s">
        <v>3246</v>
      </c>
      <c s="36" t="s">
        <v>105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25.5">
      <c r="A27" s="35" t="s">
        <v>55</v>
      </c>
      <c r="E27" s="39" t="s">
        <v>3246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26</v>
      </c>
      <c s="34" t="s">
        <v>2878</v>
      </c>
      <c s="35" t="s">
        <v>5</v>
      </c>
      <c s="6" t="s">
        <v>3247</v>
      </c>
      <c s="36" t="s">
        <v>258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3247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77</v>
      </c>
      <c s="34" t="s">
        <v>2880</v>
      </c>
      <c s="35" t="s">
        <v>5</v>
      </c>
      <c s="6" t="s">
        <v>3248</v>
      </c>
      <c s="36" t="s">
        <v>105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3248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49</v>
      </c>
      <c s="34" t="s">
        <v>81</v>
      </c>
      <c s="34" t="s">
        <v>2882</v>
      </c>
      <c s="35" t="s">
        <v>5</v>
      </c>
      <c s="6" t="s">
        <v>3249</v>
      </c>
      <c s="36" t="s">
        <v>105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3249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  <row r="42" spans="1:13" ht="12.75">
      <c r="A42" t="s">
        <v>46</v>
      </c>
      <c r="C42" s="31" t="s">
        <v>2868</v>
      </c>
      <c r="E42" s="33" t="s">
        <v>3250</v>
      </c>
      <c r="J42" s="32">
        <f>0</f>
      </c>
      <c s="32">
        <f>0</f>
      </c>
      <c s="32">
        <f>0+L43+L47+L51+L55+L59+L63+L67+L71+L75+L79+L83+L87+L91+L95+L99+L103+L107+L111+L115+L119+L123+L127+L131</f>
      </c>
      <c s="32">
        <f>0+M43+M47+M51+M55+M59+M63+M67+M71+M75+M79+M83+M87+M91+M95+M99+M103+M107+M111+M115+M119+M123+M127+M131</f>
      </c>
    </row>
    <row r="43" spans="1:16" ht="12.75">
      <c r="A43" t="s">
        <v>49</v>
      </c>
      <c s="34" t="s">
        <v>85</v>
      </c>
      <c s="34" t="s">
        <v>3251</v>
      </c>
      <c s="35" t="s">
        <v>5</v>
      </c>
      <c s="6" t="s">
        <v>3252</v>
      </c>
      <c s="36" t="s">
        <v>129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878</v>
      </c>
      <c>
        <f>(M43*21)/100</f>
      </c>
      <c t="s">
        <v>27</v>
      </c>
    </row>
    <row r="44" spans="1:5" ht="12.75">
      <c r="A44" s="35" t="s">
        <v>55</v>
      </c>
      <c r="E44" s="39" t="s">
        <v>3252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89</v>
      </c>
      <c s="34" t="s">
        <v>3253</v>
      </c>
      <c s="35" t="s">
        <v>5</v>
      </c>
      <c s="6" t="s">
        <v>3254</v>
      </c>
      <c s="36" t="s">
        <v>129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878</v>
      </c>
      <c>
        <f>(M47*21)/100</f>
      </c>
      <c t="s">
        <v>27</v>
      </c>
    </row>
    <row r="48" spans="1:5" ht="12.75">
      <c r="A48" s="35" t="s">
        <v>55</v>
      </c>
      <c r="E48" s="39" t="s">
        <v>3254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93</v>
      </c>
      <c s="34" t="s">
        <v>3255</v>
      </c>
      <c s="35" t="s">
        <v>5</v>
      </c>
      <c s="6" t="s">
        <v>3256</v>
      </c>
      <c s="36" t="s">
        <v>129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878</v>
      </c>
      <c>
        <f>(M51*21)/100</f>
      </c>
      <c t="s">
        <v>27</v>
      </c>
    </row>
    <row r="52" spans="1:5" ht="12.75">
      <c r="A52" s="35" t="s">
        <v>55</v>
      </c>
      <c r="E52" s="39" t="s">
        <v>3256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163</v>
      </c>
      <c s="34" t="s">
        <v>3257</v>
      </c>
      <c s="35" t="s">
        <v>5</v>
      </c>
      <c s="6" t="s">
        <v>3258</v>
      </c>
      <c s="36" t="s">
        <v>129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3258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167</v>
      </c>
      <c s="34" t="s">
        <v>3259</v>
      </c>
      <c s="35" t="s">
        <v>5</v>
      </c>
      <c s="6" t="s">
        <v>3260</v>
      </c>
      <c s="36" t="s">
        <v>129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878</v>
      </c>
      <c>
        <f>(M59*21)/100</f>
      </c>
      <c t="s">
        <v>27</v>
      </c>
    </row>
    <row r="60" spans="1:5" ht="12.75">
      <c r="A60" s="35" t="s">
        <v>55</v>
      </c>
      <c r="E60" s="39" t="s">
        <v>3260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206</v>
      </c>
      <c s="34" t="s">
        <v>3261</v>
      </c>
      <c s="35" t="s">
        <v>5</v>
      </c>
      <c s="6" t="s">
        <v>3262</v>
      </c>
      <c s="36" t="s">
        <v>129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878</v>
      </c>
      <c>
        <f>(M63*21)/100</f>
      </c>
      <c t="s">
        <v>27</v>
      </c>
    </row>
    <row r="64" spans="1:5" ht="12.75">
      <c r="A64" s="35" t="s">
        <v>55</v>
      </c>
      <c r="E64" s="39" t="s">
        <v>3262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25.5">
      <c r="A67" t="s">
        <v>49</v>
      </c>
      <c s="34" t="s">
        <v>210</v>
      </c>
      <c s="34" t="s">
        <v>3263</v>
      </c>
      <c s="35" t="s">
        <v>5</v>
      </c>
      <c s="6" t="s">
        <v>3264</v>
      </c>
      <c s="36" t="s">
        <v>129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878</v>
      </c>
      <c>
        <f>(M67*21)/100</f>
      </c>
      <c t="s">
        <v>27</v>
      </c>
    </row>
    <row r="68" spans="1:5" ht="25.5">
      <c r="A68" s="35" t="s">
        <v>55</v>
      </c>
      <c r="E68" s="39" t="s">
        <v>3264</v>
      </c>
    </row>
    <row r="69" spans="1:5" ht="12.75">
      <c r="A69" s="35" t="s">
        <v>56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25.5">
      <c r="A71" t="s">
        <v>49</v>
      </c>
      <c s="34" t="s">
        <v>213</v>
      </c>
      <c s="34" t="s">
        <v>3265</v>
      </c>
      <c s="35" t="s">
        <v>5</v>
      </c>
      <c s="6" t="s">
        <v>3266</v>
      </c>
      <c s="36" t="s">
        <v>129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878</v>
      </c>
      <c>
        <f>(M71*21)/100</f>
      </c>
      <c t="s">
        <v>27</v>
      </c>
    </row>
    <row r="72" spans="1:5" ht="25.5">
      <c r="A72" s="35" t="s">
        <v>55</v>
      </c>
      <c r="E72" s="39" t="s">
        <v>3266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49</v>
      </c>
      <c s="34" t="s">
        <v>216</v>
      </c>
      <c s="34" t="s">
        <v>3267</v>
      </c>
      <c s="35" t="s">
        <v>5</v>
      </c>
      <c s="6" t="s">
        <v>3268</v>
      </c>
      <c s="36" t="s">
        <v>129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878</v>
      </c>
      <c>
        <f>(M75*21)/100</f>
      </c>
      <c t="s">
        <v>27</v>
      </c>
    </row>
    <row r="76" spans="1:5" ht="25.5">
      <c r="A76" s="35" t="s">
        <v>55</v>
      </c>
      <c r="E76" s="39" t="s">
        <v>3268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25.5">
      <c r="A79" t="s">
        <v>49</v>
      </c>
      <c s="34" t="s">
        <v>219</v>
      </c>
      <c s="34" t="s">
        <v>3269</v>
      </c>
      <c s="35" t="s">
        <v>5</v>
      </c>
      <c s="6" t="s">
        <v>3270</v>
      </c>
      <c s="36" t="s">
        <v>129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878</v>
      </c>
      <c>
        <f>(M79*21)/100</f>
      </c>
      <c t="s">
        <v>27</v>
      </c>
    </row>
    <row r="80" spans="1:5" ht="25.5">
      <c r="A80" s="35" t="s">
        <v>55</v>
      </c>
      <c r="E80" s="39" t="s">
        <v>3270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25.5">
      <c r="A83" t="s">
        <v>49</v>
      </c>
      <c s="34" t="s">
        <v>223</v>
      </c>
      <c s="34" t="s">
        <v>2886</v>
      </c>
      <c s="35" t="s">
        <v>5</v>
      </c>
      <c s="6" t="s">
        <v>3271</v>
      </c>
      <c s="36" t="s">
        <v>258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25.5">
      <c r="A84" s="35" t="s">
        <v>55</v>
      </c>
      <c r="E84" s="39" t="s">
        <v>3271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224</v>
      </c>
      <c s="34" t="s">
        <v>3034</v>
      </c>
      <c s="35" t="s">
        <v>5</v>
      </c>
      <c s="6" t="s">
        <v>3272</v>
      </c>
      <c s="36" t="s">
        <v>258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3272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25.5">
      <c r="A91" t="s">
        <v>49</v>
      </c>
      <c s="34" t="s">
        <v>229</v>
      </c>
      <c s="34" t="s">
        <v>3273</v>
      </c>
      <c s="35" t="s">
        <v>5</v>
      </c>
      <c s="6" t="s">
        <v>3274</v>
      </c>
      <c s="36" t="s">
        <v>2463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878</v>
      </c>
      <c>
        <f>(M91*21)/100</f>
      </c>
      <c t="s">
        <v>27</v>
      </c>
    </row>
    <row r="92" spans="1:5" ht="25.5">
      <c r="A92" s="35" t="s">
        <v>55</v>
      </c>
      <c r="E92" s="39" t="s">
        <v>3274</v>
      </c>
    </row>
    <row r="93" spans="1:5" ht="12.75">
      <c r="A93" s="35" t="s">
        <v>56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233</v>
      </c>
      <c s="34" t="s">
        <v>3037</v>
      </c>
      <c s="35" t="s">
        <v>5</v>
      </c>
      <c s="6" t="s">
        <v>3275</v>
      </c>
      <c s="36" t="s">
        <v>258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3275</v>
      </c>
    </row>
    <row r="97" spans="1:5" ht="12.75">
      <c r="A97" s="35" t="s">
        <v>56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25.5">
      <c r="A99" t="s">
        <v>49</v>
      </c>
      <c s="34" t="s">
        <v>238</v>
      </c>
      <c s="34" t="s">
        <v>3276</v>
      </c>
      <c s="35" t="s">
        <v>5</v>
      </c>
      <c s="6" t="s">
        <v>3277</v>
      </c>
      <c s="36" t="s">
        <v>2463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878</v>
      </c>
      <c>
        <f>(M99*21)/100</f>
      </c>
      <c t="s">
        <v>27</v>
      </c>
    </row>
    <row r="100" spans="1:5" ht="25.5">
      <c r="A100" s="35" t="s">
        <v>55</v>
      </c>
      <c r="E100" s="39" t="s">
        <v>3277</v>
      </c>
    </row>
    <row r="101" spans="1:5" ht="12.75">
      <c r="A101" s="35" t="s">
        <v>56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49</v>
      </c>
      <c s="34" t="s">
        <v>242</v>
      </c>
      <c s="34" t="s">
        <v>3040</v>
      </c>
      <c s="35" t="s">
        <v>5</v>
      </c>
      <c s="6" t="s">
        <v>3278</v>
      </c>
      <c s="36" t="s">
        <v>258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3278</v>
      </c>
    </row>
    <row r="105" spans="1:5" ht="12.75">
      <c r="A105" s="35" t="s">
        <v>56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49</v>
      </c>
      <c s="34" t="s">
        <v>246</v>
      </c>
      <c s="34" t="s">
        <v>2888</v>
      </c>
      <c s="35" t="s">
        <v>5</v>
      </c>
      <c s="6" t="s">
        <v>3279</v>
      </c>
      <c s="36" t="s">
        <v>258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3279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49</v>
      </c>
      <c s="34" t="s">
        <v>250</v>
      </c>
      <c s="34" t="s">
        <v>2890</v>
      </c>
      <c s="35" t="s">
        <v>5</v>
      </c>
      <c s="6" t="s">
        <v>3280</v>
      </c>
      <c s="36" t="s">
        <v>258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25.5">
      <c r="A112" s="35" t="s">
        <v>55</v>
      </c>
      <c r="E112" s="39" t="s">
        <v>3280</v>
      </c>
    </row>
    <row r="113" spans="1:5" ht="12.75">
      <c r="A113" s="35" t="s">
        <v>56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25.5">
      <c r="A115" t="s">
        <v>49</v>
      </c>
      <c s="34" t="s">
        <v>293</v>
      </c>
      <c s="34" t="s">
        <v>2892</v>
      </c>
      <c s="35" t="s">
        <v>5</v>
      </c>
      <c s="6" t="s">
        <v>3281</v>
      </c>
      <c s="36" t="s">
        <v>258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25.5">
      <c r="A116" s="35" t="s">
        <v>55</v>
      </c>
      <c r="E116" s="39" t="s">
        <v>3281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49</v>
      </c>
      <c s="34" t="s">
        <v>297</v>
      </c>
      <c s="34" t="s">
        <v>2894</v>
      </c>
      <c s="35" t="s">
        <v>5</v>
      </c>
      <c s="6" t="s">
        <v>3282</v>
      </c>
      <c s="36" t="s">
        <v>105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3282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301</v>
      </c>
      <c s="34" t="s">
        <v>2897</v>
      </c>
      <c s="35" t="s">
        <v>5</v>
      </c>
      <c s="6" t="s">
        <v>3283</v>
      </c>
      <c s="36" t="s">
        <v>105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3283</v>
      </c>
    </row>
    <row r="125" spans="1:5" ht="12.75">
      <c r="A125" s="35" t="s">
        <v>56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49</v>
      </c>
      <c s="34" t="s">
        <v>305</v>
      </c>
      <c s="34" t="s">
        <v>2899</v>
      </c>
      <c s="35" t="s">
        <v>5</v>
      </c>
      <c s="6" t="s">
        <v>3284</v>
      </c>
      <c s="36" t="s">
        <v>105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3284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49</v>
      </c>
      <c s="34" t="s">
        <v>308</v>
      </c>
      <c s="34" t="s">
        <v>2901</v>
      </c>
      <c s="35" t="s">
        <v>5</v>
      </c>
      <c s="6" t="s">
        <v>3285</v>
      </c>
      <c s="36" t="s">
        <v>105</v>
      </c>
      <c s="37">
        <v>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3285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3" ht="12.75">
      <c r="A135" t="s">
        <v>46</v>
      </c>
      <c r="C135" s="31" t="s">
        <v>2761</v>
      </c>
      <c r="E135" s="33" t="s">
        <v>3286</v>
      </c>
      <c r="J135" s="32">
        <f>0</f>
      </c>
      <c s="32">
        <f>0</f>
      </c>
      <c s="32">
        <f>0+L136+L140+L144+L148+L152+L156+L160+L164+L168</f>
      </c>
      <c s="32">
        <f>0+M136+M140+M144+M148+M152+M156+M160+M164+M168</f>
      </c>
    </row>
    <row r="136" spans="1:16" ht="25.5">
      <c r="A136" t="s">
        <v>49</v>
      </c>
      <c s="34" t="s">
        <v>312</v>
      </c>
      <c s="34" t="s">
        <v>3287</v>
      </c>
      <c s="35" t="s">
        <v>5</v>
      </c>
      <c s="6" t="s">
        <v>3288</v>
      </c>
      <c s="36" t="s">
        <v>227</v>
      </c>
      <c s="37">
        <v>865.7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878</v>
      </c>
      <c>
        <f>(M136*21)/100</f>
      </c>
      <c t="s">
        <v>27</v>
      </c>
    </row>
    <row r="137" spans="1:5" ht="25.5">
      <c r="A137" s="35" t="s">
        <v>55</v>
      </c>
      <c r="E137" s="39" t="s">
        <v>3288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25.5">
      <c r="A140" t="s">
        <v>49</v>
      </c>
      <c s="34" t="s">
        <v>315</v>
      </c>
      <c s="34" t="s">
        <v>3289</v>
      </c>
      <c s="35" t="s">
        <v>5</v>
      </c>
      <c s="6" t="s">
        <v>3290</v>
      </c>
      <c s="36" t="s">
        <v>227</v>
      </c>
      <c s="37">
        <v>240.9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878</v>
      </c>
      <c>
        <f>(M140*21)/100</f>
      </c>
      <c t="s">
        <v>27</v>
      </c>
    </row>
    <row r="141" spans="1:5" ht="25.5">
      <c r="A141" s="35" t="s">
        <v>55</v>
      </c>
      <c r="E141" s="39" t="s">
        <v>3290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25.5">
      <c r="A144" t="s">
        <v>49</v>
      </c>
      <c s="34" t="s">
        <v>318</v>
      </c>
      <c s="34" t="s">
        <v>3291</v>
      </c>
      <c s="35" t="s">
        <v>5</v>
      </c>
      <c s="6" t="s">
        <v>3292</v>
      </c>
      <c s="36" t="s">
        <v>227</v>
      </c>
      <c s="37">
        <v>61.6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878</v>
      </c>
      <c>
        <f>(M144*21)/100</f>
      </c>
      <c t="s">
        <v>27</v>
      </c>
    </row>
    <row r="145" spans="1:5" ht="25.5">
      <c r="A145" s="35" t="s">
        <v>55</v>
      </c>
      <c r="E145" s="39" t="s">
        <v>3292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5</v>
      </c>
    </row>
    <row r="148" spans="1:16" ht="25.5">
      <c r="A148" t="s">
        <v>49</v>
      </c>
      <c s="34" t="s">
        <v>321</v>
      </c>
      <c s="34" t="s">
        <v>3293</v>
      </c>
      <c s="35" t="s">
        <v>5</v>
      </c>
      <c s="6" t="s">
        <v>3294</v>
      </c>
      <c s="36" t="s">
        <v>227</v>
      </c>
      <c s="37">
        <v>56.4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878</v>
      </c>
      <c>
        <f>(M148*21)/100</f>
      </c>
      <c t="s">
        <v>27</v>
      </c>
    </row>
    <row r="149" spans="1:5" ht="25.5">
      <c r="A149" s="35" t="s">
        <v>55</v>
      </c>
      <c r="E149" s="39" t="s">
        <v>3294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5</v>
      </c>
    </row>
    <row r="152" spans="1:16" ht="25.5">
      <c r="A152" t="s">
        <v>49</v>
      </c>
      <c s="34" t="s">
        <v>324</v>
      </c>
      <c s="34" t="s">
        <v>3295</v>
      </c>
      <c s="35" t="s">
        <v>5</v>
      </c>
      <c s="6" t="s">
        <v>3296</v>
      </c>
      <c s="36" t="s">
        <v>227</v>
      </c>
      <c s="37">
        <v>20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878</v>
      </c>
      <c>
        <f>(M152*21)/100</f>
      </c>
      <c t="s">
        <v>27</v>
      </c>
    </row>
    <row r="153" spans="1:5" ht="25.5">
      <c r="A153" s="35" t="s">
        <v>55</v>
      </c>
      <c r="E153" s="39" t="s">
        <v>3296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5</v>
      </c>
    </row>
    <row r="156" spans="1:16" ht="25.5">
      <c r="A156" t="s">
        <v>49</v>
      </c>
      <c s="34" t="s">
        <v>327</v>
      </c>
      <c s="34" t="s">
        <v>3297</v>
      </c>
      <c s="35" t="s">
        <v>5</v>
      </c>
      <c s="6" t="s">
        <v>3298</v>
      </c>
      <c s="36" t="s">
        <v>227</v>
      </c>
      <c s="37">
        <v>25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878</v>
      </c>
      <c>
        <f>(M156*21)/100</f>
      </c>
      <c t="s">
        <v>27</v>
      </c>
    </row>
    <row r="157" spans="1:5" ht="25.5">
      <c r="A157" s="35" t="s">
        <v>55</v>
      </c>
      <c r="E157" s="39" t="s">
        <v>3298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25.5">
      <c r="A160" t="s">
        <v>49</v>
      </c>
      <c s="34" t="s">
        <v>330</v>
      </c>
      <c s="34" t="s">
        <v>3299</v>
      </c>
      <c s="35" t="s">
        <v>5</v>
      </c>
      <c s="6" t="s">
        <v>3300</v>
      </c>
      <c s="36" t="s">
        <v>227</v>
      </c>
      <c s="37">
        <v>1268.2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878</v>
      </c>
      <c>
        <f>(M160*21)/100</f>
      </c>
      <c t="s">
        <v>27</v>
      </c>
    </row>
    <row r="161" spans="1:5" ht="38.25">
      <c r="A161" s="35" t="s">
        <v>55</v>
      </c>
      <c r="E161" s="39" t="s">
        <v>3301</v>
      </c>
    </row>
    <row r="162" spans="1:5" ht="25.5">
      <c r="A162" s="35" t="s">
        <v>56</v>
      </c>
      <c r="E162" s="40" t="s">
        <v>3302</v>
      </c>
    </row>
    <row r="163" spans="1:5" ht="12.75">
      <c r="A163" t="s">
        <v>58</v>
      </c>
      <c r="E163" s="39" t="s">
        <v>5</v>
      </c>
    </row>
    <row r="164" spans="1:16" ht="25.5">
      <c r="A164" t="s">
        <v>49</v>
      </c>
      <c s="34" t="s">
        <v>333</v>
      </c>
      <c s="34" t="s">
        <v>3303</v>
      </c>
      <c s="35" t="s">
        <v>5</v>
      </c>
      <c s="6" t="s">
        <v>3300</v>
      </c>
      <c s="36" t="s">
        <v>227</v>
      </c>
      <c s="37">
        <v>101.4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878</v>
      </c>
      <c>
        <f>(M164*21)/100</f>
      </c>
      <c t="s">
        <v>27</v>
      </c>
    </row>
    <row r="165" spans="1:5" ht="38.25">
      <c r="A165" s="35" t="s">
        <v>55</v>
      </c>
      <c r="E165" s="39" t="s">
        <v>3304</v>
      </c>
    </row>
    <row r="166" spans="1:5" ht="25.5">
      <c r="A166" s="35" t="s">
        <v>56</v>
      </c>
      <c r="E166" s="40" t="s">
        <v>3305</v>
      </c>
    </row>
    <row r="167" spans="1:5" ht="12.75">
      <c r="A167" t="s">
        <v>58</v>
      </c>
      <c r="E167" s="39" t="s">
        <v>5</v>
      </c>
    </row>
    <row r="168" spans="1:16" ht="38.25">
      <c r="A168" t="s">
        <v>49</v>
      </c>
      <c s="34" t="s">
        <v>336</v>
      </c>
      <c s="34" t="s">
        <v>2903</v>
      </c>
      <c s="35" t="s">
        <v>5</v>
      </c>
      <c s="6" t="s">
        <v>3306</v>
      </c>
      <c s="36" t="s">
        <v>105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38.25">
      <c r="A169" s="35" t="s">
        <v>55</v>
      </c>
      <c r="E169" s="39" t="s">
        <v>3307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3" ht="12.75">
      <c r="A172" t="s">
        <v>46</v>
      </c>
      <c r="C172" s="31" t="s">
        <v>2941</v>
      </c>
      <c r="E172" s="33" t="s">
        <v>3308</v>
      </c>
      <c r="J172" s="32">
        <f>0</f>
      </c>
      <c s="32">
        <f>0</f>
      </c>
      <c s="32">
        <f>0+L173+L177+L181+L185+L189+L193+L197+L201+L205+L209+L213+L217+L221+L225+L229+L233+L237+L241+L245+L249+L253+L257</f>
      </c>
      <c s="32">
        <f>0+M173+M177+M181+M185+M189+M193+M197+M201+M205+M209+M213+M217+M221+M225+M229+M233+M237+M241+M245+M249+M253+M257</f>
      </c>
    </row>
    <row r="173" spans="1:16" ht="38.25">
      <c r="A173" t="s">
        <v>49</v>
      </c>
      <c s="34" t="s">
        <v>341</v>
      </c>
      <c s="34" t="s">
        <v>3309</v>
      </c>
      <c s="35" t="s">
        <v>5</v>
      </c>
      <c s="6" t="s">
        <v>3310</v>
      </c>
      <c s="36" t="s">
        <v>129</v>
      </c>
      <c s="37">
        <v>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878</v>
      </c>
      <c>
        <f>(M173*21)/100</f>
      </c>
      <c t="s">
        <v>27</v>
      </c>
    </row>
    <row r="174" spans="1:5" ht="38.25">
      <c r="A174" s="35" t="s">
        <v>55</v>
      </c>
      <c r="E174" s="39" t="s">
        <v>3310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38.25">
      <c r="A177" t="s">
        <v>49</v>
      </c>
      <c s="34" t="s">
        <v>345</v>
      </c>
      <c s="34" t="s">
        <v>3311</v>
      </c>
      <c s="35" t="s">
        <v>5</v>
      </c>
      <c s="6" t="s">
        <v>3312</v>
      </c>
      <c s="36" t="s">
        <v>129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878</v>
      </c>
      <c>
        <f>(M177*21)/100</f>
      </c>
      <c t="s">
        <v>27</v>
      </c>
    </row>
    <row r="178" spans="1:5" ht="38.25">
      <c r="A178" s="35" t="s">
        <v>55</v>
      </c>
      <c r="E178" s="39" t="s">
        <v>3312</v>
      </c>
    </row>
    <row r="179" spans="1:5" ht="12.75">
      <c r="A179" s="35" t="s">
        <v>56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6" ht="38.25">
      <c r="A181" t="s">
        <v>49</v>
      </c>
      <c s="34" t="s">
        <v>350</v>
      </c>
      <c s="34" t="s">
        <v>3313</v>
      </c>
      <c s="35" t="s">
        <v>5</v>
      </c>
      <c s="6" t="s">
        <v>3314</v>
      </c>
      <c s="36" t="s">
        <v>129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878</v>
      </c>
      <c>
        <f>(M181*21)/100</f>
      </c>
      <c t="s">
        <v>27</v>
      </c>
    </row>
    <row r="182" spans="1:5" ht="38.25">
      <c r="A182" s="35" t="s">
        <v>55</v>
      </c>
      <c r="E182" s="39" t="s">
        <v>3314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5</v>
      </c>
    </row>
    <row r="185" spans="1:16" ht="38.25">
      <c r="A185" t="s">
        <v>49</v>
      </c>
      <c s="34" t="s">
        <v>354</v>
      </c>
      <c s="34" t="s">
        <v>3315</v>
      </c>
      <c s="35" t="s">
        <v>5</v>
      </c>
      <c s="6" t="s">
        <v>3316</v>
      </c>
      <c s="36" t="s">
        <v>129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878</v>
      </c>
      <c>
        <f>(M185*21)/100</f>
      </c>
      <c t="s">
        <v>27</v>
      </c>
    </row>
    <row r="186" spans="1:5" ht="38.25">
      <c r="A186" s="35" t="s">
        <v>55</v>
      </c>
      <c r="E186" s="39" t="s">
        <v>3316</v>
      </c>
    </row>
    <row r="187" spans="1:5" ht="12.75">
      <c r="A187" s="35" t="s">
        <v>56</v>
      </c>
      <c r="E187" s="40" t="s">
        <v>5</v>
      </c>
    </row>
    <row r="188" spans="1:5" ht="12.75">
      <c r="A188" t="s">
        <v>58</v>
      </c>
      <c r="E188" s="39" t="s">
        <v>5</v>
      </c>
    </row>
    <row r="189" spans="1:16" ht="38.25">
      <c r="A189" t="s">
        <v>49</v>
      </c>
      <c s="34" t="s">
        <v>358</v>
      </c>
      <c s="34" t="s">
        <v>3317</v>
      </c>
      <c s="35" t="s">
        <v>5</v>
      </c>
      <c s="6" t="s">
        <v>3318</v>
      </c>
      <c s="36" t="s">
        <v>129</v>
      </c>
      <c s="37">
        <v>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878</v>
      </c>
      <c>
        <f>(M189*21)/100</f>
      </c>
      <c t="s">
        <v>27</v>
      </c>
    </row>
    <row r="190" spans="1:5" ht="38.25">
      <c r="A190" s="35" t="s">
        <v>55</v>
      </c>
      <c r="E190" s="39" t="s">
        <v>3318</v>
      </c>
    </row>
    <row r="191" spans="1:5" ht="12.75">
      <c r="A191" s="35" t="s">
        <v>56</v>
      </c>
      <c r="E191" s="40" t="s">
        <v>5</v>
      </c>
    </row>
    <row r="192" spans="1:5" ht="12.75">
      <c r="A192" t="s">
        <v>58</v>
      </c>
      <c r="E192" s="39" t="s">
        <v>5</v>
      </c>
    </row>
    <row r="193" spans="1:16" ht="38.25">
      <c r="A193" t="s">
        <v>49</v>
      </c>
      <c s="34" t="s">
        <v>362</v>
      </c>
      <c s="34" t="s">
        <v>3319</v>
      </c>
      <c s="35" t="s">
        <v>5</v>
      </c>
      <c s="6" t="s">
        <v>3320</v>
      </c>
      <c s="36" t="s">
        <v>129</v>
      </c>
      <c s="37">
        <v>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878</v>
      </c>
      <c>
        <f>(M193*21)/100</f>
      </c>
      <c t="s">
        <v>27</v>
      </c>
    </row>
    <row r="194" spans="1:5" ht="38.25">
      <c r="A194" s="35" t="s">
        <v>55</v>
      </c>
      <c r="E194" s="39" t="s">
        <v>3320</v>
      </c>
    </row>
    <row r="195" spans="1:5" ht="12.75">
      <c r="A195" s="35" t="s">
        <v>56</v>
      </c>
      <c r="E195" s="40" t="s">
        <v>5</v>
      </c>
    </row>
    <row r="196" spans="1:5" ht="12.75">
      <c r="A196" t="s">
        <v>58</v>
      </c>
      <c r="E196" s="39" t="s">
        <v>5</v>
      </c>
    </row>
    <row r="197" spans="1:16" ht="38.25">
      <c r="A197" t="s">
        <v>49</v>
      </c>
      <c s="34" t="s">
        <v>366</v>
      </c>
      <c s="34" t="s">
        <v>3321</v>
      </c>
      <c s="35" t="s">
        <v>5</v>
      </c>
      <c s="6" t="s">
        <v>3322</v>
      </c>
      <c s="36" t="s">
        <v>129</v>
      </c>
      <c s="37">
        <v>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878</v>
      </c>
      <c>
        <f>(M197*21)/100</f>
      </c>
      <c t="s">
        <v>27</v>
      </c>
    </row>
    <row r="198" spans="1:5" ht="38.25">
      <c r="A198" s="35" t="s">
        <v>55</v>
      </c>
      <c r="E198" s="39" t="s">
        <v>3323</v>
      </c>
    </row>
    <row r="199" spans="1:5" ht="12.75">
      <c r="A199" s="35" t="s">
        <v>56</v>
      </c>
      <c r="E199" s="40" t="s">
        <v>5</v>
      </c>
    </row>
    <row r="200" spans="1:5" ht="12.75">
      <c r="A200" t="s">
        <v>58</v>
      </c>
      <c r="E200" s="39" t="s">
        <v>5</v>
      </c>
    </row>
    <row r="201" spans="1:16" ht="38.25">
      <c r="A201" t="s">
        <v>49</v>
      </c>
      <c s="34" t="s">
        <v>370</v>
      </c>
      <c s="34" t="s">
        <v>3324</v>
      </c>
      <c s="35" t="s">
        <v>5</v>
      </c>
      <c s="6" t="s">
        <v>3325</v>
      </c>
      <c s="36" t="s">
        <v>129</v>
      </c>
      <c s="37">
        <v>11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878</v>
      </c>
      <c>
        <f>(M201*21)/100</f>
      </c>
      <c t="s">
        <v>27</v>
      </c>
    </row>
    <row r="202" spans="1:5" ht="38.25">
      <c r="A202" s="35" t="s">
        <v>55</v>
      </c>
      <c r="E202" s="39" t="s">
        <v>3326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5</v>
      </c>
    </row>
    <row r="205" spans="1:16" ht="38.25">
      <c r="A205" t="s">
        <v>49</v>
      </c>
      <c s="34" t="s">
        <v>374</v>
      </c>
      <c s="34" t="s">
        <v>3327</v>
      </c>
      <c s="35" t="s">
        <v>5</v>
      </c>
      <c s="6" t="s">
        <v>3328</v>
      </c>
      <c s="36" t="s">
        <v>129</v>
      </c>
      <c s="37">
        <v>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878</v>
      </c>
      <c>
        <f>(M205*21)/100</f>
      </c>
      <c t="s">
        <v>27</v>
      </c>
    </row>
    <row r="206" spans="1:5" ht="38.25">
      <c r="A206" s="35" t="s">
        <v>55</v>
      </c>
      <c r="E206" s="39" t="s">
        <v>3329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5</v>
      </c>
    </row>
    <row r="209" spans="1:16" ht="38.25">
      <c r="A209" t="s">
        <v>49</v>
      </c>
      <c s="34" t="s">
        <v>457</v>
      </c>
      <c s="34" t="s">
        <v>3330</v>
      </c>
      <c s="35" t="s">
        <v>5</v>
      </c>
      <c s="6" t="s">
        <v>3331</v>
      </c>
      <c s="36" t="s">
        <v>129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878</v>
      </c>
      <c>
        <f>(M209*21)/100</f>
      </c>
      <c t="s">
        <v>27</v>
      </c>
    </row>
    <row r="210" spans="1:5" ht="38.25">
      <c r="A210" s="35" t="s">
        <v>55</v>
      </c>
      <c r="E210" s="39" t="s">
        <v>3332</v>
      </c>
    </row>
    <row r="211" spans="1:5" ht="12.75">
      <c r="A211" s="35" t="s">
        <v>56</v>
      </c>
      <c r="E211" s="40" t="s">
        <v>5</v>
      </c>
    </row>
    <row r="212" spans="1:5" ht="12.75">
      <c r="A212" t="s">
        <v>58</v>
      </c>
      <c r="E212" s="39" t="s">
        <v>5</v>
      </c>
    </row>
    <row r="213" spans="1:16" ht="38.25">
      <c r="A213" t="s">
        <v>49</v>
      </c>
      <c s="34" t="s">
        <v>461</v>
      </c>
      <c s="34" t="s">
        <v>3333</v>
      </c>
      <c s="35" t="s">
        <v>5</v>
      </c>
      <c s="6" t="s">
        <v>3334</v>
      </c>
      <c s="36" t="s">
        <v>129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878</v>
      </c>
      <c>
        <f>(M213*21)/100</f>
      </c>
      <c t="s">
        <v>27</v>
      </c>
    </row>
    <row r="214" spans="1:5" ht="38.25">
      <c r="A214" s="35" t="s">
        <v>55</v>
      </c>
      <c r="E214" s="39" t="s">
        <v>3335</v>
      </c>
    </row>
    <row r="215" spans="1:5" ht="12.75">
      <c r="A215" s="35" t="s">
        <v>56</v>
      </c>
      <c r="E215" s="40" t="s">
        <v>5</v>
      </c>
    </row>
    <row r="216" spans="1:5" ht="12.75">
      <c r="A216" t="s">
        <v>58</v>
      </c>
      <c r="E216" s="39" t="s">
        <v>5</v>
      </c>
    </row>
    <row r="217" spans="1:16" ht="38.25">
      <c r="A217" t="s">
        <v>49</v>
      </c>
      <c s="34" t="s">
        <v>464</v>
      </c>
      <c s="34" t="s">
        <v>3336</v>
      </c>
      <c s="35" t="s">
        <v>5</v>
      </c>
      <c s="6" t="s">
        <v>3337</v>
      </c>
      <c s="36" t="s">
        <v>129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878</v>
      </c>
      <c>
        <f>(M217*21)/100</f>
      </c>
      <c t="s">
        <v>27</v>
      </c>
    </row>
    <row r="218" spans="1:5" ht="38.25">
      <c r="A218" s="35" t="s">
        <v>55</v>
      </c>
      <c r="E218" s="39" t="s">
        <v>3338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5</v>
      </c>
    </row>
    <row r="221" spans="1:16" ht="38.25">
      <c r="A221" t="s">
        <v>49</v>
      </c>
      <c s="34" t="s">
        <v>468</v>
      </c>
      <c s="34" t="s">
        <v>3339</v>
      </c>
      <c s="35" t="s">
        <v>5</v>
      </c>
      <c s="6" t="s">
        <v>3340</v>
      </c>
      <c s="36" t="s">
        <v>129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878</v>
      </c>
      <c>
        <f>(M221*21)/100</f>
      </c>
      <c t="s">
        <v>27</v>
      </c>
    </row>
    <row r="222" spans="1:5" ht="38.25">
      <c r="A222" s="35" t="s">
        <v>55</v>
      </c>
      <c r="E222" s="39" t="s">
        <v>3340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5</v>
      </c>
    </row>
    <row r="225" spans="1:16" ht="38.25">
      <c r="A225" t="s">
        <v>49</v>
      </c>
      <c s="34" t="s">
        <v>471</v>
      </c>
      <c s="34" t="s">
        <v>3341</v>
      </c>
      <c s="35" t="s">
        <v>5</v>
      </c>
      <c s="6" t="s">
        <v>3342</v>
      </c>
      <c s="36" t="s">
        <v>129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878</v>
      </c>
      <c>
        <f>(M225*21)/100</f>
      </c>
      <c t="s">
        <v>27</v>
      </c>
    </row>
    <row r="226" spans="1:5" ht="38.25">
      <c r="A226" s="35" t="s">
        <v>55</v>
      </c>
      <c r="E226" s="39" t="s">
        <v>3342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5</v>
      </c>
    </row>
    <row r="229" spans="1:16" ht="38.25">
      <c r="A229" t="s">
        <v>49</v>
      </c>
      <c s="34" t="s">
        <v>474</v>
      </c>
      <c s="34" t="s">
        <v>3343</v>
      </c>
      <c s="35" t="s">
        <v>5</v>
      </c>
      <c s="6" t="s">
        <v>3344</v>
      </c>
      <c s="36" t="s">
        <v>129</v>
      </c>
      <c s="37">
        <v>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878</v>
      </c>
      <c>
        <f>(M229*21)/100</f>
      </c>
      <c t="s">
        <v>27</v>
      </c>
    </row>
    <row r="230" spans="1:5" ht="38.25">
      <c r="A230" s="35" t="s">
        <v>55</v>
      </c>
      <c r="E230" s="39" t="s">
        <v>3344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5</v>
      </c>
    </row>
    <row r="233" spans="1:16" ht="25.5">
      <c r="A233" t="s">
        <v>49</v>
      </c>
      <c s="34" t="s">
        <v>478</v>
      </c>
      <c s="34" t="s">
        <v>3345</v>
      </c>
      <c s="35" t="s">
        <v>5</v>
      </c>
      <c s="6" t="s">
        <v>3346</v>
      </c>
      <c s="36" t="s">
        <v>129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878</v>
      </c>
      <c>
        <f>(M233*21)/100</f>
      </c>
      <c t="s">
        <v>27</v>
      </c>
    </row>
    <row r="234" spans="1:5" ht="38.25">
      <c r="A234" s="35" t="s">
        <v>55</v>
      </c>
      <c r="E234" s="39" t="s">
        <v>3347</v>
      </c>
    </row>
    <row r="235" spans="1:5" ht="12.75">
      <c r="A235" s="35" t="s">
        <v>56</v>
      </c>
      <c r="E235" s="40" t="s">
        <v>5</v>
      </c>
    </row>
    <row r="236" spans="1:5" ht="12.75">
      <c r="A236" t="s">
        <v>58</v>
      </c>
      <c r="E236" s="39" t="s">
        <v>5</v>
      </c>
    </row>
    <row r="237" spans="1:16" ht="38.25">
      <c r="A237" t="s">
        <v>49</v>
      </c>
      <c s="34" t="s">
        <v>482</v>
      </c>
      <c s="34" t="s">
        <v>3348</v>
      </c>
      <c s="35" t="s">
        <v>5</v>
      </c>
      <c s="6" t="s">
        <v>3349</v>
      </c>
      <c s="36" t="s">
        <v>129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878</v>
      </c>
      <c>
        <f>(M237*21)/100</f>
      </c>
      <c t="s">
        <v>27</v>
      </c>
    </row>
    <row r="238" spans="1:5" ht="38.25">
      <c r="A238" s="35" t="s">
        <v>55</v>
      </c>
      <c r="E238" s="39" t="s">
        <v>3349</v>
      </c>
    </row>
    <row r="239" spans="1:5" ht="12.75">
      <c r="A239" s="35" t="s">
        <v>56</v>
      </c>
      <c r="E239" s="40" t="s">
        <v>5</v>
      </c>
    </row>
    <row r="240" spans="1:5" ht="12.75">
      <c r="A240" t="s">
        <v>58</v>
      </c>
      <c r="E240" s="39" t="s">
        <v>5</v>
      </c>
    </row>
    <row r="241" spans="1:16" ht="12.75">
      <c r="A241" t="s">
        <v>49</v>
      </c>
      <c s="34" t="s">
        <v>485</v>
      </c>
      <c s="34" t="s">
        <v>3350</v>
      </c>
      <c s="35" t="s">
        <v>5</v>
      </c>
      <c s="6" t="s">
        <v>3351</v>
      </c>
      <c s="36" t="s">
        <v>129</v>
      </c>
      <c s="37">
        <v>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878</v>
      </c>
      <c>
        <f>(M241*21)/100</f>
      </c>
      <c t="s">
        <v>27</v>
      </c>
    </row>
    <row r="242" spans="1:5" ht="12.75">
      <c r="A242" s="35" t="s">
        <v>55</v>
      </c>
      <c r="E242" s="39" t="s">
        <v>3351</v>
      </c>
    </row>
    <row r="243" spans="1:5" ht="12.75">
      <c r="A243" s="35" t="s">
        <v>56</v>
      </c>
      <c r="E243" s="40" t="s">
        <v>5</v>
      </c>
    </row>
    <row r="244" spans="1:5" ht="12.75">
      <c r="A244" t="s">
        <v>58</v>
      </c>
      <c r="E244" s="39" t="s">
        <v>5</v>
      </c>
    </row>
    <row r="245" spans="1:16" ht="12.75">
      <c r="A245" t="s">
        <v>49</v>
      </c>
      <c s="34" t="s">
        <v>488</v>
      </c>
      <c s="34" t="s">
        <v>2905</v>
      </c>
      <c s="35" t="s">
        <v>5</v>
      </c>
      <c s="6" t="s">
        <v>3352</v>
      </c>
      <c s="36" t="s">
        <v>258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3352</v>
      </c>
    </row>
    <row r="247" spans="1:5" ht="12.75">
      <c r="A247" s="35" t="s">
        <v>56</v>
      </c>
      <c r="E247" s="40" t="s">
        <v>5</v>
      </c>
    </row>
    <row r="248" spans="1:5" ht="12.75">
      <c r="A248" t="s">
        <v>58</v>
      </c>
      <c r="E248" s="39" t="s">
        <v>5</v>
      </c>
    </row>
    <row r="249" spans="1:16" ht="12.75">
      <c r="A249" t="s">
        <v>49</v>
      </c>
      <c s="34" t="s">
        <v>491</v>
      </c>
      <c s="34" t="s">
        <v>3353</v>
      </c>
      <c s="35" t="s">
        <v>5</v>
      </c>
      <c s="6" t="s">
        <v>3354</v>
      </c>
      <c s="36" t="s">
        <v>129</v>
      </c>
      <c s="37">
        <v>15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878</v>
      </c>
      <c>
        <f>(M249*21)/100</f>
      </c>
      <c t="s">
        <v>27</v>
      </c>
    </row>
    <row r="250" spans="1:5" ht="12.75">
      <c r="A250" s="35" t="s">
        <v>55</v>
      </c>
      <c r="E250" s="39" t="s">
        <v>3354</v>
      </c>
    </row>
    <row r="251" spans="1:5" ht="25.5">
      <c r="A251" s="35" t="s">
        <v>56</v>
      </c>
      <c r="E251" s="40" t="s">
        <v>3355</v>
      </c>
    </row>
    <row r="252" spans="1:5" ht="12.75">
      <c r="A252" t="s">
        <v>58</v>
      </c>
      <c r="E252" s="39" t="s">
        <v>5</v>
      </c>
    </row>
    <row r="253" spans="1:16" ht="12.75">
      <c r="A253" t="s">
        <v>49</v>
      </c>
      <c s="34" t="s">
        <v>494</v>
      </c>
      <c s="34" t="s">
        <v>2907</v>
      </c>
      <c s="35" t="s">
        <v>5</v>
      </c>
      <c s="6" t="s">
        <v>3356</v>
      </c>
      <c s="36" t="s">
        <v>258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3356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5</v>
      </c>
    </row>
    <row r="257" spans="1:16" ht="12.75">
      <c r="A257" t="s">
        <v>49</v>
      </c>
      <c s="34" t="s">
        <v>497</v>
      </c>
      <c s="34" t="s">
        <v>2909</v>
      </c>
      <c s="35" t="s">
        <v>5</v>
      </c>
      <c s="6" t="s">
        <v>3357</v>
      </c>
      <c s="36" t="s">
        <v>258</v>
      </c>
      <c s="37">
        <v>14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3357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5</v>
      </c>
    </row>
    <row r="261" spans="1:13" ht="12.75">
      <c r="A261" t="s">
        <v>46</v>
      </c>
      <c r="C261" s="31" t="s">
        <v>2957</v>
      </c>
      <c r="E261" s="33" t="s">
        <v>3358</v>
      </c>
      <c r="J261" s="32">
        <f>0</f>
      </c>
      <c s="32">
        <f>0</f>
      </c>
      <c s="32">
        <f>0+L262+L266+L270+L274</f>
      </c>
      <c s="32">
        <f>0+M262+M266+M270+M274</f>
      </c>
    </row>
    <row r="262" spans="1:16" ht="25.5">
      <c r="A262" t="s">
        <v>49</v>
      </c>
      <c s="34" t="s">
        <v>501</v>
      </c>
      <c s="34" t="s">
        <v>3359</v>
      </c>
      <c s="35" t="s">
        <v>5</v>
      </c>
      <c s="6" t="s">
        <v>3360</v>
      </c>
      <c s="36" t="s">
        <v>129</v>
      </c>
      <c s="37">
        <v>75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878</v>
      </c>
      <c>
        <f>(M262*21)/100</f>
      </c>
      <c t="s">
        <v>27</v>
      </c>
    </row>
    <row r="263" spans="1:5" ht="25.5">
      <c r="A263" s="35" t="s">
        <v>55</v>
      </c>
      <c r="E263" s="39" t="s">
        <v>3360</v>
      </c>
    </row>
    <row r="264" spans="1:5" ht="12.75">
      <c r="A264" s="35" t="s">
        <v>56</v>
      </c>
      <c r="E264" s="40" t="s">
        <v>5</v>
      </c>
    </row>
    <row r="265" spans="1:5" ht="12.75">
      <c r="A265" t="s">
        <v>58</v>
      </c>
      <c r="E265" s="39" t="s">
        <v>5</v>
      </c>
    </row>
    <row r="266" spans="1:16" ht="25.5">
      <c r="A266" t="s">
        <v>49</v>
      </c>
      <c s="34" t="s">
        <v>1053</v>
      </c>
      <c s="34" t="s">
        <v>2911</v>
      </c>
      <c s="35" t="s">
        <v>5</v>
      </c>
      <c s="6" t="s">
        <v>3361</v>
      </c>
      <c s="36" t="s">
        <v>258</v>
      </c>
      <c s="37">
        <v>23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25.5">
      <c r="A267" s="35" t="s">
        <v>55</v>
      </c>
      <c r="E267" s="39" t="s">
        <v>3361</v>
      </c>
    </row>
    <row r="268" spans="1:5" ht="12.75">
      <c r="A268" s="35" t="s">
        <v>56</v>
      </c>
      <c r="E268" s="40" t="s">
        <v>5</v>
      </c>
    </row>
    <row r="269" spans="1:5" ht="12.75">
      <c r="A269" t="s">
        <v>58</v>
      </c>
      <c r="E269" s="39" t="s">
        <v>5</v>
      </c>
    </row>
    <row r="270" spans="1:16" ht="12.75">
      <c r="A270" t="s">
        <v>49</v>
      </c>
      <c s="34" t="s">
        <v>505</v>
      </c>
      <c s="34" t="s">
        <v>2913</v>
      </c>
      <c s="35" t="s">
        <v>5</v>
      </c>
      <c s="6" t="s">
        <v>3362</v>
      </c>
      <c s="36" t="s">
        <v>258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3362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5</v>
      </c>
    </row>
    <row r="274" spans="1:16" ht="12.75">
      <c r="A274" t="s">
        <v>49</v>
      </c>
      <c s="34" t="s">
        <v>508</v>
      </c>
      <c s="34" t="s">
        <v>2917</v>
      </c>
      <c s="35" t="s">
        <v>5</v>
      </c>
      <c s="6" t="s">
        <v>3363</v>
      </c>
      <c s="36" t="s">
        <v>258</v>
      </c>
      <c s="37">
        <v>17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3363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5</v>
      </c>
    </row>
    <row r="278" spans="1:13" ht="12.75">
      <c r="A278" t="s">
        <v>46</v>
      </c>
      <c r="C278" s="31" t="s">
        <v>2968</v>
      </c>
      <c r="E278" s="33" t="s">
        <v>3090</v>
      </c>
      <c r="J278" s="32">
        <f>0</f>
      </c>
      <c s="32">
        <f>0</f>
      </c>
      <c s="32">
        <f>0+L279+L283+L287+L291+L295+L299+L303+L307</f>
      </c>
      <c s="32">
        <f>0+M279+M283+M287+M291+M295+M299+M303+M307</f>
      </c>
    </row>
    <row r="279" spans="1:16" ht="25.5">
      <c r="A279" t="s">
        <v>49</v>
      </c>
      <c s="34" t="s">
        <v>511</v>
      </c>
      <c s="34" t="s">
        <v>2919</v>
      </c>
      <c s="35" t="s">
        <v>5</v>
      </c>
      <c s="6" t="s">
        <v>3364</v>
      </c>
      <c s="36" t="s">
        <v>105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54</v>
      </c>
      <c>
        <f>(M279*21)/100</f>
      </c>
      <c t="s">
        <v>27</v>
      </c>
    </row>
    <row r="280" spans="1:5" ht="25.5">
      <c r="A280" s="35" t="s">
        <v>55</v>
      </c>
      <c r="E280" s="39" t="s">
        <v>3364</v>
      </c>
    </row>
    <row r="281" spans="1:5" ht="12.75">
      <c r="A281" s="35" t="s">
        <v>56</v>
      </c>
      <c r="E281" s="40" t="s">
        <v>5</v>
      </c>
    </row>
    <row r="282" spans="1:5" ht="12.75">
      <c r="A282" t="s">
        <v>58</v>
      </c>
      <c r="E282" s="39" t="s">
        <v>5</v>
      </c>
    </row>
    <row r="283" spans="1:16" ht="12.75">
      <c r="A283" t="s">
        <v>49</v>
      </c>
      <c s="34" t="s">
        <v>514</v>
      </c>
      <c s="34" t="s">
        <v>2921</v>
      </c>
      <c s="35" t="s">
        <v>5</v>
      </c>
      <c s="6" t="s">
        <v>3365</v>
      </c>
      <c s="36" t="s">
        <v>2849</v>
      </c>
      <c s="37">
        <v>72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3365</v>
      </c>
    </row>
    <row r="285" spans="1:5" ht="12.75">
      <c r="A285" s="35" t="s">
        <v>56</v>
      </c>
      <c r="E285" s="40" t="s">
        <v>5</v>
      </c>
    </row>
    <row r="286" spans="1:5" ht="12.75">
      <c r="A286" t="s">
        <v>58</v>
      </c>
      <c r="E286" s="39" t="s">
        <v>5</v>
      </c>
    </row>
    <row r="287" spans="1:16" ht="12.75">
      <c r="A287" t="s">
        <v>49</v>
      </c>
      <c s="34" t="s">
        <v>517</v>
      </c>
      <c s="34" t="s">
        <v>2923</v>
      </c>
      <c s="35" t="s">
        <v>5</v>
      </c>
      <c s="6" t="s">
        <v>3366</v>
      </c>
      <c s="36" t="s">
        <v>105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3366</v>
      </c>
    </row>
    <row r="289" spans="1:5" ht="12.75">
      <c r="A289" s="35" t="s">
        <v>56</v>
      </c>
      <c r="E289" s="40" t="s">
        <v>5</v>
      </c>
    </row>
    <row r="290" spans="1:5" ht="12.75">
      <c r="A290" t="s">
        <v>58</v>
      </c>
      <c r="E290" s="39" t="s">
        <v>5</v>
      </c>
    </row>
    <row r="291" spans="1:16" ht="12.75">
      <c r="A291" t="s">
        <v>49</v>
      </c>
      <c s="34" t="s">
        <v>521</v>
      </c>
      <c s="34" t="s">
        <v>2925</v>
      </c>
      <c s="35" t="s">
        <v>5</v>
      </c>
      <c s="6" t="s">
        <v>3367</v>
      </c>
      <c s="36" t="s">
        <v>105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3367</v>
      </c>
    </row>
    <row r="293" spans="1:5" ht="12.75">
      <c r="A293" s="35" t="s">
        <v>56</v>
      </c>
      <c r="E293" s="40" t="s">
        <v>5</v>
      </c>
    </row>
    <row r="294" spans="1:5" ht="12.75">
      <c r="A294" t="s">
        <v>58</v>
      </c>
      <c r="E294" s="39" t="s">
        <v>5</v>
      </c>
    </row>
    <row r="295" spans="1:16" ht="25.5">
      <c r="A295" t="s">
        <v>49</v>
      </c>
      <c s="34" t="s">
        <v>524</v>
      </c>
      <c s="34" t="s">
        <v>2927</v>
      </c>
      <c s="35" t="s">
        <v>5</v>
      </c>
      <c s="6" t="s">
        <v>3368</v>
      </c>
      <c s="36" t="s">
        <v>105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27</v>
      </c>
    </row>
    <row r="296" spans="1:5" ht="25.5">
      <c r="A296" s="35" t="s">
        <v>55</v>
      </c>
      <c r="E296" s="39" t="s">
        <v>3368</v>
      </c>
    </row>
    <row r="297" spans="1:5" ht="12.75">
      <c r="A297" s="35" t="s">
        <v>56</v>
      </c>
      <c r="E297" s="40" t="s">
        <v>5</v>
      </c>
    </row>
    <row r="298" spans="1:5" ht="12.75">
      <c r="A298" t="s">
        <v>58</v>
      </c>
      <c r="E298" s="39" t="s">
        <v>5</v>
      </c>
    </row>
    <row r="299" spans="1:16" ht="12.75">
      <c r="A299" t="s">
        <v>49</v>
      </c>
      <c s="34" t="s">
        <v>527</v>
      </c>
      <c s="34" t="s">
        <v>2929</v>
      </c>
      <c s="35" t="s">
        <v>5</v>
      </c>
      <c s="6" t="s">
        <v>3369</v>
      </c>
      <c s="36" t="s">
        <v>105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27</v>
      </c>
    </row>
    <row r="300" spans="1:5" ht="12.75">
      <c r="A300" s="35" t="s">
        <v>55</v>
      </c>
      <c r="E300" s="39" t="s">
        <v>3369</v>
      </c>
    </row>
    <row r="301" spans="1:5" ht="12.75">
      <c r="A301" s="35" t="s">
        <v>56</v>
      </c>
      <c r="E301" s="40" t="s">
        <v>5</v>
      </c>
    </row>
    <row r="302" spans="1:5" ht="12.75">
      <c r="A302" t="s">
        <v>58</v>
      </c>
      <c r="E302" s="39" t="s">
        <v>5</v>
      </c>
    </row>
    <row r="303" spans="1:16" ht="25.5">
      <c r="A303" t="s">
        <v>49</v>
      </c>
      <c s="34" t="s">
        <v>530</v>
      </c>
      <c s="34" t="s">
        <v>2931</v>
      </c>
      <c s="35" t="s">
        <v>5</v>
      </c>
      <c s="6" t="s">
        <v>3370</v>
      </c>
      <c s="36" t="s">
        <v>105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27</v>
      </c>
    </row>
    <row r="304" spans="1:5" ht="25.5">
      <c r="A304" s="35" t="s">
        <v>55</v>
      </c>
      <c r="E304" s="39" t="s">
        <v>3370</v>
      </c>
    </row>
    <row r="305" spans="1:5" ht="12.75">
      <c r="A305" s="35" t="s">
        <v>56</v>
      </c>
      <c r="E305" s="40" t="s">
        <v>5</v>
      </c>
    </row>
    <row r="306" spans="1:5" ht="12.75">
      <c r="A306" t="s">
        <v>58</v>
      </c>
      <c r="E306" s="39" t="s">
        <v>5</v>
      </c>
    </row>
    <row r="307" spans="1:16" ht="12.75">
      <c r="A307" t="s">
        <v>49</v>
      </c>
      <c s="34" t="s">
        <v>542</v>
      </c>
      <c s="34" t="s">
        <v>2454</v>
      </c>
      <c s="35" t="s">
        <v>5</v>
      </c>
      <c s="6" t="s">
        <v>2455</v>
      </c>
      <c s="36" t="s">
        <v>105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878</v>
      </c>
      <c>
        <f>(M307*21)/100</f>
      </c>
      <c t="s">
        <v>27</v>
      </c>
    </row>
    <row r="308" spans="1:5" ht="12.75">
      <c r="A308" s="35" t="s">
        <v>55</v>
      </c>
      <c r="E308" s="39" t="s">
        <v>2455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5</v>
      </c>
    </row>
    <row r="311" spans="1:13" ht="12.75">
      <c r="A311" t="s">
        <v>46</v>
      </c>
      <c r="C311" s="31" t="s">
        <v>2988</v>
      </c>
      <c r="E311" s="33" t="s">
        <v>3093</v>
      </c>
      <c r="J311" s="32">
        <f>0</f>
      </c>
      <c s="32">
        <f>0</f>
      </c>
      <c s="32">
        <f>0+L312</f>
      </c>
      <c s="32">
        <f>0+M312</f>
      </c>
    </row>
    <row r="312" spans="1:16" ht="12.75">
      <c r="A312" t="s">
        <v>49</v>
      </c>
      <c s="34" t="s">
        <v>538</v>
      </c>
      <c s="34" t="s">
        <v>2933</v>
      </c>
      <c s="35" t="s">
        <v>5</v>
      </c>
      <c s="6" t="s">
        <v>3371</v>
      </c>
      <c s="36" t="s">
        <v>105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3371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5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COUNTIFS(L8:L582,"=0",A8:A582,"P")+COUNTIFS(L8:L582,"",A8:A582,"P")+SUM(Q8:Q582)</f>
      </c>
    </row>
    <row r="8" spans="1:13" ht="12.75">
      <c r="A8" t="s">
        <v>44</v>
      </c>
      <c r="C8" s="28" t="s">
        <v>3374</v>
      </c>
      <c r="E8" s="30" t="s">
        <v>3373</v>
      </c>
      <c r="J8" s="29">
        <f>0+J9+J34+J39+J44+J85+J134+J175+J328+J377+J442+J483+J528+J549</f>
      </c>
      <c s="29">
        <f>0+K9+K34+K39+K44+K85+K134+K175+K328+K377+K442+K483+K528+K549</f>
      </c>
      <c s="29">
        <f>0+L9+L34+L39+L44+L85+L134+L175+L328+L377+L442+L483+L528+L549</f>
      </c>
      <c s="29">
        <f>0+M9+M34+M39+M44+M85+M134+M175+M328+M377+M442+M483+M528+M549</f>
      </c>
    </row>
    <row r="9" spans="1:13" ht="12.75">
      <c r="A9" t="s">
        <v>46</v>
      </c>
      <c r="C9" s="31" t="s">
        <v>1098</v>
      </c>
      <c r="E9" s="33" t="s">
        <v>1099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482</v>
      </c>
      <c s="34" t="s">
        <v>2521</v>
      </c>
      <c s="35" t="s">
        <v>5</v>
      </c>
      <c s="6" t="s">
        <v>2518</v>
      </c>
      <c s="36" t="s">
        <v>227</v>
      </c>
      <c s="37">
        <v>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878</v>
      </c>
      <c>
        <f>(M10*21)/100</f>
      </c>
      <c t="s">
        <v>27</v>
      </c>
    </row>
    <row r="11" spans="1:5" ht="51">
      <c r="A11" s="35" t="s">
        <v>55</v>
      </c>
      <c r="E11" s="39" t="s">
        <v>2522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38.25">
      <c r="A14" t="s">
        <v>49</v>
      </c>
      <c s="34" t="s">
        <v>485</v>
      </c>
      <c s="34" t="s">
        <v>2527</v>
      </c>
      <c s="35" t="s">
        <v>5</v>
      </c>
      <c s="6" t="s">
        <v>2528</v>
      </c>
      <c s="36" t="s">
        <v>227</v>
      </c>
      <c s="37">
        <v>17.6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878</v>
      </c>
      <c>
        <f>(M14*21)/100</f>
      </c>
      <c t="s">
        <v>27</v>
      </c>
    </row>
    <row r="15" spans="1:5" ht="38.25">
      <c r="A15" s="35" t="s">
        <v>55</v>
      </c>
      <c r="E15" s="39" t="s">
        <v>2529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488</v>
      </c>
      <c s="34" t="s">
        <v>2533</v>
      </c>
      <c s="35" t="s">
        <v>5</v>
      </c>
      <c s="6" t="s">
        <v>2534</v>
      </c>
      <c s="36" t="s">
        <v>227</v>
      </c>
      <c s="37">
        <v>17.6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2534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491</v>
      </c>
      <c s="34" t="s">
        <v>2555</v>
      </c>
      <c s="35" t="s">
        <v>5</v>
      </c>
      <c s="6" t="s">
        <v>2556</v>
      </c>
      <c s="36" t="s">
        <v>227</v>
      </c>
      <c s="37">
        <v>17.6</v>
      </c>
      <c s="36">
        <v>9E-05</v>
      </c>
      <c s="36">
        <f>ROUND(G22*H22,6)</f>
      </c>
      <c r="L22" s="38">
        <v>0</v>
      </c>
      <c s="32">
        <f>ROUND(ROUND(L22,2)*ROUND(G22,3),2)</f>
      </c>
      <c s="36" t="s">
        <v>878</v>
      </c>
      <c>
        <f>(M22*21)/100</f>
      </c>
      <c t="s">
        <v>27</v>
      </c>
    </row>
    <row r="23" spans="1:5" ht="25.5">
      <c r="A23" s="35" t="s">
        <v>55</v>
      </c>
      <c r="E23" s="39" t="s">
        <v>2556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49</v>
      </c>
      <c s="34" t="s">
        <v>494</v>
      </c>
      <c s="34" t="s">
        <v>2569</v>
      </c>
      <c s="35" t="s">
        <v>5</v>
      </c>
      <c s="6" t="s">
        <v>2570</v>
      </c>
      <c s="36" t="s">
        <v>227</v>
      </c>
      <c s="37">
        <v>17.6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878</v>
      </c>
      <c>
        <f>(M26*21)/100</f>
      </c>
      <c t="s">
        <v>27</v>
      </c>
    </row>
    <row r="27" spans="1:5" ht="25.5">
      <c r="A27" s="35" t="s">
        <v>55</v>
      </c>
      <c r="E27" s="39" t="s">
        <v>2570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49</v>
      </c>
      <c s="34" t="s">
        <v>497</v>
      </c>
      <c s="34" t="s">
        <v>2571</v>
      </c>
      <c s="35" t="s">
        <v>5</v>
      </c>
      <c s="6" t="s">
        <v>2572</v>
      </c>
      <c s="36" t="s">
        <v>227</v>
      </c>
      <c s="37">
        <v>18.48</v>
      </c>
      <c s="36">
        <v>0.00128</v>
      </c>
      <c s="36">
        <f>ROUND(G30*H30,6)</f>
      </c>
      <c r="L30" s="38">
        <v>0</v>
      </c>
      <c s="32">
        <f>ROUND(ROUND(L30,2)*ROUND(G30,3),2)</f>
      </c>
      <c s="36" t="s">
        <v>878</v>
      </c>
      <c>
        <f>(M30*21)/100</f>
      </c>
      <c t="s">
        <v>27</v>
      </c>
    </row>
    <row r="31" spans="1:5" ht="25.5">
      <c r="A31" s="35" t="s">
        <v>55</v>
      </c>
      <c r="E31" s="39" t="s">
        <v>2572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3" ht="12.75">
      <c r="A34" t="s">
        <v>46</v>
      </c>
      <c r="C34" s="31" t="s">
        <v>2849</v>
      </c>
      <c r="E34" s="33" t="s">
        <v>2850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501</v>
      </c>
      <c s="34" t="s">
        <v>3375</v>
      </c>
      <c s="35" t="s">
        <v>5</v>
      </c>
      <c s="6" t="s">
        <v>3376</v>
      </c>
      <c s="36" t="s">
        <v>161</v>
      </c>
      <c s="37">
        <v>97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878</v>
      </c>
      <c>
        <f>(M35*21)/100</f>
      </c>
      <c t="s">
        <v>27</v>
      </c>
    </row>
    <row r="36" spans="1:5" ht="25.5">
      <c r="A36" s="35" t="s">
        <v>55</v>
      </c>
      <c r="E36" s="39" t="s">
        <v>3376</v>
      </c>
    </row>
    <row r="37" spans="1:5" ht="191.25">
      <c r="A37" s="35" t="s">
        <v>56</v>
      </c>
      <c r="E37" s="40" t="s">
        <v>3377</v>
      </c>
    </row>
    <row r="38" spans="1:5" ht="12.75">
      <c r="A38" t="s">
        <v>58</v>
      </c>
      <c r="E38" s="39" t="s">
        <v>5</v>
      </c>
    </row>
    <row r="39" spans="1:13" ht="12.75">
      <c r="A39" t="s">
        <v>46</v>
      </c>
      <c r="C39" s="31" t="s">
        <v>101</v>
      </c>
      <c r="E39" s="33" t="s">
        <v>102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2375</v>
      </c>
      <c s="34" t="s">
        <v>2454</v>
      </c>
      <c s="35" t="s">
        <v>5</v>
      </c>
      <c s="6" t="s">
        <v>2455</v>
      </c>
      <c s="36" t="s">
        <v>105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878</v>
      </c>
      <c>
        <f>(M40*21)/100</f>
      </c>
      <c t="s">
        <v>27</v>
      </c>
    </row>
    <row r="41" spans="1:5" ht="12.75">
      <c r="A41" s="35" t="s">
        <v>55</v>
      </c>
      <c r="E41" s="39" t="s">
        <v>2455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3" ht="12.75">
      <c r="A44" t="s">
        <v>46</v>
      </c>
      <c r="C44" s="31" t="s">
        <v>3378</v>
      </c>
      <c r="E44" s="33" t="s">
        <v>3379</v>
      </c>
      <c r="J44" s="32">
        <f>0</f>
      </c>
      <c s="32">
        <f>0</f>
      </c>
      <c s="32">
        <f>0+L45+L49+L53+L57+L61+L65+L69+L73+L77+L81</f>
      </c>
      <c s="32">
        <f>0+M45+M49+M53+M57+M61+M65+M69+M73+M77+M81</f>
      </c>
    </row>
    <row r="45" spans="1:16" ht="25.5">
      <c r="A45" t="s">
        <v>49</v>
      </c>
      <c s="34" t="s">
        <v>50</v>
      </c>
      <c s="34" t="s">
        <v>3380</v>
      </c>
      <c s="35" t="s">
        <v>5</v>
      </c>
      <c s="6" t="s">
        <v>3381</v>
      </c>
      <c s="36" t="s">
        <v>129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878</v>
      </c>
      <c>
        <f>(M45*21)/100</f>
      </c>
      <c t="s">
        <v>27</v>
      </c>
    </row>
    <row r="46" spans="1:5" ht="25.5">
      <c r="A46" s="35" t="s">
        <v>55</v>
      </c>
      <c r="E46" s="39" t="s">
        <v>3381</v>
      </c>
    </row>
    <row r="47" spans="1:5" ht="12.75">
      <c r="A47" s="35" t="s">
        <v>56</v>
      </c>
      <c r="E47" s="40" t="s">
        <v>5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27</v>
      </c>
      <c s="34" t="s">
        <v>3382</v>
      </c>
      <c s="35" t="s">
        <v>5</v>
      </c>
      <c s="6" t="s">
        <v>3383</v>
      </c>
      <c s="36" t="s">
        <v>129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878</v>
      </c>
      <c>
        <f>(M49*21)/100</f>
      </c>
      <c t="s">
        <v>27</v>
      </c>
    </row>
    <row r="50" spans="1:5" ht="12.75">
      <c r="A50" s="35" t="s">
        <v>55</v>
      </c>
      <c r="E50" s="39" t="s">
        <v>3383</v>
      </c>
    </row>
    <row r="51" spans="1:5" ht="12.75">
      <c r="A51" s="35" t="s">
        <v>56</v>
      </c>
      <c r="E51" s="40" t="s">
        <v>5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25</v>
      </c>
      <c s="34" t="s">
        <v>3384</v>
      </c>
      <c s="35" t="s">
        <v>5</v>
      </c>
      <c s="6" t="s">
        <v>3385</v>
      </c>
      <c s="36" t="s">
        <v>129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878</v>
      </c>
      <c>
        <f>(M53*21)/100</f>
      </c>
      <c t="s">
        <v>27</v>
      </c>
    </row>
    <row r="54" spans="1:5" ht="12.75">
      <c r="A54" s="35" t="s">
        <v>55</v>
      </c>
      <c r="E54" s="39" t="s">
        <v>3385</v>
      </c>
    </row>
    <row r="55" spans="1:5" ht="12.75">
      <c r="A55" s="35" t="s">
        <v>56</v>
      </c>
      <c r="E55" s="40" t="s">
        <v>5</v>
      </c>
    </row>
    <row r="56" spans="1:5" ht="12.75">
      <c r="A56" t="s">
        <v>58</v>
      </c>
      <c r="E56" s="39" t="s">
        <v>5</v>
      </c>
    </row>
    <row r="57" spans="1:16" ht="25.5">
      <c r="A57" t="s">
        <v>49</v>
      </c>
      <c s="34" t="s">
        <v>66</v>
      </c>
      <c s="34" t="s">
        <v>3386</v>
      </c>
      <c s="35" t="s">
        <v>5</v>
      </c>
      <c s="6" t="s">
        <v>3387</v>
      </c>
      <c s="36" t="s">
        <v>129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878</v>
      </c>
      <c>
        <f>(M57*21)/100</f>
      </c>
      <c t="s">
        <v>27</v>
      </c>
    </row>
    <row r="58" spans="1:5" ht="25.5">
      <c r="A58" s="35" t="s">
        <v>55</v>
      </c>
      <c r="E58" s="39" t="s">
        <v>3387</v>
      </c>
    </row>
    <row r="59" spans="1:5" ht="12.75">
      <c r="A59" s="35" t="s">
        <v>56</v>
      </c>
      <c r="E59" s="40" t="s">
        <v>5</v>
      </c>
    </row>
    <row r="60" spans="1:5" ht="12.75">
      <c r="A60" t="s">
        <v>58</v>
      </c>
      <c r="E60" s="39" t="s">
        <v>5</v>
      </c>
    </row>
    <row r="61" spans="1:16" ht="25.5">
      <c r="A61" t="s">
        <v>49</v>
      </c>
      <c s="34" t="s">
        <v>70</v>
      </c>
      <c s="34" t="s">
        <v>3388</v>
      </c>
      <c s="35" t="s">
        <v>5</v>
      </c>
      <c s="6" t="s">
        <v>3389</v>
      </c>
      <c s="36" t="s">
        <v>227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878</v>
      </c>
      <c>
        <f>(M61*21)/100</f>
      </c>
      <c t="s">
        <v>27</v>
      </c>
    </row>
    <row r="62" spans="1:5" ht="25.5">
      <c r="A62" s="35" t="s">
        <v>55</v>
      </c>
      <c r="E62" s="39" t="s">
        <v>3389</v>
      </c>
    </row>
    <row r="63" spans="1:5" ht="12.75">
      <c r="A63" s="35" t="s">
        <v>56</v>
      </c>
      <c r="E63" s="40" t="s">
        <v>5</v>
      </c>
    </row>
    <row r="64" spans="1:5" ht="12.75">
      <c r="A64" t="s">
        <v>58</v>
      </c>
      <c r="E64" s="39" t="s">
        <v>5</v>
      </c>
    </row>
    <row r="65" spans="1:16" ht="25.5">
      <c r="A65" t="s">
        <v>49</v>
      </c>
      <c s="34" t="s">
        <v>26</v>
      </c>
      <c s="34" t="s">
        <v>3390</v>
      </c>
      <c s="35" t="s">
        <v>5</v>
      </c>
      <c s="6" t="s">
        <v>3391</v>
      </c>
      <c s="36" t="s">
        <v>227</v>
      </c>
      <c s="37">
        <v>41.2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878</v>
      </c>
      <c>
        <f>(M65*21)/100</f>
      </c>
      <c t="s">
        <v>27</v>
      </c>
    </row>
    <row r="66" spans="1:5" ht="25.5">
      <c r="A66" s="35" t="s">
        <v>55</v>
      </c>
      <c r="E66" s="39" t="s">
        <v>3391</v>
      </c>
    </row>
    <row r="67" spans="1:5" ht="25.5">
      <c r="A67" s="35" t="s">
        <v>56</v>
      </c>
      <c r="E67" s="40" t="s">
        <v>3392</v>
      </c>
    </row>
    <row r="68" spans="1:5" ht="12.75">
      <c r="A68" t="s">
        <v>58</v>
      </c>
      <c r="E68" s="39" t="s">
        <v>5</v>
      </c>
    </row>
    <row r="69" spans="1:16" ht="25.5">
      <c r="A69" t="s">
        <v>49</v>
      </c>
      <c s="34" t="s">
        <v>77</v>
      </c>
      <c s="34" t="s">
        <v>3393</v>
      </c>
      <c s="35" t="s">
        <v>5</v>
      </c>
      <c s="6" t="s">
        <v>3394</v>
      </c>
      <c s="36" t="s">
        <v>129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878</v>
      </c>
      <c>
        <f>(M69*21)/100</f>
      </c>
      <c t="s">
        <v>27</v>
      </c>
    </row>
    <row r="70" spans="1:5" ht="25.5">
      <c r="A70" s="35" t="s">
        <v>55</v>
      </c>
      <c r="E70" s="39" t="s">
        <v>3394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5</v>
      </c>
    </row>
    <row r="73" spans="1:16" ht="12.75">
      <c r="A73" t="s">
        <v>49</v>
      </c>
      <c s="34" t="s">
        <v>81</v>
      </c>
      <c s="34" t="s">
        <v>3395</v>
      </c>
      <c s="35" t="s">
        <v>5</v>
      </c>
      <c s="6" t="s">
        <v>3396</v>
      </c>
      <c s="36" t="s">
        <v>129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878</v>
      </c>
      <c>
        <f>(M73*21)/100</f>
      </c>
      <c t="s">
        <v>27</v>
      </c>
    </row>
    <row r="74" spans="1:5" ht="12.75">
      <c r="A74" s="35" t="s">
        <v>55</v>
      </c>
      <c r="E74" s="39" t="s">
        <v>3396</v>
      </c>
    </row>
    <row r="75" spans="1:5" ht="12.75">
      <c r="A75" s="35" t="s">
        <v>56</v>
      </c>
      <c r="E75" s="40" t="s">
        <v>5</v>
      </c>
    </row>
    <row r="76" spans="1:5" ht="12.75">
      <c r="A76" t="s">
        <v>58</v>
      </c>
      <c r="E76" s="39" t="s">
        <v>5</v>
      </c>
    </row>
    <row r="77" spans="1:16" ht="25.5">
      <c r="A77" t="s">
        <v>49</v>
      </c>
      <c s="34" t="s">
        <v>85</v>
      </c>
      <c s="34" t="s">
        <v>3397</v>
      </c>
      <c s="35" t="s">
        <v>5</v>
      </c>
      <c s="6" t="s">
        <v>3398</v>
      </c>
      <c s="36" t="s">
        <v>129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25.5">
      <c r="A78" s="35" t="s">
        <v>55</v>
      </c>
      <c r="E78" s="39" t="s">
        <v>3398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5</v>
      </c>
    </row>
    <row r="81" spans="1:16" ht="12.75">
      <c r="A81" t="s">
        <v>49</v>
      </c>
      <c s="34" t="s">
        <v>89</v>
      </c>
      <c s="34" t="s">
        <v>3399</v>
      </c>
      <c s="35" t="s">
        <v>5</v>
      </c>
      <c s="6" t="s">
        <v>3400</v>
      </c>
      <c s="36" t="s">
        <v>129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878</v>
      </c>
      <c>
        <f>(M81*21)/100</f>
      </c>
      <c t="s">
        <v>27</v>
      </c>
    </row>
    <row r="82" spans="1:5" ht="12.75">
      <c r="A82" s="35" t="s">
        <v>55</v>
      </c>
      <c r="E82" s="39" t="s">
        <v>3400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5</v>
      </c>
    </row>
    <row r="85" spans="1:13" ht="12.75">
      <c r="A85" t="s">
        <v>46</v>
      </c>
      <c r="C85" s="31" t="s">
        <v>3401</v>
      </c>
      <c r="E85" s="33" t="s">
        <v>3402</v>
      </c>
      <c r="J85" s="32">
        <f>0</f>
      </c>
      <c s="32">
        <f>0</f>
      </c>
      <c s="32">
        <f>0+L86+L90+L94+L98+L102+L106+L110+L114+L118+L122+L126+L130</f>
      </c>
      <c s="32">
        <f>0+M86+M90+M94+M98+M102+M106+M110+M114+M118+M122+M126+M130</f>
      </c>
    </row>
    <row r="86" spans="1:16" ht="25.5">
      <c r="A86" t="s">
        <v>49</v>
      </c>
      <c s="34" t="s">
        <v>2323</v>
      </c>
      <c s="34" t="s">
        <v>3403</v>
      </c>
      <c s="35" t="s">
        <v>5</v>
      </c>
      <c s="6" t="s">
        <v>3404</v>
      </c>
      <c s="36" t="s">
        <v>129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878</v>
      </c>
      <c>
        <f>(M86*21)/100</f>
      </c>
      <c t="s">
        <v>27</v>
      </c>
    </row>
    <row r="87" spans="1:5" ht="25.5">
      <c r="A87" s="35" t="s">
        <v>55</v>
      </c>
      <c r="E87" s="39" t="s">
        <v>3404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5</v>
      </c>
    </row>
    <row r="90" spans="1:16" ht="12.75">
      <c r="A90" t="s">
        <v>49</v>
      </c>
      <c s="34" t="s">
        <v>2326</v>
      </c>
      <c s="34" t="s">
        <v>3405</v>
      </c>
      <c s="35" t="s">
        <v>5</v>
      </c>
      <c s="6" t="s">
        <v>3406</v>
      </c>
      <c s="36" t="s">
        <v>129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878</v>
      </c>
      <c>
        <f>(M90*21)/100</f>
      </c>
      <c t="s">
        <v>27</v>
      </c>
    </row>
    <row r="91" spans="1:5" ht="12.75">
      <c r="A91" s="35" t="s">
        <v>55</v>
      </c>
      <c r="E91" s="39" t="s">
        <v>3406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5</v>
      </c>
    </row>
    <row r="94" spans="1:16" ht="12.75">
      <c r="A94" t="s">
        <v>49</v>
      </c>
      <c s="34" t="s">
        <v>2329</v>
      </c>
      <c s="34" t="s">
        <v>3407</v>
      </c>
      <c s="35" t="s">
        <v>5</v>
      </c>
      <c s="6" t="s">
        <v>3385</v>
      </c>
      <c s="36" t="s">
        <v>129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3385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5</v>
      </c>
    </row>
    <row r="98" spans="1:16" ht="25.5">
      <c r="A98" t="s">
        <v>49</v>
      </c>
      <c s="34" t="s">
        <v>2332</v>
      </c>
      <c s="34" t="s">
        <v>3408</v>
      </c>
      <c s="35" t="s">
        <v>5</v>
      </c>
      <c s="6" t="s">
        <v>3387</v>
      </c>
      <c s="36" t="s">
        <v>129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25.5">
      <c r="A99" s="35" t="s">
        <v>55</v>
      </c>
      <c r="E99" s="39" t="s">
        <v>3387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5</v>
      </c>
    </row>
    <row r="102" spans="1:16" ht="25.5">
      <c r="A102" t="s">
        <v>49</v>
      </c>
      <c s="34" t="s">
        <v>2336</v>
      </c>
      <c s="34" t="s">
        <v>3409</v>
      </c>
      <c s="35" t="s">
        <v>5</v>
      </c>
      <c s="6" t="s">
        <v>3410</v>
      </c>
      <c s="36" t="s">
        <v>227</v>
      </c>
      <c s="37">
        <v>58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878</v>
      </c>
      <c>
        <f>(M102*21)/100</f>
      </c>
      <c t="s">
        <v>27</v>
      </c>
    </row>
    <row r="103" spans="1:5" ht="25.5">
      <c r="A103" s="35" t="s">
        <v>55</v>
      </c>
      <c r="E103" s="39" t="s">
        <v>3410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5</v>
      </c>
    </row>
    <row r="106" spans="1:16" ht="12.75">
      <c r="A106" t="s">
        <v>49</v>
      </c>
      <c s="34" t="s">
        <v>2340</v>
      </c>
      <c s="34" t="s">
        <v>3411</v>
      </c>
      <c s="35" t="s">
        <v>5</v>
      </c>
      <c s="6" t="s">
        <v>3412</v>
      </c>
      <c s="36" t="s">
        <v>227</v>
      </c>
      <c s="37">
        <v>59.74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878</v>
      </c>
      <c>
        <f>(M106*21)/100</f>
      </c>
      <c t="s">
        <v>27</v>
      </c>
    </row>
    <row r="107" spans="1:5" ht="12.75">
      <c r="A107" s="35" t="s">
        <v>55</v>
      </c>
      <c r="E107" s="39" t="s">
        <v>3412</v>
      </c>
    </row>
    <row r="108" spans="1:5" ht="25.5">
      <c r="A108" s="35" t="s">
        <v>56</v>
      </c>
      <c r="E108" s="40" t="s">
        <v>3413</v>
      </c>
    </row>
    <row r="109" spans="1:5" ht="12.75">
      <c r="A109" t="s">
        <v>58</v>
      </c>
      <c r="E109" s="39" t="s">
        <v>5</v>
      </c>
    </row>
    <row r="110" spans="1:16" ht="25.5">
      <c r="A110" t="s">
        <v>49</v>
      </c>
      <c s="34" t="s">
        <v>2344</v>
      </c>
      <c s="34" t="s">
        <v>3414</v>
      </c>
      <c s="35" t="s">
        <v>5</v>
      </c>
      <c s="6" t="s">
        <v>3415</v>
      </c>
      <c s="36" t="s">
        <v>227</v>
      </c>
      <c s="37">
        <v>58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878</v>
      </c>
      <c>
        <f>(M110*21)/100</f>
      </c>
      <c t="s">
        <v>27</v>
      </c>
    </row>
    <row r="111" spans="1:5" ht="25.5">
      <c r="A111" s="35" t="s">
        <v>55</v>
      </c>
      <c r="E111" s="39" t="s">
        <v>3415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5</v>
      </c>
    </row>
    <row r="114" spans="1:16" ht="12.75">
      <c r="A114" t="s">
        <v>49</v>
      </c>
      <c s="34" t="s">
        <v>2348</v>
      </c>
      <c s="34" t="s">
        <v>3416</v>
      </c>
      <c s="35" t="s">
        <v>5</v>
      </c>
      <c s="6" t="s">
        <v>3417</v>
      </c>
      <c s="36" t="s">
        <v>227</v>
      </c>
      <c s="37">
        <v>59.74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878</v>
      </c>
      <c>
        <f>(M114*21)/100</f>
      </c>
      <c t="s">
        <v>27</v>
      </c>
    </row>
    <row r="115" spans="1:5" ht="12.75">
      <c r="A115" s="35" t="s">
        <v>55</v>
      </c>
      <c r="E115" s="39" t="s">
        <v>3417</v>
      </c>
    </row>
    <row r="116" spans="1:5" ht="25.5">
      <c r="A116" s="35" t="s">
        <v>56</v>
      </c>
      <c r="E116" s="40" t="s">
        <v>3413</v>
      </c>
    </row>
    <row r="117" spans="1:5" ht="12.75">
      <c r="A117" t="s">
        <v>58</v>
      </c>
      <c r="E117" s="39" t="s">
        <v>5</v>
      </c>
    </row>
    <row r="118" spans="1:16" ht="25.5">
      <c r="A118" t="s">
        <v>49</v>
      </c>
      <c s="34" t="s">
        <v>2353</v>
      </c>
      <c s="34" t="s">
        <v>3418</v>
      </c>
      <c s="35" t="s">
        <v>5</v>
      </c>
      <c s="6" t="s">
        <v>3394</v>
      </c>
      <c s="36" t="s">
        <v>129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25.5">
      <c r="A119" s="35" t="s">
        <v>55</v>
      </c>
      <c r="E119" s="39" t="s">
        <v>3394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5</v>
      </c>
    </row>
    <row r="122" spans="1:16" ht="12.75">
      <c r="A122" t="s">
        <v>49</v>
      </c>
      <c s="34" t="s">
        <v>2357</v>
      </c>
      <c s="34" t="s">
        <v>3419</v>
      </c>
      <c s="35" t="s">
        <v>5</v>
      </c>
      <c s="6" t="s">
        <v>3396</v>
      </c>
      <c s="36" t="s">
        <v>129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3396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5</v>
      </c>
    </row>
    <row r="126" spans="1:16" ht="25.5">
      <c r="A126" t="s">
        <v>49</v>
      </c>
      <c s="34" t="s">
        <v>2361</v>
      </c>
      <c s="34" t="s">
        <v>3420</v>
      </c>
      <c s="35" t="s">
        <v>5</v>
      </c>
      <c s="6" t="s">
        <v>3421</v>
      </c>
      <c s="36" t="s">
        <v>129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878</v>
      </c>
      <c>
        <f>(M126*21)/100</f>
      </c>
      <c t="s">
        <v>27</v>
      </c>
    </row>
    <row r="127" spans="1:5" ht="25.5">
      <c r="A127" s="35" t="s">
        <v>55</v>
      </c>
      <c r="E127" s="39" t="s">
        <v>3421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5</v>
      </c>
    </row>
    <row r="130" spans="1:16" ht="12.75">
      <c r="A130" t="s">
        <v>49</v>
      </c>
      <c s="34" t="s">
        <v>2366</v>
      </c>
      <c s="34" t="s">
        <v>3422</v>
      </c>
      <c s="35" t="s">
        <v>5</v>
      </c>
      <c s="6" t="s">
        <v>3423</v>
      </c>
      <c s="36" t="s">
        <v>129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878</v>
      </c>
      <c>
        <f>(M130*21)/100</f>
      </c>
      <c t="s">
        <v>27</v>
      </c>
    </row>
    <row r="131" spans="1:5" ht="12.75">
      <c r="A131" s="35" t="s">
        <v>55</v>
      </c>
      <c r="E131" s="39" t="s">
        <v>3423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5</v>
      </c>
    </row>
    <row r="134" spans="1:13" ht="12.75">
      <c r="A134" t="s">
        <v>46</v>
      </c>
      <c r="C134" s="31" t="s">
        <v>3424</v>
      </c>
      <c r="E134" s="33" t="s">
        <v>3425</v>
      </c>
      <c r="J134" s="32">
        <f>0</f>
      </c>
      <c s="32">
        <f>0</f>
      </c>
      <c s="32">
        <f>0+L135+L139+L143+L147+L151+L155+L159+L163+L167+L171</f>
      </c>
      <c s="32">
        <f>0+M135+M139+M143+M147+M151+M155+M159+M163+M167+M171</f>
      </c>
    </row>
    <row r="135" spans="1:16" ht="25.5">
      <c r="A135" t="s">
        <v>49</v>
      </c>
      <c s="34" t="s">
        <v>93</v>
      </c>
      <c s="34" t="s">
        <v>3426</v>
      </c>
      <c s="35" t="s">
        <v>5</v>
      </c>
      <c s="6" t="s">
        <v>3381</v>
      </c>
      <c s="36" t="s">
        <v>129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25.5">
      <c r="A136" s="35" t="s">
        <v>55</v>
      </c>
      <c r="E136" s="39" t="s">
        <v>3381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163</v>
      </c>
      <c s="34" t="s">
        <v>3427</v>
      </c>
      <c s="35" t="s">
        <v>5</v>
      </c>
      <c s="6" t="s">
        <v>3383</v>
      </c>
      <c s="36" t="s">
        <v>129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3383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167</v>
      </c>
      <c s="34" t="s">
        <v>3428</v>
      </c>
      <c s="35" t="s">
        <v>5</v>
      </c>
      <c s="6" t="s">
        <v>3385</v>
      </c>
      <c s="36" t="s">
        <v>129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3385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25.5">
      <c r="A147" t="s">
        <v>49</v>
      </c>
      <c s="34" t="s">
        <v>206</v>
      </c>
      <c s="34" t="s">
        <v>3429</v>
      </c>
      <c s="35" t="s">
        <v>5</v>
      </c>
      <c s="6" t="s">
        <v>3387</v>
      </c>
      <c s="36" t="s">
        <v>129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25.5">
      <c r="A148" s="35" t="s">
        <v>55</v>
      </c>
      <c r="E148" s="39" t="s">
        <v>3387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25.5">
      <c r="A151" t="s">
        <v>49</v>
      </c>
      <c s="34" t="s">
        <v>210</v>
      </c>
      <c s="34" t="s">
        <v>3430</v>
      </c>
      <c s="35" t="s">
        <v>5</v>
      </c>
      <c s="6" t="s">
        <v>3389</v>
      </c>
      <c s="36" t="s">
        <v>227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25.5">
      <c r="A152" s="35" t="s">
        <v>55</v>
      </c>
      <c r="E152" s="39" t="s">
        <v>3389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25.5">
      <c r="A155" t="s">
        <v>49</v>
      </c>
      <c s="34" t="s">
        <v>213</v>
      </c>
      <c s="34" t="s">
        <v>3431</v>
      </c>
      <c s="35" t="s">
        <v>5</v>
      </c>
      <c s="6" t="s">
        <v>3391</v>
      </c>
      <c s="36" t="s">
        <v>227</v>
      </c>
      <c s="37">
        <v>41.2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25.5">
      <c r="A156" s="35" t="s">
        <v>55</v>
      </c>
      <c r="E156" s="39" t="s">
        <v>3391</v>
      </c>
    </row>
    <row r="157" spans="1:5" ht="25.5">
      <c r="A157" s="35" t="s">
        <v>56</v>
      </c>
      <c r="E157" s="40" t="s">
        <v>3392</v>
      </c>
    </row>
    <row r="158" spans="1:5" ht="12.75">
      <c r="A158" t="s">
        <v>58</v>
      </c>
      <c r="E158" s="39" t="s">
        <v>5</v>
      </c>
    </row>
    <row r="159" spans="1:16" ht="25.5">
      <c r="A159" t="s">
        <v>49</v>
      </c>
      <c s="34" t="s">
        <v>216</v>
      </c>
      <c s="34" t="s">
        <v>3432</v>
      </c>
      <c s="35" t="s">
        <v>5</v>
      </c>
      <c s="6" t="s">
        <v>3394</v>
      </c>
      <c s="36" t="s">
        <v>129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25.5">
      <c r="A160" s="35" t="s">
        <v>55</v>
      </c>
      <c r="E160" s="39" t="s">
        <v>3394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12.75">
      <c r="A163" t="s">
        <v>49</v>
      </c>
      <c s="34" t="s">
        <v>219</v>
      </c>
      <c s="34" t="s">
        <v>3433</v>
      </c>
      <c s="35" t="s">
        <v>5</v>
      </c>
      <c s="6" t="s">
        <v>3396</v>
      </c>
      <c s="36" t="s">
        <v>129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3396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25.5">
      <c r="A167" t="s">
        <v>49</v>
      </c>
      <c s="34" t="s">
        <v>223</v>
      </c>
      <c s="34" t="s">
        <v>3397</v>
      </c>
      <c s="35" t="s">
        <v>5</v>
      </c>
      <c s="6" t="s">
        <v>3398</v>
      </c>
      <c s="36" t="s">
        <v>129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25.5">
      <c r="A168" s="35" t="s">
        <v>55</v>
      </c>
      <c r="E168" s="39" t="s">
        <v>3398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49</v>
      </c>
      <c s="34" t="s">
        <v>224</v>
      </c>
      <c s="34" t="s">
        <v>3434</v>
      </c>
      <c s="35" t="s">
        <v>5</v>
      </c>
      <c s="6" t="s">
        <v>3400</v>
      </c>
      <c s="36" t="s">
        <v>129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3400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3" ht="12.75">
      <c r="A175" t="s">
        <v>46</v>
      </c>
      <c r="C175" s="31" t="s">
        <v>3435</v>
      </c>
      <c r="E175" s="33" t="s">
        <v>3436</v>
      </c>
      <c r="J175" s="32">
        <f>0</f>
      </c>
      <c s="32">
        <f>0</f>
      </c>
      <c s="32">
        <f>0+L176+L180+L184+L188+L192+L196+L200+L204+L208+L212+L216+L220+L224+L228+L232+L236+L240+L244+L248+L252+L256+L260+L264+L268+L272+L276+L280+L284+L288+L292+L296+L300+L304+L308+L312+L316+L320+L324</f>
      </c>
      <c s="32">
        <f>0+M176+M180+M184+M188+M192+M196+M200+M204+M208+M212+M216+M220+M224+M228+M232+M236+M240+M244+M248+M252+M256+M260+M264+M268+M272+M276+M280+M284+M288+M292+M296+M300+M304+M308+M312+M316+M320+M324</f>
      </c>
    </row>
    <row r="176" spans="1:16" ht="25.5">
      <c r="A176" t="s">
        <v>49</v>
      </c>
      <c s="34" t="s">
        <v>1053</v>
      </c>
      <c s="34" t="s">
        <v>3437</v>
      </c>
      <c s="35" t="s">
        <v>5</v>
      </c>
      <c s="6" t="s">
        <v>3438</v>
      </c>
      <c s="36" t="s">
        <v>129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878</v>
      </c>
      <c>
        <f>(M176*21)/100</f>
      </c>
      <c t="s">
        <v>27</v>
      </c>
    </row>
    <row r="177" spans="1:5" ht="25.5">
      <c r="A177" s="35" t="s">
        <v>55</v>
      </c>
      <c r="E177" s="39" t="s">
        <v>3438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5</v>
      </c>
    </row>
    <row r="180" spans="1:16" ht="38.25">
      <c r="A180" t="s">
        <v>49</v>
      </c>
      <c s="34" t="s">
        <v>505</v>
      </c>
      <c s="34" t="s">
        <v>3439</v>
      </c>
      <c s="35" t="s">
        <v>5</v>
      </c>
      <c s="6" t="s">
        <v>3440</v>
      </c>
      <c s="36" t="s">
        <v>129</v>
      </c>
      <c s="37">
        <v>1</v>
      </c>
      <c s="36">
        <v>0.765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40.25">
      <c r="A181" s="35" t="s">
        <v>55</v>
      </c>
      <c r="E181" s="39" t="s">
        <v>3441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25.5">
      <c r="A184" t="s">
        <v>49</v>
      </c>
      <c s="34" t="s">
        <v>508</v>
      </c>
      <c s="34" t="s">
        <v>3442</v>
      </c>
      <c s="35" t="s">
        <v>5</v>
      </c>
      <c s="6" t="s">
        <v>3443</v>
      </c>
      <c s="36" t="s">
        <v>129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878</v>
      </c>
      <c>
        <f>(M184*21)/100</f>
      </c>
      <c t="s">
        <v>27</v>
      </c>
    </row>
    <row r="185" spans="1:5" ht="25.5">
      <c r="A185" s="35" t="s">
        <v>55</v>
      </c>
      <c r="E185" s="39" t="s">
        <v>3443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25.5">
      <c r="A188" t="s">
        <v>49</v>
      </c>
      <c s="34" t="s">
        <v>511</v>
      </c>
      <c s="34" t="s">
        <v>3444</v>
      </c>
      <c s="35" t="s">
        <v>5</v>
      </c>
      <c s="6" t="s">
        <v>3445</v>
      </c>
      <c s="36" t="s">
        <v>129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25.5">
      <c r="A189" s="35" t="s">
        <v>55</v>
      </c>
      <c r="E189" s="39" t="s">
        <v>3445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6" ht="25.5">
      <c r="A192" t="s">
        <v>49</v>
      </c>
      <c s="34" t="s">
        <v>514</v>
      </c>
      <c s="34" t="s">
        <v>3446</v>
      </c>
      <c s="35" t="s">
        <v>5</v>
      </c>
      <c s="6" t="s">
        <v>3447</v>
      </c>
      <c s="36" t="s">
        <v>129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878</v>
      </c>
      <c>
        <f>(M192*21)/100</f>
      </c>
      <c t="s">
        <v>27</v>
      </c>
    </row>
    <row r="193" spans="1:5" ht="25.5">
      <c r="A193" s="35" t="s">
        <v>55</v>
      </c>
      <c r="E193" s="39" t="s">
        <v>3447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5</v>
      </c>
    </row>
    <row r="196" spans="1:16" ht="25.5">
      <c r="A196" t="s">
        <v>49</v>
      </c>
      <c s="34" t="s">
        <v>517</v>
      </c>
      <c s="34" t="s">
        <v>3448</v>
      </c>
      <c s="35" t="s">
        <v>5</v>
      </c>
      <c s="6" t="s">
        <v>3449</v>
      </c>
      <c s="36" t="s">
        <v>129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25.5">
      <c r="A197" s="35" t="s">
        <v>55</v>
      </c>
      <c r="E197" s="39" t="s">
        <v>3449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5</v>
      </c>
    </row>
    <row r="200" spans="1:16" ht="25.5">
      <c r="A200" t="s">
        <v>49</v>
      </c>
      <c s="34" t="s">
        <v>521</v>
      </c>
      <c s="34" t="s">
        <v>3450</v>
      </c>
      <c s="35" t="s">
        <v>5</v>
      </c>
      <c s="6" t="s">
        <v>3451</v>
      </c>
      <c s="36" t="s">
        <v>715</v>
      </c>
      <c s="37">
        <v>330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878</v>
      </c>
      <c>
        <f>(M200*21)/100</f>
      </c>
      <c t="s">
        <v>27</v>
      </c>
    </row>
    <row r="201" spans="1:5" ht="25.5">
      <c r="A201" s="35" t="s">
        <v>55</v>
      </c>
      <c r="E201" s="39" t="s">
        <v>3451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5</v>
      </c>
    </row>
    <row r="204" spans="1:16" ht="12.75">
      <c r="A204" t="s">
        <v>49</v>
      </c>
      <c s="34" t="s">
        <v>524</v>
      </c>
      <c s="34" t="s">
        <v>3452</v>
      </c>
      <c s="35" t="s">
        <v>5</v>
      </c>
      <c s="6" t="s">
        <v>3453</v>
      </c>
      <c s="36" t="s">
        <v>715</v>
      </c>
      <c s="37">
        <v>346.5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878</v>
      </c>
      <c>
        <f>(M204*21)/100</f>
      </c>
      <c t="s">
        <v>27</v>
      </c>
    </row>
    <row r="205" spans="1:5" ht="12.75">
      <c r="A205" s="35" t="s">
        <v>55</v>
      </c>
      <c r="E205" s="39" t="s">
        <v>3453</v>
      </c>
    </row>
    <row r="206" spans="1:5" ht="25.5">
      <c r="A206" s="35" t="s">
        <v>56</v>
      </c>
      <c r="E206" s="40" t="s">
        <v>3454</v>
      </c>
    </row>
    <row r="207" spans="1:5" ht="12.75">
      <c r="A207" t="s">
        <v>58</v>
      </c>
      <c r="E207" s="39" t="s">
        <v>5</v>
      </c>
    </row>
    <row r="208" spans="1:16" ht="12.75">
      <c r="A208" t="s">
        <v>49</v>
      </c>
      <c s="34" t="s">
        <v>527</v>
      </c>
      <c s="34" t="s">
        <v>3455</v>
      </c>
      <c s="35" t="s">
        <v>5</v>
      </c>
      <c s="6" t="s">
        <v>3456</v>
      </c>
      <c s="36" t="s">
        <v>129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878</v>
      </c>
      <c>
        <f>(M208*21)/100</f>
      </c>
      <c t="s">
        <v>27</v>
      </c>
    </row>
    <row r="209" spans="1:5" ht="12.75">
      <c r="A209" s="35" t="s">
        <v>55</v>
      </c>
      <c r="E209" s="39" t="s">
        <v>3456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5</v>
      </c>
    </row>
    <row r="212" spans="1:16" ht="12.75">
      <c r="A212" t="s">
        <v>49</v>
      </c>
      <c s="34" t="s">
        <v>530</v>
      </c>
      <c s="34" t="s">
        <v>3457</v>
      </c>
      <c s="35" t="s">
        <v>5</v>
      </c>
      <c s="6" t="s">
        <v>3458</v>
      </c>
      <c s="36" t="s">
        <v>129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878</v>
      </c>
      <c>
        <f>(M212*21)/100</f>
      </c>
      <c t="s">
        <v>27</v>
      </c>
    </row>
    <row r="213" spans="1:5" ht="12.75">
      <c r="A213" s="35" t="s">
        <v>55</v>
      </c>
      <c r="E213" s="39" t="s">
        <v>3458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5</v>
      </c>
    </row>
    <row r="216" spans="1:16" ht="25.5">
      <c r="A216" t="s">
        <v>49</v>
      </c>
      <c s="34" t="s">
        <v>534</v>
      </c>
      <c s="34" t="s">
        <v>3459</v>
      </c>
      <c s="35" t="s">
        <v>5</v>
      </c>
      <c s="6" t="s">
        <v>3460</v>
      </c>
      <c s="36" t="s">
        <v>129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878</v>
      </c>
      <c>
        <f>(M216*21)/100</f>
      </c>
      <c t="s">
        <v>27</v>
      </c>
    </row>
    <row r="217" spans="1:5" ht="25.5">
      <c r="A217" s="35" t="s">
        <v>55</v>
      </c>
      <c r="E217" s="39" t="s">
        <v>3460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5</v>
      </c>
    </row>
    <row r="220" spans="1:16" ht="12.75">
      <c r="A220" t="s">
        <v>49</v>
      </c>
      <c s="34" t="s">
        <v>538</v>
      </c>
      <c s="34" t="s">
        <v>3461</v>
      </c>
      <c s="35" t="s">
        <v>5</v>
      </c>
      <c s="6" t="s">
        <v>3462</v>
      </c>
      <c s="36" t="s">
        <v>129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878</v>
      </c>
      <c>
        <f>(M220*21)/100</f>
      </c>
      <c t="s">
        <v>27</v>
      </c>
    </row>
    <row r="221" spans="1:5" ht="12.75">
      <c r="A221" s="35" t="s">
        <v>55</v>
      </c>
      <c r="E221" s="39" t="s">
        <v>3462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5</v>
      </c>
    </row>
    <row r="224" spans="1:16" ht="25.5">
      <c r="A224" t="s">
        <v>49</v>
      </c>
      <c s="34" t="s">
        <v>542</v>
      </c>
      <c s="34" t="s">
        <v>3463</v>
      </c>
      <c s="35" t="s">
        <v>5</v>
      </c>
      <c s="6" t="s">
        <v>3464</v>
      </c>
      <c s="36" t="s">
        <v>129</v>
      </c>
      <c s="37">
        <v>10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878</v>
      </c>
      <c>
        <f>(M224*21)/100</f>
      </c>
      <c t="s">
        <v>27</v>
      </c>
    </row>
    <row r="225" spans="1:5" ht="25.5">
      <c r="A225" s="35" t="s">
        <v>55</v>
      </c>
      <c r="E225" s="39" t="s">
        <v>3464</v>
      </c>
    </row>
    <row r="226" spans="1:5" ht="25.5">
      <c r="A226" s="35" t="s">
        <v>56</v>
      </c>
      <c r="E226" s="40" t="s">
        <v>3465</v>
      </c>
    </row>
    <row r="227" spans="1:5" ht="12.75">
      <c r="A227" t="s">
        <v>58</v>
      </c>
      <c r="E227" s="39" t="s">
        <v>5</v>
      </c>
    </row>
    <row r="228" spans="1:16" ht="25.5">
      <c r="A228" t="s">
        <v>49</v>
      </c>
      <c s="34" t="s">
        <v>543</v>
      </c>
      <c s="34" t="s">
        <v>3466</v>
      </c>
      <c s="35" t="s">
        <v>5</v>
      </c>
      <c s="6" t="s">
        <v>3467</v>
      </c>
      <c s="36" t="s">
        <v>129</v>
      </c>
      <c s="37">
        <v>10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878</v>
      </c>
      <c>
        <f>(M228*21)/100</f>
      </c>
      <c t="s">
        <v>27</v>
      </c>
    </row>
    <row r="229" spans="1:5" ht="25.5">
      <c r="A229" s="35" t="s">
        <v>55</v>
      </c>
      <c r="E229" s="39" t="s">
        <v>3467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5</v>
      </c>
    </row>
    <row r="232" spans="1:16" ht="12.75">
      <c r="A232" t="s">
        <v>49</v>
      </c>
      <c s="34" t="s">
        <v>544</v>
      </c>
      <c s="34" t="s">
        <v>3468</v>
      </c>
      <c s="35" t="s">
        <v>5</v>
      </c>
      <c s="6" t="s">
        <v>3469</v>
      </c>
      <c s="36" t="s">
        <v>129</v>
      </c>
      <c s="37">
        <v>4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878</v>
      </c>
      <c>
        <f>(M232*21)/100</f>
      </c>
      <c t="s">
        <v>27</v>
      </c>
    </row>
    <row r="233" spans="1:5" ht="12.75">
      <c r="A233" s="35" t="s">
        <v>55</v>
      </c>
      <c r="E233" s="39" t="s">
        <v>3469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5</v>
      </c>
    </row>
    <row r="236" spans="1:16" ht="12.75">
      <c r="A236" t="s">
        <v>49</v>
      </c>
      <c s="34" t="s">
        <v>1094</v>
      </c>
      <c s="34" t="s">
        <v>3470</v>
      </c>
      <c s="35" t="s">
        <v>5</v>
      </c>
      <c s="6" t="s">
        <v>3471</v>
      </c>
      <c s="36" t="s">
        <v>129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878</v>
      </c>
      <c>
        <f>(M236*21)/100</f>
      </c>
      <c t="s">
        <v>27</v>
      </c>
    </row>
    <row r="237" spans="1:5" ht="12.75">
      <c r="A237" s="35" t="s">
        <v>55</v>
      </c>
      <c r="E237" s="39" t="s">
        <v>3471</v>
      </c>
    </row>
    <row r="238" spans="1:5" ht="12.75">
      <c r="A238" s="35" t="s">
        <v>56</v>
      </c>
      <c r="E238" s="40" t="s">
        <v>5</v>
      </c>
    </row>
    <row r="239" spans="1:5" ht="12.75">
      <c r="A239" t="s">
        <v>58</v>
      </c>
      <c r="E239" s="39" t="s">
        <v>5</v>
      </c>
    </row>
    <row r="240" spans="1:16" ht="12.75">
      <c r="A240" t="s">
        <v>49</v>
      </c>
      <c s="34" t="s">
        <v>1112</v>
      </c>
      <c s="34" t="s">
        <v>3472</v>
      </c>
      <c s="35" t="s">
        <v>5</v>
      </c>
      <c s="6" t="s">
        <v>3473</v>
      </c>
      <c s="36" t="s">
        <v>129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3473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5</v>
      </c>
    </row>
    <row r="244" spans="1:16" ht="25.5">
      <c r="A244" t="s">
        <v>49</v>
      </c>
      <c s="34" t="s">
        <v>1116</v>
      </c>
      <c s="34" t="s">
        <v>3474</v>
      </c>
      <c s="35" t="s">
        <v>5</v>
      </c>
      <c s="6" t="s">
        <v>3475</v>
      </c>
      <c s="36" t="s">
        <v>129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878</v>
      </c>
      <c>
        <f>(M244*21)/100</f>
      </c>
      <c t="s">
        <v>27</v>
      </c>
    </row>
    <row r="245" spans="1:5" ht="25.5">
      <c r="A245" s="35" t="s">
        <v>55</v>
      </c>
      <c r="E245" s="39" t="s">
        <v>3475</v>
      </c>
    </row>
    <row r="246" spans="1:5" ht="12.75">
      <c r="A246" s="35" t="s">
        <v>56</v>
      </c>
      <c r="E246" s="40" t="s">
        <v>5</v>
      </c>
    </row>
    <row r="247" spans="1:5" ht="12.75">
      <c r="A247" t="s">
        <v>58</v>
      </c>
      <c r="E247" s="39" t="s">
        <v>5</v>
      </c>
    </row>
    <row r="248" spans="1:16" ht="12.75">
      <c r="A248" t="s">
        <v>49</v>
      </c>
      <c s="34" t="s">
        <v>1119</v>
      </c>
      <c s="34" t="s">
        <v>3476</v>
      </c>
      <c s="35" t="s">
        <v>5</v>
      </c>
      <c s="6" t="s">
        <v>3477</v>
      </c>
      <c s="36" t="s">
        <v>129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3477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5</v>
      </c>
    </row>
    <row r="252" spans="1:16" ht="25.5">
      <c r="A252" t="s">
        <v>49</v>
      </c>
      <c s="34" t="s">
        <v>1122</v>
      </c>
      <c s="34" t="s">
        <v>3478</v>
      </c>
      <c s="35" t="s">
        <v>5</v>
      </c>
      <c s="6" t="s">
        <v>3479</v>
      </c>
      <c s="36" t="s">
        <v>129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878</v>
      </c>
      <c>
        <f>(M252*21)/100</f>
      </c>
      <c t="s">
        <v>27</v>
      </c>
    </row>
    <row r="253" spans="1:5" ht="25.5">
      <c r="A253" s="35" t="s">
        <v>55</v>
      </c>
      <c r="E253" s="39" t="s">
        <v>3479</v>
      </c>
    </row>
    <row r="254" spans="1:5" ht="12.75">
      <c r="A254" s="35" t="s">
        <v>56</v>
      </c>
      <c r="E254" s="40" t="s">
        <v>5</v>
      </c>
    </row>
    <row r="255" spans="1:5" ht="12.75">
      <c r="A255" t="s">
        <v>58</v>
      </c>
      <c r="E255" s="39" t="s">
        <v>5</v>
      </c>
    </row>
    <row r="256" spans="1:16" ht="12.75">
      <c r="A256" t="s">
        <v>49</v>
      </c>
      <c s="34" t="s">
        <v>1125</v>
      </c>
      <c s="34" t="s">
        <v>3480</v>
      </c>
      <c s="35" t="s">
        <v>5</v>
      </c>
      <c s="6" t="s">
        <v>3481</v>
      </c>
      <c s="36" t="s">
        <v>129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3481</v>
      </c>
    </row>
    <row r="258" spans="1:5" ht="12.75">
      <c r="A258" s="35" t="s">
        <v>56</v>
      </c>
      <c r="E258" s="40" t="s">
        <v>5</v>
      </c>
    </row>
    <row r="259" spans="1:5" ht="12.75">
      <c r="A259" t="s">
        <v>58</v>
      </c>
      <c r="E259" s="39" t="s">
        <v>5</v>
      </c>
    </row>
    <row r="260" spans="1:16" ht="25.5">
      <c r="A260" t="s">
        <v>49</v>
      </c>
      <c s="34" t="s">
        <v>1129</v>
      </c>
      <c s="34" t="s">
        <v>3482</v>
      </c>
      <c s="35" t="s">
        <v>5</v>
      </c>
      <c s="6" t="s">
        <v>3483</v>
      </c>
      <c s="36" t="s">
        <v>227</v>
      </c>
      <c s="37">
        <v>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878</v>
      </c>
      <c>
        <f>(M260*21)/100</f>
      </c>
      <c t="s">
        <v>27</v>
      </c>
    </row>
    <row r="261" spans="1:5" ht="25.5">
      <c r="A261" s="35" t="s">
        <v>55</v>
      </c>
      <c r="E261" s="39" t="s">
        <v>3483</v>
      </c>
    </row>
    <row r="262" spans="1:5" ht="12.75">
      <c r="A262" s="35" t="s">
        <v>56</v>
      </c>
      <c r="E262" s="40" t="s">
        <v>5</v>
      </c>
    </row>
    <row r="263" spans="1:5" ht="12.75">
      <c r="A263" t="s">
        <v>58</v>
      </c>
      <c r="E263" s="39" t="s">
        <v>5</v>
      </c>
    </row>
    <row r="264" spans="1:16" ht="25.5">
      <c r="A264" t="s">
        <v>49</v>
      </c>
      <c s="34" t="s">
        <v>1133</v>
      </c>
      <c s="34" t="s">
        <v>3484</v>
      </c>
      <c s="35" t="s">
        <v>5</v>
      </c>
      <c s="6" t="s">
        <v>3485</v>
      </c>
      <c s="36" t="s">
        <v>227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878</v>
      </c>
      <c>
        <f>(M264*21)/100</f>
      </c>
      <c t="s">
        <v>27</v>
      </c>
    </row>
    <row r="265" spans="1:5" ht="25.5">
      <c r="A265" s="35" t="s">
        <v>55</v>
      </c>
      <c r="E265" s="39" t="s">
        <v>3485</v>
      </c>
    </row>
    <row r="266" spans="1:5" ht="12.75">
      <c r="A266" s="35" t="s">
        <v>56</v>
      </c>
      <c r="E266" s="40" t="s">
        <v>5</v>
      </c>
    </row>
    <row r="267" spans="1:5" ht="12.75">
      <c r="A267" t="s">
        <v>58</v>
      </c>
      <c r="E267" s="39" t="s">
        <v>5</v>
      </c>
    </row>
    <row r="268" spans="1:16" ht="25.5">
      <c r="A268" t="s">
        <v>49</v>
      </c>
      <c s="34" t="s">
        <v>1136</v>
      </c>
      <c s="34" t="s">
        <v>3486</v>
      </c>
      <c s="35" t="s">
        <v>5</v>
      </c>
      <c s="6" t="s">
        <v>3487</v>
      </c>
      <c s="36" t="s">
        <v>227</v>
      </c>
      <c s="37">
        <v>29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878</v>
      </c>
      <c>
        <f>(M268*21)/100</f>
      </c>
      <c t="s">
        <v>27</v>
      </c>
    </row>
    <row r="269" spans="1:5" ht="25.5">
      <c r="A269" s="35" t="s">
        <v>55</v>
      </c>
      <c r="E269" s="39" t="s">
        <v>3487</v>
      </c>
    </row>
    <row r="270" spans="1:5" ht="12.75">
      <c r="A270" s="35" t="s">
        <v>56</v>
      </c>
      <c r="E270" s="40" t="s">
        <v>5</v>
      </c>
    </row>
    <row r="271" spans="1:5" ht="12.75">
      <c r="A271" t="s">
        <v>58</v>
      </c>
      <c r="E271" s="39" t="s">
        <v>5</v>
      </c>
    </row>
    <row r="272" spans="1:16" ht="25.5">
      <c r="A272" t="s">
        <v>49</v>
      </c>
      <c s="34" t="s">
        <v>1140</v>
      </c>
      <c s="34" t="s">
        <v>3488</v>
      </c>
      <c s="35" t="s">
        <v>5</v>
      </c>
      <c s="6" t="s">
        <v>3489</v>
      </c>
      <c s="36" t="s">
        <v>227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878</v>
      </c>
      <c>
        <f>(M272*21)/100</f>
      </c>
      <c t="s">
        <v>27</v>
      </c>
    </row>
    <row r="273" spans="1:5" ht="25.5">
      <c r="A273" s="35" t="s">
        <v>55</v>
      </c>
      <c r="E273" s="39" t="s">
        <v>3489</v>
      </c>
    </row>
    <row r="274" spans="1:5" ht="12.75">
      <c r="A274" s="35" t="s">
        <v>56</v>
      </c>
      <c r="E274" s="40" t="s">
        <v>5</v>
      </c>
    </row>
    <row r="275" spans="1:5" ht="12.75">
      <c r="A275" t="s">
        <v>58</v>
      </c>
      <c r="E275" s="39" t="s">
        <v>5</v>
      </c>
    </row>
    <row r="276" spans="1:16" ht="25.5">
      <c r="A276" t="s">
        <v>49</v>
      </c>
      <c s="34" t="s">
        <v>1144</v>
      </c>
      <c s="34" t="s">
        <v>3490</v>
      </c>
      <c s="35" t="s">
        <v>5</v>
      </c>
      <c s="6" t="s">
        <v>3491</v>
      </c>
      <c s="36" t="s">
        <v>227</v>
      </c>
      <c s="37">
        <v>11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878</v>
      </c>
      <c>
        <f>(M276*21)/100</f>
      </c>
      <c t="s">
        <v>27</v>
      </c>
    </row>
    <row r="277" spans="1:5" ht="25.5">
      <c r="A277" s="35" t="s">
        <v>55</v>
      </c>
      <c r="E277" s="39" t="s">
        <v>3491</v>
      </c>
    </row>
    <row r="278" spans="1:5" ht="63.75">
      <c r="A278" s="35" t="s">
        <v>56</v>
      </c>
      <c r="E278" s="40" t="s">
        <v>3492</v>
      </c>
    </row>
    <row r="279" spans="1:5" ht="12.75">
      <c r="A279" t="s">
        <v>58</v>
      </c>
      <c r="E279" s="39" t="s">
        <v>5</v>
      </c>
    </row>
    <row r="280" spans="1:16" ht="25.5">
      <c r="A280" t="s">
        <v>49</v>
      </c>
      <c s="34" t="s">
        <v>1148</v>
      </c>
      <c s="34" t="s">
        <v>3493</v>
      </c>
      <c s="35" t="s">
        <v>5</v>
      </c>
      <c s="6" t="s">
        <v>3494</v>
      </c>
      <c s="36" t="s">
        <v>227</v>
      </c>
      <c s="37">
        <v>31.2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878</v>
      </c>
      <c>
        <f>(M280*21)/100</f>
      </c>
      <c t="s">
        <v>27</v>
      </c>
    </row>
    <row r="281" spans="1:5" ht="25.5">
      <c r="A281" s="35" t="s">
        <v>55</v>
      </c>
      <c r="E281" s="39" t="s">
        <v>3494</v>
      </c>
    </row>
    <row r="282" spans="1:5" ht="12.75">
      <c r="A282" s="35" t="s">
        <v>56</v>
      </c>
      <c r="E282" s="40" t="s">
        <v>5</v>
      </c>
    </row>
    <row r="283" spans="1:5" ht="12.75">
      <c r="A283" t="s">
        <v>58</v>
      </c>
      <c r="E283" s="39" t="s">
        <v>5</v>
      </c>
    </row>
    <row r="284" spans="1:16" ht="12.75">
      <c r="A284" t="s">
        <v>49</v>
      </c>
      <c s="34" t="s">
        <v>1151</v>
      </c>
      <c s="34" t="s">
        <v>3495</v>
      </c>
      <c s="35" t="s">
        <v>5</v>
      </c>
      <c s="6" t="s">
        <v>3496</v>
      </c>
      <c s="36" t="s">
        <v>227</v>
      </c>
      <c s="37">
        <v>37.44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878</v>
      </c>
      <c>
        <f>(M284*21)/100</f>
      </c>
      <c t="s">
        <v>27</v>
      </c>
    </row>
    <row r="285" spans="1:5" ht="12.75">
      <c r="A285" s="35" t="s">
        <v>55</v>
      </c>
      <c r="E285" s="39" t="s">
        <v>3496</v>
      </c>
    </row>
    <row r="286" spans="1:5" ht="25.5">
      <c r="A286" s="35" t="s">
        <v>56</v>
      </c>
      <c r="E286" s="40" t="s">
        <v>3497</v>
      </c>
    </row>
    <row r="287" spans="1:5" ht="12.75">
      <c r="A287" t="s">
        <v>58</v>
      </c>
      <c r="E287" s="39" t="s">
        <v>5</v>
      </c>
    </row>
    <row r="288" spans="1:16" ht="25.5">
      <c r="A288" t="s">
        <v>49</v>
      </c>
      <c s="34" t="s">
        <v>1154</v>
      </c>
      <c s="34" t="s">
        <v>3498</v>
      </c>
      <c s="35" t="s">
        <v>5</v>
      </c>
      <c s="6" t="s">
        <v>3499</v>
      </c>
      <c s="36" t="s">
        <v>227</v>
      </c>
      <c s="37">
        <v>42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878</v>
      </c>
      <c>
        <f>(M288*21)/100</f>
      </c>
      <c t="s">
        <v>27</v>
      </c>
    </row>
    <row r="289" spans="1:5" ht="25.5">
      <c r="A289" s="35" t="s">
        <v>55</v>
      </c>
      <c r="E289" s="39" t="s">
        <v>3499</v>
      </c>
    </row>
    <row r="290" spans="1:5" ht="12.75">
      <c r="A290" s="35" t="s">
        <v>56</v>
      </c>
      <c r="E290" s="40" t="s">
        <v>5</v>
      </c>
    </row>
    <row r="291" spans="1:5" ht="12.75">
      <c r="A291" t="s">
        <v>58</v>
      </c>
      <c r="E291" s="39" t="s">
        <v>5</v>
      </c>
    </row>
    <row r="292" spans="1:16" ht="12.75">
      <c r="A292" t="s">
        <v>49</v>
      </c>
      <c s="34" t="s">
        <v>1158</v>
      </c>
      <c s="34" t="s">
        <v>3500</v>
      </c>
      <c s="35" t="s">
        <v>5</v>
      </c>
      <c s="6" t="s">
        <v>3501</v>
      </c>
      <c s="36" t="s">
        <v>227</v>
      </c>
      <c s="37">
        <v>50.4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878</v>
      </c>
      <c>
        <f>(M292*21)/100</f>
      </c>
      <c t="s">
        <v>27</v>
      </c>
    </row>
    <row r="293" spans="1:5" ht="12.75">
      <c r="A293" s="35" t="s">
        <v>55</v>
      </c>
      <c r="E293" s="39" t="s">
        <v>3501</v>
      </c>
    </row>
    <row r="294" spans="1:5" ht="25.5">
      <c r="A294" s="35" t="s">
        <v>56</v>
      </c>
      <c r="E294" s="40" t="s">
        <v>3502</v>
      </c>
    </row>
    <row r="295" spans="1:5" ht="12.75">
      <c r="A295" t="s">
        <v>58</v>
      </c>
      <c r="E295" s="39" t="s">
        <v>5</v>
      </c>
    </row>
    <row r="296" spans="1:16" ht="25.5">
      <c r="A296" t="s">
        <v>49</v>
      </c>
      <c s="34" t="s">
        <v>1161</v>
      </c>
      <c s="34" t="s">
        <v>3503</v>
      </c>
      <c s="35" t="s">
        <v>5</v>
      </c>
      <c s="6" t="s">
        <v>3504</v>
      </c>
      <c s="36" t="s">
        <v>129</v>
      </c>
      <c s="37">
        <v>12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878</v>
      </c>
      <c>
        <f>(M296*21)/100</f>
      </c>
      <c t="s">
        <v>27</v>
      </c>
    </row>
    <row r="297" spans="1:5" ht="25.5">
      <c r="A297" s="35" t="s">
        <v>55</v>
      </c>
      <c r="E297" s="39" t="s">
        <v>3504</v>
      </c>
    </row>
    <row r="298" spans="1:5" ht="12.75">
      <c r="A298" s="35" t="s">
        <v>56</v>
      </c>
      <c r="E298" s="40" t="s">
        <v>5</v>
      </c>
    </row>
    <row r="299" spans="1:5" ht="12.75">
      <c r="A299" t="s">
        <v>58</v>
      </c>
      <c r="E299" s="39" t="s">
        <v>5</v>
      </c>
    </row>
    <row r="300" spans="1:16" ht="12.75">
      <c r="A300" t="s">
        <v>49</v>
      </c>
      <c s="34" t="s">
        <v>1166</v>
      </c>
      <c s="34" t="s">
        <v>3505</v>
      </c>
      <c s="35" t="s">
        <v>5</v>
      </c>
      <c s="6" t="s">
        <v>3506</v>
      </c>
      <c s="36" t="s">
        <v>129</v>
      </c>
      <c s="37">
        <v>12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878</v>
      </c>
      <c>
        <f>(M300*21)/100</f>
      </c>
      <c t="s">
        <v>27</v>
      </c>
    </row>
    <row r="301" spans="1:5" ht="12.75">
      <c r="A301" s="35" t="s">
        <v>55</v>
      </c>
      <c r="E301" s="39" t="s">
        <v>3506</v>
      </c>
    </row>
    <row r="302" spans="1:5" ht="12.75">
      <c r="A302" s="35" t="s">
        <v>56</v>
      </c>
      <c r="E302" s="40" t="s">
        <v>5</v>
      </c>
    </row>
    <row r="303" spans="1:5" ht="12.75">
      <c r="A303" t="s">
        <v>58</v>
      </c>
      <c r="E303" s="39" t="s">
        <v>5</v>
      </c>
    </row>
    <row r="304" spans="1:16" ht="25.5">
      <c r="A304" t="s">
        <v>49</v>
      </c>
      <c s="34" t="s">
        <v>1169</v>
      </c>
      <c s="34" t="s">
        <v>3507</v>
      </c>
      <c s="35" t="s">
        <v>5</v>
      </c>
      <c s="6" t="s">
        <v>3508</v>
      </c>
      <c s="36" t="s">
        <v>227</v>
      </c>
      <c s="37">
        <v>75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878</v>
      </c>
      <c>
        <f>(M304*21)/100</f>
      </c>
      <c t="s">
        <v>27</v>
      </c>
    </row>
    <row r="305" spans="1:5" ht="25.5">
      <c r="A305" s="35" t="s">
        <v>55</v>
      </c>
      <c r="E305" s="39" t="s">
        <v>3508</v>
      </c>
    </row>
    <row r="306" spans="1:5" ht="12.75">
      <c r="A306" s="35" t="s">
        <v>56</v>
      </c>
      <c r="E306" s="40" t="s">
        <v>5</v>
      </c>
    </row>
    <row r="307" spans="1:5" ht="12.75">
      <c r="A307" t="s">
        <v>58</v>
      </c>
      <c r="E307" s="39" t="s">
        <v>5</v>
      </c>
    </row>
    <row r="308" spans="1:16" ht="12.75">
      <c r="A308" t="s">
        <v>49</v>
      </c>
      <c s="34" t="s">
        <v>1172</v>
      </c>
      <c s="34" t="s">
        <v>3509</v>
      </c>
      <c s="35" t="s">
        <v>5</v>
      </c>
      <c s="6" t="s">
        <v>3510</v>
      </c>
      <c s="36" t="s">
        <v>227</v>
      </c>
      <c s="37">
        <v>77.25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878</v>
      </c>
      <c>
        <f>(M308*21)/100</f>
      </c>
      <c t="s">
        <v>27</v>
      </c>
    </row>
    <row r="309" spans="1:5" ht="12.75">
      <c r="A309" s="35" t="s">
        <v>55</v>
      </c>
      <c r="E309" s="39" t="s">
        <v>3510</v>
      </c>
    </row>
    <row r="310" spans="1:5" ht="25.5">
      <c r="A310" s="35" t="s">
        <v>56</v>
      </c>
      <c r="E310" s="40" t="s">
        <v>3511</v>
      </c>
    </row>
    <row r="311" spans="1:5" ht="12.75">
      <c r="A311" t="s">
        <v>58</v>
      </c>
      <c r="E311" s="39" t="s">
        <v>5</v>
      </c>
    </row>
    <row r="312" spans="1:16" ht="12.75">
      <c r="A312" t="s">
        <v>49</v>
      </c>
      <c s="34" t="s">
        <v>1175</v>
      </c>
      <c s="34" t="s">
        <v>3512</v>
      </c>
      <c s="35" t="s">
        <v>5</v>
      </c>
      <c s="6" t="s">
        <v>3513</v>
      </c>
      <c s="36" t="s">
        <v>227</v>
      </c>
      <c s="37">
        <v>75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878</v>
      </c>
      <c>
        <f>(M312*21)/100</f>
      </c>
      <c t="s">
        <v>27</v>
      </c>
    </row>
    <row r="313" spans="1:5" ht="12.75">
      <c r="A313" s="35" t="s">
        <v>55</v>
      </c>
      <c r="E313" s="39" t="s">
        <v>3513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5</v>
      </c>
    </row>
    <row r="316" spans="1:16" ht="12.75">
      <c r="A316" t="s">
        <v>49</v>
      </c>
      <c s="34" t="s">
        <v>1180</v>
      </c>
      <c s="34" t="s">
        <v>3514</v>
      </c>
      <c s="35" t="s">
        <v>5</v>
      </c>
      <c s="6" t="s">
        <v>3515</v>
      </c>
      <c s="36" t="s">
        <v>227</v>
      </c>
      <c s="37">
        <v>77.25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878</v>
      </c>
      <c>
        <f>(M316*21)/100</f>
      </c>
      <c t="s">
        <v>27</v>
      </c>
    </row>
    <row r="317" spans="1:5" ht="12.75">
      <c r="A317" s="35" t="s">
        <v>55</v>
      </c>
      <c r="E317" s="39" t="s">
        <v>3515</v>
      </c>
    </row>
    <row r="318" spans="1:5" ht="25.5">
      <c r="A318" s="35" t="s">
        <v>56</v>
      </c>
      <c r="E318" s="40" t="s">
        <v>3511</v>
      </c>
    </row>
    <row r="319" spans="1:5" ht="12.75">
      <c r="A319" t="s">
        <v>58</v>
      </c>
      <c r="E319" s="39" t="s">
        <v>5</v>
      </c>
    </row>
    <row r="320" spans="1:16" ht="12.75">
      <c r="A320" t="s">
        <v>49</v>
      </c>
      <c s="34" t="s">
        <v>1183</v>
      </c>
      <c s="34" t="s">
        <v>3516</v>
      </c>
      <c s="35" t="s">
        <v>5</v>
      </c>
      <c s="6" t="s">
        <v>3517</v>
      </c>
      <c s="36" t="s">
        <v>227</v>
      </c>
      <c s="37">
        <v>75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878</v>
      </c>
      <c>
        <f>(M320*21)/100</f>
      </c>
      <c t="s">
        <v>27</v>
      </c>
    </row>
    <row r="321" spans="1:5" ht="12.75">
      <c r="A321" s="35" t="s">
        <v>55</v>
      </c>
      <c r="E321" s="39" t="s">
        <v>3517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5</v>
      </c>
    </row>
    <row r="324" spans="1:16" ht="12.75">
      <c r="A324" t="s">
        <v>49</v>
      </c>
      <c s="34" t="s">
        <v>1187</v>
      </c>
      <c s="34" t="s">
        <v>3518</v>
      </c>
      <c s="35" t="s">
        <v>5</v>
      </c>
      <c s="6" t="s">
        <v>3519</v>
      </c>
      <c s="36" t="s">
        <v>227</v>
      </c>
      <c s="37">
        <v>75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878</v>
      </c>
      <c>
        <f>(M324*21)/100</f>
      </c>
      <c t="s">
        <v>27</v>
      </c>
    </row>
    <row r="325" spans="1:5" ht="12.75">
      <c r="A325" s="35" t="s">
        <v>55</v>
      </c>
      <c r="E325" s="39" t="s">
        <v>3519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5</v>
      </c>
    </row>
    <row r="328" spans="1:13" ht="12.75">
      <c r="A328" t="s">
        <v>46</v>
      </c>
      <c r="C328" s="31" t="s">
        <v>3520</v>
      </c>
      <c r="E328" s="33" t="s">
        <v>3521</v>
      </c>
      <c r="J328" s="32">
        <f>0</f>
      </c>
      <c s="32">
        <f>0</f>
      </c>
      <c s="32">
        <f>0+L329+L333+L337+L341+L345+L349+L353+L357+L361+L365+L369+L373</f>
      </c>
      <c s="32">
        <f>0+M329+M333+M337+M341+M345+M349+M353+M357+M361+M365+M369+M373</f>
      </c>
    </row>
    <row r="329" spans="1:16" ht="25.5">
      <c r="A329" t="s">
        <v>49</v>
      </c>
      <c s="34" t="s">
        <v>229</v>
      </c>
      <c s="34" t="s">
        <v>3522</v>
      </c>
      <c s="35" t="s">
        <v>5</v>
      </c>
      <c s="6" t="s">
        <v>3523</v>
      </c>
      <c s="36" t="s">
        <v>129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878</v>
      </c>
      <c>
        <f>(M329*21)/100</f>
      </c>
      <c t="s">
        <v>27</v>
      </c>
    </row>
    <row r="330" spans="1:5" ht="25.5">
      <c r="A330" s="35" t="s">
        <v>55</v>
      </c>
      <c r="E330" s="39" t="s">
        <v>3523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5</v>
      </c>
    </row>
    <row r="333" spans="1:16" ht="12.75">
      <c r="A333" t="s">
        <v>49</v>
      </c>
      <c s="34" t="s">
        <v>233</v>
      </c>
      <c s="34" t="s">
        <v>3524</v>
      </c>
      <c s="35" t="s">
        <v>5</v>
      </c>
      <c s="6" t="s">
        <v>3525</v>
      </c>
      <c s="36" t="s">
        <v>129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3525</v>
      </c>
    </row>
    <row r="335" spans="1:5" ht="12.75">
      <c r="A335" s="35" t="s">
        <v>56</v>
      </c>
      <c r="E335" s="40" t="s">
        <v>5</v>
      </c>
    </row>
    <row r="336" spans="1:5" ht="12.75">
      <c r="A336" t="s">
        <v>58</v>
      </c>
      <c r="E336" s="39" t="s">
        <v>5</v>
      </c>
    </row>
    <row r="337" spans="1:16" ht="12.75">
      <c r="A337" t="s">
        <v>49</v>
      </c>
      <c s="34" t="s">
        <v>238</v>
      </c>
      <c s="34" t="s">
        <v>3526</v>
      </c>
      <c s="35" t="s">
        <v>5</v>
      </c>
      <c s="6" t="s">
        <v>3456</v>
      </c>
      <c s="36" t="s">
        <v>129</v>
      </c>
      <c s="37">
        <v>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3456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5</v>
      </c>
    </row>
    <row r="341" spans="1:16" ht="12.75">
      <c r="A341" t="s">
        <v>49</v>
      </c>
      <c s="34" t="s">
        <v>242</v>
      </c>
      <c s="34" t="s">
        <v>3527</v>
      </c>
      <c s="35" t="s">
        <v>5</v>
      </c>
      <c s="6" t="s">
        <v>3458</v>
      </c>
      <c s="36" t="s">
        <v>129</v>
      </c>
      <c s="37">
        <v>5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3458</v>
      </c>
    </row>
    <row r="343" spans="1:5" ht="12.75">
      <c r="A343" s="35" t="s">
        <v>56</v>
      </c>
      <c r="E343" s="40" t="s">
        <v>5</v>
      </c>
    </row>
    <row r="344" spans="1:5" ht="12.75">
      <c r="A344" t="s">
        <v>58</v>
      </c>
      <c r="E344" s="39" t="s">
        <v>5</v>
      </c>
    </row>
    <row r="345" spans="1:16" ht="12.75">
      <c r="A345" t="s">
        <v>49</v>
      </c>
      <c s="34" t="s">
        <v>246</v>
      </c>
      <c s="34" t="s">
        <v>3528</v>
      </c>
      <c s="35" t="s">
        <v>5</v>
      </c>
      <c s="6" t="s">
        <v>3529</v>
      </c>
      <c s="36" t="s">
        <v>129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878</v>
      </c>
      <c>
        <f>(M345*21)/100</f>
      </c>
      <c t="s">
        <v>27</v>
      </c>
    </row>
    <row r="346" spans="1:5" ht="12.75">
      <c r="A346" s="35" t="s">
        <v>55</v>
      </c>
      <c r="E346" s="39" t="s">
        <v>3529</v>
      </c>
    </row>
    <row r="347" spans="1:5" ht="12.75">
      <c r="A347" s="35" t="s">
        <v>56</v>
      </c>
      <c r="E347" s="40" t="s">
        <v>5</v>
      </c>
    </row>
    <row r="348" spans="1:5" ht="12.75">
      <c r="A348" t="s">
        <v>58</v>
      </c>
      <c r="E348" s="39" t="s">
        <v>5</v>
      </c>
    </row>
    <row r="349" spans="1:16" ht="12.75">
      <c r="A349" t="s">
        <v>49</v>
      </c>
      <c s="34" t="s">
        <v>250</v>
      </c>
      <c s="34" t="s">
        <v>3530</v>
      </c>
      <c s="35" t="s">
        <v>5</v>
      </c>
      <c s="6" t="s">
        <v>3531</v>
      </c>
      <c s="36" t="s">
        <v>129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878</v>
      </c>
      <c>
        <f>(M349*21)/100</f>
      </c>
      <c t="s">
        <v>27</v>
      </c>
    </row>
    <row r="350" spans="1:5" ht="12.75">
      <c r="A350" s="35" t="s">
        <v>55</v>
      </c>
      <c r="E350" s="39" t="s">
        <v>3531</v>
      </c>
    </row>
    <row r="351" spans="1:5" ht="12.75">
      <c r="A351" s="35" t="s">
        <v>56</v>
      </c>
      <c r="E351" s="40" t="s">
        <v>5</v>
      </c>
    </row>
    <row r="352" spans="1:5" ht="12.75">
      <c r="A352" t="s">
        <v>58</v>
      </c>
      <c r="E352" s="39" t="s">
        <v>5</v>
      </c>
    </row>
    <row r="353" spans="1:16" ht="25.5">
      <c r="A353" t="s">
        <v>49</v>
      </c>
      <c s="34" t="s">
        <v>293</v>
      </c>
      <c s="34" t="s">
        <v>3532</v>
      </c>
      <c s="35" t="s">
        <v>5</v>
      </c>
      <c s="6" t="s">
        <v>3483</v>
      </c>
      <c s="36" t="s">
        <v>227</v>
      </c>
      <c s="37">
        <v>6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27</v>
      </c>
    </row>
    <row r="354" spans="1:5" ht="25.5">
      <c r="A354" s="35" t="s">
        <v>55</v>
      </c>
      <c r="E354" s="39" t="s">
        <v>3483</v>
      </c>
    </row>
    <row r="355" spans="1:5" ht="12.75">
      <c r="A355" s="35" t="s">
        <v>56</v>
      </c>
      <c r="E355" s="40" t="s">
        <v>5</v>
      </c>
    </row>
    <row r="356" spans="1:5" ht="12.75">
      <c r="A356" t="s">
        <v>58</v>
      </c>
      <c r="E356" s="39" t="s">
        <v>5</v>
      </c>
    </row>
    <row r="357" spans="1:16" ht="25.5">
      <c r="A357" t="s">
        <v>49</v>
      </c>
      <c s="34" t="s">
        <v>297</v>
      </c>
      <c s="34" t="s">
        <v>3533</v>
      </c>
      <c s="35" t="s">
        <v>5</v>
      </c>
      <c s="6" t="s">
        <v>3485</v>
      </c>
      <c s="36" t="s">
        <v>227</v>
      </c>
      <c s="37">
        <v>18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27</v>
      </c>
    </row>
    <row r="358" spans="1:5" ht="25.5">
      <c r="A358" s="35" t="s">
        <v>55</v>
      </c>
      <c r="E358" s="39" t="s">
        <v>3485</v>
      </c>
    </row>
    <row r="359" spans="1:5" ht="12.75">
      <c r="A359" s="35" t="s">
        <v>56</v>
      </c>
      <c r="E359" s="40" t="s">
        <v>5</v>
      </c>
    </row>
    <row r="360" spans="1:5" ht="12.75">
      <c r="A360" t="s">
        <v>58</v>
      </c>
      <c r="E360" s="39" t="s">
        <v>5</v>
      </c>
    </row>
    <row r="361" spans="1:16" ht="25.5">
      <c r="A361" t="s">
        <v>49</v>
      </c>
      <c s="34" t="s">
        <v>301</v>
      </c>
      <c s="34" t="s">
        <v>3534</v>
      </c>
      <c s="35" t="s">
        <v>5</v>
      </c>
      <c s="6" t="s">
        <v>3535</v>
      </c>
      <c s="36" t="s">
        <v>129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878</v>
      </c>
      <c>
        <f>(M361*21)/100</f>
      </c>
      <c t="s">
        <v>27</v>
      </c>
    </row>
    <row r="362" spans="1:5" ht="25.5">
      <c r="A362" s="35" t="s">
        <v>55</v>
      </c>
      <c r="E362" s="39" t="s">
        <v>3535</v>
      </c>
    </row>
    <row r="363" spans="1:5" ht="12.75">
      <c r="A363" s="35" t="s">
        <v>56</v>
      </c>
      <c r="E363" s="40" t="s">
        <v>5</v>
      </c>
    </row>
    <row r="364" spans="1:5" ht="12.75">
      <c r="A364" t="s">
        <v>58</v>
      </c>
      <c r="E364" s="39" t="s">
        <v>5</v>
      </c>
    </row>
    <row r="365" spans="1:16" ht="12.75">
      <c r="A365" t="s">
        <v>49</v>
      </c>
      <c s="34" t="s">
        <v>305</v>
      </c>
      <c s="34" t="s">
        <v>3536</v>
      </c>
      <c s="35" t="s">
        <v>5</v>
      </c>
      <c s="6" t="s">
        <v>3537</v>
      </c>
      <c s="36" t="s">
        <v>129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878</v>
      </c>
      <c>
        <f>(M365*21)/100</f>
      </c>
      <c t="s">
        <v>27</v>
      </c>
    </row>
    <row r="366" spans="1:5" ht="12.75">
      <c r="A366" s="35" t="s">
        <v>55</v>
      </c>
      <c r="E366" s="39" t="s">
        <v>3537</v>
      </c>
    </row>
    <row r="367" spans="1:5" ht="12.75">
      <c r="A367" s="35" t="s">
        <v>56</v>
      </c>
      <c r="E367" s="40" t="s">
        <v>5</v>
      </c>
    </row>
    <row r="368" spans="1:5" ht="12.75">
      <c r="A368" t="s">
        <v>58</v>
      </c>
      <c r="E368" s="39" t="s">
        <v>5</v>
      </c>
    </row>
    <row r="369" spans="1:16" ht="25.5">
      <c r="A369" t="s">
        <v>49</v>
      </c>
      <c s="34" t="s">
        <v>308</v>
      </c>
      <c s="34" t="s">
        <v>3538</v>
      </c>
      <c s="35" t="s">
        <v>5</v>
      </c>
      <c s="6" t="s">
        <v>3539</v>
      </c>
      <c s="36" t="s">
        <v>129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878</v>
      </c>
      <c>
        <f>(M369*21)/100</f>
      </c>
      <c t="s">
        <v>27</v>
      </c>
    </row>
    <row r="370" spans="1:5" ht="25.5">
      <c r="A370" s="35" t="s">
        <v>55</v>
      </c>
      <c r="E370" s="39" t="s">
        <v>3539</v>
      </c>
    </row>
    <row r="371" spans="1:5" ht="12.75">
      <c r="A371" s="35" t="s">
        <v>56</v>
      </c>
      <c r="E371" s="40" t="s">
        <v>5</v>
      </c>
    </row>
    <row r="372" spans="1:5" ht="12.75">
      <c r="A372" t="s">
        <v>58</v>
      </c>
      <c r="E372" s="39" t="s">
        <v>5</v>
      </c>
    </row>
    <row r="373" spans="1:16" ht="12.75">
      <c r="A373" t="s">
        <v>49</v>
      </c>
      <c s="34" t="s">
        <v>2371</v>
      </c>
      <c s="34" t="s">
        <v>3540</v>
      </c>
      <c s="35" t="s">
        <v>5</v>
      </c>
      <c s="6" t="s">
        <v>3541</v>
      </c>
      <c s="36" t="s">
        <v>129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54</v>
      </c>
      <c>
        <f>(M373*21)/100</f>
      </c>
      <c t="s">
        <v>27</v>
      </c>
    </row>
    <row r="374" spans="1:5" ht="12.75">
      <c r="A374" s="35" t="s">
        <v>55</v>
      </c>
      <c r="E374" s="39" t="s">
        <v>3541</v>
      </c>
    </row>
    <row r="375" spans="1:5" ht="12.75">
      <c r="A375" s="35" t="s">
        <v>56</v>
      </c>
      <c r="E375" s="40" t="s">
        <v>5</v>
      </c>
    </row>
    <row r="376" spans="1:5" ht="12.75">
      <c r="A376" t="s">
        <v>58</v>
      </c>
      <c r="E376" s="39" t="s">
        <v>5</v>
      </c>
    </row>
    <row r="377" spans="1:13" ht="12.75">
      <c r="A377" t="s">
        <v>46</v>
      </c>
      <c r="C377" s="31" t="s">
        <v>3542</v>
      </c>
      <c r="E377" s="33" t="s">
        <v>3543</v>
      </c>
      <c r="J377" s="32">
        <f>0</f>
      </c>
      <c s="32">
        <f>0</f>
      </c>
      <c s="32">
        <f>0+L378+L382+L386+L390+L394+L398+L402+L406+L410+L414+L418+L422+L426+L430+L434+L438</f>
      </c>
      <c s="32">
        <f>0+M378+M382+M386+M390+M394+M398+M402+M406+M410+M414+M418+M422+M426+M430+M434+M438</f>
      </c>
    </row>
    <row r="378" spans="1:16" ht="25.5">
      <c r="A378" t="s">
        <v>49</v>
      </c>
      <c s="34" t="s">
        <v>1191</v>
      </c>
      <c s="34" t="s">
        <v>3544</v>
      </c>
      <c s="35" t="s">
        <v>5</v>
      </c>
      <c s="6" t="s">
        <v>3523</v>
      </c>
      <c s="36" t="s">
        <v>129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54</v>
      </c>
      <c>
        <f>(M378*21)/100</f>
      </c>
      <c t="s">
        <v>27</v>
      </c>
    </row>
    <row r="379" spans="1:5" ht="25.5">
      <c r="A379" s="35" t="s">
        <v>55</v>
      </c>
      <c r="E379" s="39" t="s">
        <v>3523</v>
      </c>
    </row>
    <row r="380" spans="1:5" ht="12.75">
      <c r="A380" s="35" t="s">
        <v>56</v>
      </c>
      <c r="E380" s="40" t="s">
        <v>5</v>
      </c>
    </row>
    <row r="381" spans="1:5" ht="12.75">
      <c r="A381" t="s">
        <v>58</v>
      </c>
      <c r="E381" s="39" t="s">
        <v>5</v>
      </c>
    </row>
    <row r="382" spans="1:16" ht="12.75">
      <c r="A382" t="s">
        <v>49</v>
      </c>
      <c s="34" t="s">
        <v>1195</v>
      </c>
      <c s="34" t="s">
        <v>3545</v>
      </c>
      <c s="35" t="s">
        <v>5</v>
      </c>
      <c s="6" t="s">
        <v>3525</v>
      </c>
      <c s="36" t="s">
        <v>129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54</v>
      </c>
      <c>
        <f>(M382*21)/100</f>
      </c>
      <c t="s">
        <v>27</v>
      </c>
    </row>
    <row r="383" spans="1:5" ht="12.75">
      <c r="A383" s="35" t="s">
        <v>55</v>
      </c>
      <c r="E383" s="39" t="s">
        <v>3525</v>
      </c>
    </row>
    <row r="384" spans="1:5" ht="12.75">
      <c r="A384" s="35" t="s">
        <v>56</v>
      </c>
      <c r="E384" s="40" t="s">
        <v>5</v>
      </c>
    </row>
    <row r="385" spans="1:5" ht="12.75">
      <c r="A385" t="s">
        <v>58</v>
      </c>
      <c r="E385" s="39" t="s">
        <v>5</v>
      </c>
    </row>
    <row r="386" spans="1:16" ht="12.75">
      <c r="A386" t="s">
        <v>49</v>
      </c>
      <c s="34" t="s">
        <v>1199</v>
      </c>
      <c s="34" t="s">
        <v>3546</v>
      </c>
      <c s="35" t="s">
        <v>5</v>
      </c>
      <c s="6" t="s">
        <v>3456</v>
      </c>
      <c s="36" t="s">
        <v>129</v>
      </c>
      <c s="37">
        <v>3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54</v>
      </c>
      <c>
        <f>(M386*21)/100</f>
      </c>
      <c t="s">
        <v>27</v>
      </c>
    </row>
    <row r="387" spans="1:5" ht="12.75">
      <c r="A387" s="35" t="s">
        <v>55</v>
      </c>
      <c r="E387" s="39" t="s">
        <v>3456</v>
      </c>
    </row>
    <row r="388" spans="1:5" ht="12.75">
      <c r="A388" s="35" t="s">
        <v>56</v>
      </c>
      <c r="E388" s="40" t="s">
        <v>5</v>
      </c>
    </row>
    <row r="389" spans="1:5" ht="12.75">
      <c r="A389" t="s">
        <v>58</v>
      </c>
      <c r="E389" s="39" t="s">
        <v>5</v>
      </c>
    </row>
    <row r="390" spans="1:16" ht="12.75">
      <c r="A390" t="s">
        <v>49</v>
      </c>
      <c s="34" t="s">
        <v>1203</v>
      </c>
      <c s="34" t="s">
        <v>3547</v>
      </c>
      <c s="35" t="s">
        <v>5</v>
      </c>
      <c s="6" t="s">
        <v>3458</v>
      </c>
      <c s="36" t="s">
        <v>129</v>
      </c>
      <c s="37">
        <v>3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54</v>
      </c>
      <c>
        <f>(M390*21)/100</f>
      </c>
      <c t="s">
        <v>27</v>
      </c>
    </row>
    <row r="391" spans="1:5" ht="12.75">
      <c r="A391" s="35" t="s">
        <v>55</v>
      </c>
      <c r="E391" s="39" t="s">
        <v>3458</v>
      </c>
    </row>
    <row r="392" spans="1:5" ht="12.75">
      <c r="A392" s="35" t="s">
        <v>56</v>
      </c>
      <c r="E392" s="40" t="s">
        <v>5</v>
      </c>
    </row>
    <row r="393" spans="1:5" ht="12.75">
      <c r="A393" t="s">
        <v>58</v>
      </c>
      <c r="E393" s="39" t="s">
        <v>5</v>
      </c>
    </row>
    <row r="394" spans="1:16" ht="25.5">
      <c r="A394" t="s">
        <v>49</v>
      </c>
      <c s="34" t="s">
        <v>1207</v>
      </c>
      <c s="34" t="s">
        <v>3548</v>
      </c>
      <c s="35" t="s">
        <v>5</v>
      </c>
      <c s="6" t="s">
        <v>3460</v>
      </c>
      <c s="36" t="s">
        <v>129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54</v>
      </c>
      <c>
        <f>(M394*21)/100</f>
      </c>
      <c t="s">
        <v>27</v>
      </c>
    </row>
    <row r="395" spans="1:5" ht="25.5">
      <c r="A395" s="35" t="s">
        <v>55</v>
      </c>
      <c r="E395" s="39" t="s">
        <v>3460</v>
      </c>
    </row>
    <row r="396" spans="1:5" ht="12.75">
      <c r="A396" s="35" t="s">
        <v>56</v>
      </c>
      <c r="E396" s="40" t="s">
        <v>5</v>
      </c>
    </row>
    <row r="397" spans="1:5" ht="12.75">
      <c r="A397" t="s">
        <v>58</v>
      </c>
      <c r="E397" s="39" t="s">
        <v>5</v>
      </c>
    </row>
    <row r="398" spans="1:16" ht="12.75">
      <c r="A398" t="s">
        <v>49</v>
      </c>
      <c s="34" t="s">
        <v>1211</v>
      </c>
      <c s="34" t="s">
        <v>3549</v>
      </c>
      <c s="35" t="s">
        <v>5</v>
      </c>
      <c s="6" t="s">
        <v>3462</v>
      </c>
      <c s="36" t="s">
        <v>129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54</v>
      </c>
      <c>
        <f>(M398*21)/100</f>
      </c>
      <c t="s">
        <v>27</v>
      </c>
    </row>
    <row r="399" spans="1:5" ht="12.75">
      <c r="A399" s="35" t="s">
        <v>55</v>
      </c>
      <c r="E399" s="39" t="s">
        <v>3462</v>
      </c>
    </row>
    <row r="400" spans="1:5" ht="12.75">
      <c r="A400" s="35" t="s">
        <v>56</v>
      </c>
      <c r="E400" s="40" t="s">
        <v>5</v>
      </c>
    </row>
    <row r="401" spans="1:5" ht="12.75">
      <c r="A401" t="s">
        <v>58</v>
      </c>
      <c r="E401" s="39" t="s">
        <v>5</v>
      </c>
    </row>
    <row r="402" spans="1:16" ht="12.75">
      <c r="A402" t="s">
        <v>49</v>
      </c>
      <c s="34" t="s">
        <v>1215</v>
      </c>
      <c s="34" t="s">
        <v>3550</v>
      </c>
      <c s="35" t="s">
        <v>5</v>
      </c>
      <c s="6" t="s">
        <v>3529</v>
      </c>
      <c s="36" t="s">
        <v>129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54</v>
      </c>
      <c>
        <f>(M402*21)/100</f>
      </c>
      <c t="s">
        <v>27</v>
      </c>
    </row>
    <row r="403" spans="1:5" ht="12.75">
      <c r="A403" s="35" t="s">
        <v>55</v>
      </c>
      <c r="E403" s="39" t="s">
        <v>3529</v>
      </c>
    </row>
    <row r="404" spans="1:5" ht="12.75">
      <c r="A404" s="35" t="s">
        <v>56</v>
      </c>
      <c r="E404" s="40" t="s">
        <v>5</v>
      </c>
    </row>
    <row r="405" spans="1:5" ht="12.75">
      <c r="A405" t="s">
        <v>58</v>
      </c>
      <c r="E405" s="39" t="s">
        <v>5</v>
      </c>
    </row>
    <row r="406" spans="1:16" ht="12.75">
      <c r="A406" t="s">
        <v>49</v>
      </c>
      <c s="34" t="s">
        <v>1219</v>
      </c>
      <c s="34" t="s">
        <v>3551</v>
      </c>
      <c s="35" t="s">
        <v>5</v>
      </c>
      <c s="6" t="s">
        <v>3531</v>
      </c>
      <c s="36" t="s">
        <v>129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54</v>
      </c>
      <c>
        <f>(M406*21)/100</f>
      </c>
      <c t="s">
        <v>27</v>
      </c>
    </row>
    <row r="407" spans="1:5" ht="12.75">
      <c r="A407" s="35" t="s">
        <v>55</v>
      </c>
      <c r="E407" s="39" t="s">
        <v>3531</v>
      </c>
    </row>
    <row r="408" spans="1:5" ht="12.75">
      <c r="A408" s="35" t="s">
        <v>56</v>
      </c>
      <c r="E408" s="40" t="s">
        <v>5</v>
      </c>
    </row>
    <row r="409" spans="1:5" ht="12.75">
      <c r="A409" t="s">
        <v>58</v>
      </c>
      <c r="E409" s="39" t="s">
        <v>5</v>
      </c>
    </row>
    <row r="410" spans="1:16" ht="25.5">
      <c r="A410" t="s">
        <v>49</v>
      </c>
      <c s="34" t="s">
        <v>1223</v>
      </c>
      <c s="34" t="s">
        <v>3552</v>
      </c>
      <c s="35" t="s">
        <v>5</v>
      </c>
      <c s="6" t="s">
        <v>3483</v>
      </c>
      <c s="36" t="s">
        <v>227</v>
      </c>
      <c s="37">
        <v>1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54</v>
      </c>
      <c>
        <f>(M410*21)/100</f>
      </c>
      <c t="s">
        <v>27</v>
      </c>
    </row>
    <row r="411" spans="1:5" ht="25.5">
      <c r="A411" s="35" t="s">
        <v>55</v>
      </c>
      <c r="E411" s="39" t="s">
        <v>3483</v>
      </c>
    </row>
    <row r="412" spans="1:5" ht="12.75">
      <c r="A412" s="35" t="s">
        <v>56</v>
      </c>
      <c r="E412" s="40" t="s">
        <v>5</v>
      </c>
    </row>
    <row r="413" spans="1:5" ht="12.75">
      <c r="A413" t="s">
        <v>58</v>
      </c>
      <c r="E413" s="39" t="s">
        <v>5</v>
      </c>
    </row>
    <row r="414" spans="1:16" ht="25.5">
      <c r="A414" t="s">
        <v>49</v>
      </c>
      <c s="34" t="s">
        <v>1227</v>
      </c>
      <c s="34" t="s">
        <v>3553</v>
      </c>
      <c s="35" t="s">
        <v>5</v>
      </c>
      <c s="6" t="s">
        <v>3485</v>
      </c>
      <c s="36" t="s">
        <v>227</v>
      </c>
      <c s="37">
        <v>26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54</v>
      </c>
      <c>
        <f>(M414*21)/100</f>
      </c>
      <c t="s">
        <v>27</v>
      </c>
    </row>
    <row r="415" spans="1:5" ht="25.5">
      <c r="A415" s="35" t="s">
        <v>55</v>
      </c>
      <c r="E415" s="39" t="s">
        <v>3485</v>
      </c>
    </row>
    <row r="416" spans="1:5" ht="12.75">
      <c r="A416" s="35" t="s">
        <v>56</v>
      </c>
      <c r="E416" s="40" t="s">
        <v>5</v>
      </c>
    </row>
    <row r="417" spans="1:5" ht="12.75">
      <c r="A417" t="s">
        <v>58</v>
      </c>
      <c r="E417" s="39" t="s">
        <v>5</v>
      </c>
    </row>
    <row r="418" spans="1:16" ht="25.5">
      <c r="A418" t="s">
        <v>49</v>
      </c>
      <c s="34" t="s">
        <v>1230</v>
      </c>
      <c s="34" t="s">
        <v>3554</v>
      </c>
      <c s="35" t="s">
        <v>5</v>
      </c>
      <c s="6" t="s">
        <v>3535</v>
      </c>
      <c s="36" t="s">
        <v>129</v>
      </c>
      <c s="37">
        <v>1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54</v>
      </c>
      <c>
        <f>(M418*21)/100</f>
      </c>
      <c t="s">
        <v>27</v>
      </c>
    </row>
    <row r="419" spans="1:5" ht="25.5">
      <c r="A419" s="35" t="s">
        <v>55</v>
      </c>
      <c r="E419" s="39" t="s">
        <v>3535</v>
      </c>
    </row>
    <row r="420" spans="1:5" ht="12.75">
      <c r="A420" s="35" t="s">
        <v>56</v>
      </c>
      <c r="E420" s="40" t="s">
        <v>5</v>
      </c>
    </row>
    <row r="421" spans="1:5" ht="12.75">
      <c r="A421" t="s">
        <v>58</v>
      </c>
      <c r="E421" s="39" t="s">
        <v>5</v>
      </c>
    </row>
    <row r="422" spans="1:16" ht="12.75">
      <c r="A422" t="s">
        <v>49</v>
      </c>
      <c s="34" t="s">
        <v>2264</v>
      </c>
      <c s="34" t="s">
        <v>3555</v>
      </c>
      <c s="35" t="s">
        <v>5</v>
      </c>
      <c s="6" t="s">
        <v>3537</v>
      </c>
      <c s="36" t="s">
        <v>129</v>
      </c>
      <c s="37">
        <v>1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54</v>
      </c>
      <c>
        <f>(M422*21)/100</f>
      </c>
      <c t="s">
        <v>27</v>
      </c>
    </row>
    <row r="423" spans="1:5" ht="12.75">
      <c r="A423" s="35" t="s">
        <v>55</v>
      </c>
      <c r="E423" s="39" t="s">
        <v>3537</v>
      </c>
    </row>
    <row r="424" spans="1:5" ht="12.75">
      <c r="A424" s="35" t="s">
        <v>56</v>
      </c>
      <c r="E424" s="40" t="s">
        <v>5</v>
      </c>
    </row>
    <row r="425" spans="1:5" ht="12.75">
      <c r="A425" t="s">
        <v>58</v>
      </c>
      <c r="E425" s="39" t="s">
        <v>5</v>
      </c>
    </row>
    <row r="426" spans="1:16" ht="25.5">
      <c r="A426" t="s">
        <v>49</v>
      </c>
      <c s="34" t="s">
        <v>2267</v>
      </c>
      <c s="34" t="s">
        <v>3556</v>
      </c>
      <c s="35" t="s">
        <v>5</v>
      </c>
      <c s="6" t="s">
        <v>3539</v>
      </c>
      <c s="36" t="s">
        <v>129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54</v>
      </c>
      <c>
        <f>(M426*21)/100</f>
      </c>
      <c t="s">
        <v>27</v>
      </c>
    </row>
    <row r="427" spans="1:5" ht="25.5">
      <c r="A427" s="35" t="s">
        <v>55</v>
      </c>
      <c r="E427" s="39" t="s">
        <v>3539</v>
      </c>
    </row>
    <row r="428" spans="1:5" ht="12.75">
      <c r="A428" s="35" t="s">
        <v>56</v>
      </c>
      <c r="E428" s="40" t="s">
        <v>5</v>
      </c>
    </row>
    <row r="429" spans="1:5" ht="12.75">
      <c r="A429" t="s">
        <v>58</v>
      </c>
      <c r="E429" s="39" t="s">
        <v>5</v>
      </c>
    </row>
    <row r="430" spans="1:16" ht="12.75">
      <c r="A430" t="s">
        <v>49</v>
      </c>
      <c s="34" t="s">
        <v>2270</v>
      </c>
      <c s="34" t="s">
        <v>3557</v>
      </c>
      <c s="35" t="s">
        <v>5</v>
      </c>
      <c s="6" t="s">
        <v>3541</v>
      </c>
      <c s="36" t="s">
        <v>129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54</v>
      </c>
      <c>
        <f>(M430*21)/100</f>
      </c>
      <c t="s">
        <v>27</v>
      </c>
    </row>
    <row r="431" spans="1:5" ht="12.75">
      <c r="A431" s="35" t="s">
        <v>55</v>
      </c>
      <c r="E431" s="39" t="s">
        <v>3541</v>
      </c>
    </row>
    <row r="432" spans="1:5" ht="12.75">
      <c r="A432" s="35" t="s">
        <v>56</v>
      </c>
      <c r="E432" s="40" t="s">
        <v>5</v>
      </c>
    </row>
    <row r="433" spans="1:5" ht="12.75">
      <c r="A433" t="s">
        <v>58</v>
      </c>
      <c r="E433" s="39" t="s">
        <v>5</v>
      </c>
    </row>
    <row r="434" spans="1:16" ht="25.5">
      <c r="A434" t="s">
        <v>49</v>
      </c>
      <c s="34" t="s">
        <v>2273</v>
      </c>
      <c s="34" t="s">
        <v>3558</v>
      </c>
      <c s="35" t="s">
        <v>5</v>
      </c>
      <c s="6" t="s">
        <v>3559</v>
      </c>
      <c s="36" t="s">
        <v>129</v>
      </c>
      <c s="37">
        <v>3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878</v>
      </c>
      <c>
        <f>(M434*21)/100</f>
      </c>
      <c t="s">
        <v>27</v>
      </c>
    </row>
    <row r="435" spans="1:5" ht="25.5">
      <c r="A435" s="35" t="s">
        <v>55</v>
      </c>
      <c r="E435" s="39" t="s">
        <v>3559</v>
      </c>
    </row>
    <row r="436" spans="1:5" ht="12.75">
      <c r="A436" s="35" t="s">
        <v>56</v>
      </c>
      <c r="E436" s="40" t="s">
        <v>5</v>
      </c>
    </row>
    <row r="437" spans="1:5" ht="12.75">
      <c r="A437" t="s">
        <v>58</v>
      </c>
      <c r="E437" s="39" t="s">
        <v>5</v>
      </c>
    </row>
    <row r="438" spans="1:16" ht="12.75">
      <c r="A438" t="s">
        <v>49</v>
      </c>
      <c s="34" t="s">
        <v>2277</v>
      </c>
      <c s="34" t="s">
        <v>3560</v>
      </c>
      <c s="35" t="s">
        <v>5</v>
      </c>
      <c s="6" t="s">
        <v>3561</v>
      </c>
      <c s="36" t="s">
        <v>129</v>
      </c>
      <c s="37">
        <v>3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878</v>
      </c>
      <c>
        <f>(M438*21)/100</f>
      </c>
      <c t="s">
        <v>27</v>
      </c>
    </row>
    <row r="439" spans="1:5" ht="12.75">
      <c r="A439" s="35" t="s">
        <v>55</v>
      </c>
      <c r="E439" s="39" t="s">
        <v>3561</v>
      </c>
    </row>
    <row r="440" spans="1:5" ht="12.75">
      <c r="A440" s="35" t="s">
        <v>56</v>
      </c>
      <c r="E440" s="40" t="s">
        <v>5</v>
      </c>
    </row>
    <row r="441" spans="1:5" ht="12.75">
      <c r="A441" t="s">
        <v>58</v>
      </c>
      <c r="E441" s="39" t="s">
        <v>5</v>
      </c>
    </row>
    <row r="442" spans="1:13" ht="12.75">
      <c r="A442" t="s">
        <v>46</v>
      </c>
      <c r="C442" s="31" t="s">
        <v>3562</v>
      </c>
      <c r="E442" s="33" t="s">
        <v>3563</v>
      </c>
      <c r="J442" s="32">
        <f>0</f>
      </c>
      <c s="32">
        <f>0</f>
      </c>
      <c s="32">
        <f>0+L443+L447+L451+L455+L459+L463+L467+L471+L475+L479</f>
      </c>
      <c s="32">
        <f>0+M443+M447+M451+M455+M459+M463+M467+M471+M475+M479</f>
      </c>
    </row>
    <row r="443" spans="1:16" ht="25.5">
      <c r="A443" t="s">
        <v>49</v>
      </c>
      <c s="34" t="s">
        <v>315</v>
      </c>
      <c s="34" t="s">
        <v>3564</v>
      </c>
      <c s="35" t="s">
        <v>5</v>
      </c>
      <c s="6" t="s">
        <v>3565</v>
      </c>
      <c s="36" t="s">
        <v>129</v>
      </c>
      <c s="37">
        <v>19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878</v>
      </c>
      <c>
        <f>(M443*21)/100</f>
      </c>
      <c t="s">
        <v>27</v>
      </c>
    </row>
    <row r="444" spans="1:5" ht="25.5">
      <c r="A444" s="35" t="s">
        <v>55</v>
      </c>
      <c r="E444" s="39" t="s">
        <v>3565</v>
      </c>
    </row>
    <row r="445" spans="1:5" ht="12.75">
      <c r="A445" s="35" t="s">
        <v>56</v>
      </c>
      <c r="E445" s="40" t="s">
        <v>5</v>
      </c>
    </row>
    <row r="446" spans="1:5" ht="12.75">
      <c r="A446" t="s">
        <v>58</v>
      </c>
      <c r="E446" s="39" t="s">
        <v>5</v>
      </c>
    </row>
    <row r="447" spans="1:16" ht="25.5">
      <c r="A447" t="s">
        <v>49</v>
      </c>
      <c s="34" t="s">
        <v>318</v>
      </c>
      <c s="34" t="s">
        <v>1090</v>
      </c>
      <c s="35" t="s">
        <v>5</v>
      </c>
      <c s="6" t="s">
        <v>3566</v>
      </c>
      <c s="36" t="s">
        <v>129</v>
      </c>
      <c s="37">
        <v>19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54</v>
      </c>
      <c>
        <f>(M447*21)/100</f>
      </c>
      <c t="s">
        <v>27</v>
      </c>
    </row>
    <row r="448" spans="1:5" ht="25.5">
      <c r="A448" s="35" t="s">
        <v>55</v>
      </c>
      <c r="E448" s="39" t="s">
        <v>3566</v>
      </c>
    </row>
    <row r="449" spans="1:5" ht="12.75">
      <c r="A449" s="35" t="s">
        <v>56</v>
      </c>
      <c r="E449" s="40" t="s">
        <v>5</v>
      </c>
    </row>
    <row r="450" spans="1:5" ht="12.75">
      <c r="A450" t="s">
        <v>58</v>
      </c>
      <c r="E450" s="39" t="s">
        <v>5</v>
      </c>
    </row>
    <row r="451" spans="1:16" ht="25.5">
      <c r="A451" t="s">
        <v>49</v>
      </c>
      <c s="34" t="s">
        <v>321</v>
      </c>
      <c s="34" t="s">
        <v>3567</v>
      </c>
      <c s="35" t="s">
        <v>5</v>
      </c>
      <c s="6" t="s">
        <v>3568</v>
      </c>
      <c s="36" t="s">
        <v>129</v>
      </c>
      <c s="37">
        <v>15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878</v>
      </c>
      <c>
        <f>(M451*21)/100</f>
      </c>
      <c t="s">
        <v>27</v>
      </c>
    </row>
    <row r="452" spans="1:5" ht="25.5">
      <c r="A452" s="35" t="s">
        <v>55</v>
      </c>
      <c r="E452" s="39" t="s">
        <v>3568</v>
      </c>
    </row>
    <row r="453" spans="1:5" ht="12.75">
      <c r="A453" s="35" t="s">
        <v>56</v>
      </c>
      <c r="E453" s="40" t="s">
        <v>5</v>
      </c>
    </row>
    <row r="454" spans="1:5" ht="12.75">
      <c r="A454" t="s">
        <v>58</v>
      </c>
      <c r="E454" s="39" t="s">
        <v>5</v>
      </c>
    </row>
    <row r="455" spans="1:16" ht="12.75">
      <c r="A455" t="s">
        <v>49</v>
      </c>
      <c s="34" t="s">
        <v>324</v>
      </c>
      <c s="34" t="s">
        <v>3569</v>
      </c>
      <c s="35" t="s">
        <v>5</v>
      </c>
      <c s="6" t="s">
        <v>3570</v>
      </c>
      <c s="36" t="s">
        <v>129</v>
      </c>
      <c s="37">
        <v>15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878</v>
      </c>
      <c>
        <f>(M455*21)/100</f>
      </c>
      <c t="s">
        <v>27</v>
      </c>
    </row>
    <row r="456" spans="1:5" ht="12.75">
      <c r="A456" s="35" t="s">
        <v>55</v>
      </c>
      <c r="E456" s="39" t="s">
        <v>3570</v>
      </c>
    </row>
    <row r="457" spans="1:5" ht="12.75">
      <c r="A457" s="35" t="s">
        <v>56</v>
      </c>
      <c r="E457" s="40" t="s">
        <v>5</v>
      </c>
    </row>
    <row r="458" spans="1:5" ht="12.75">
      <c r="A458" t="s">
        <v>58</v>
      </c>
      <c r="E458" s="39" t="s">
        <v>5</v>
      </c>
    </row>
    <row r="459" spans="1:16" ht="25.5">
      <c r="A459" t="s">
        <v>49</v>
      </c>
      <c s="34" t="s">
        <v>327</v>
      </c>
      <c s="34" t="s">
        <v>3571</v>
      </c>
      <c s="35" t="s">
        <v>5</v>
      </c>
      <c s="6" t="s">
        <v>3535</v>
      </c>
      <c s="36" t="s">
        <v>129</v>
      </c>
      <c s="37">
        <v>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54</v>
      </c>
      <c>
        <f>(M459*21)/100</f>
      </c>
      <c t="s">
        <v>27</v>
      </c>
    </row>
    <row r="460" spans="1:5" ht="25.5">
      <c r="A460" s="35" t="s">
        <v>55</v>
      </c>
      <c r="E460" s="39" t="s">
        <v>3535</v>
      </c>
    </row>
    <row r="461" spans="1:5" ht="12.75">
      <c r="A461" s="35" t="s">
        <v>56</v>
      </c>
      <c r="E461" s="40" t="s">
        <v>5</v>
      </c>
    </row>
    <row r="462" spans="1:5" ht="12.75">
      <c r="A462" t="s">
        <v>58</v>
      </c>
      <c r="E462" s="39" t="s">
        <v>5</v>
      </c>
    </row>
    <row r="463" spans="1:16" ht="12.75">
      <c r="A463" t="s">
        <v>49</v>
      </c>
      <c s="34" t="s">
        <v>330</v>
      </c>
      <c s="34" t="s">
        <v>3572</v>
      </c>
      <c s="35" t="s">
        <v>5</v>
      </c>
      <c s="6" t="s">
        <v>3537</v>
      </c>
      <c s="36" t="s">
        <v>129</v>
      </c>
      <c s="37">
        <v>2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54</v>
      </c>
      <c>
        <f>(M463*21)/100</f>
      </c>
      <c t="s">
        <v>27</v>
      </c>
    </row>
    <row r="464" spans="1:5" ht="12.75">
      <c r="A464" s="35" t="s">
        <v>55</v>
      </c>
      <c r="E464" s="39" t="s">
        <v>3537</v>
      </c>
    </row>
    <row r="465" spans="1:5" ht="12.75">
      <c r="A465" s="35" t="s">
        <v>56</v>
      </c>
      <c r="E465" s="40" t="s">
        <v>5</v>
      </c>
    </row>
    <row r="466" spans="1:5" ht="12.75">
      <c r="A466" t="s">
        <v>58</v>
      </c>
      <c r="E466" s="39" t="s">
        <v>5</v>
      </c>
    </row>
    <row r="467" spans="1:16" ht="25.5">
      <c r="A467" t="s">
        <v>49</v>
      </c>
      <c s="34" t="s">
        <v>333</v>
      </c>
      <c s="34" t="s">
        <v>3573</v>
      </c>
      <c s="35" t="s">
        <v>5</v>
      </c>
      <c s="6" t="s">
        <v>3483</v>
      </c>
      <c s="36" t="s">
        <v>227</v>
      </c>
      <c s="37">
        <v>95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27</v>
      </c>
    </row>
    <row r="468" spans="1:5" ht="25.5">
      <c r="A468" s="35" t="s">
        <v>55</v>
      </c>
      <c r="E468" s="39" t="s">
        <v>3483</v>
      </c>
    </row>
    <row r="469" spans="1:5" ht="12.75">
      <c r="A469" s="35" t="s">
        <v>56</v>
      </c>
      <c r="E469" s="40" t="s">
        <v>5</v>
      </c>
    </row>
    <row r="470" spans="1:5" ht="12.75">
      <c r="A470" t="s">
        <v>58</v>
      </c>
      <c r="E470" s="39" t="s">
        <v>5</v>
      </c>
    </row>
    <row r="471" spans="1:16" ht="25.5">
      <c r="A471" t="s">
        <v>49</v>
      </c>
      <c s="34" t="s">
        <v>336</v>
      </c>
      <c s="34" t="s">
        <v>3574</v>
      </c>
      <c s="35" t="s">
        <v>5</v>
      </c>
      <c s="6" t="s">
        <v>3485</v>
      </c>
      <c s="36" t="s">
        <v>227</v>
      </c>
      <c s="37">
        <v>15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54</v>
      </c>
      <c>
        <f>(M471*21)/100</f>
      </c>
      <c t="s">
        <v>27</v>
      </c>
    </row>
    <row r="472" spans="1:5" ht="25.5">
      <c r="A472" s="35" t="s">
        <v>55</v>
      </c>
      <c r="E472" s="39" t="s">
        <v>3485</v>
      </c>
    </row>
    <row r="473" spans="1:5" ht="12.75">
      <c r="A473" s="35" t="s">
        <v>56</v>
      </c>
      <c r="E473" s="40" t="s">
        <v>5</v>
      </c>
    </row>
    <row r="474" spans="1:5" ht="12.75">
      <c r="A474" t="s">
        <v>58</v>
      </c>
      <c r="E474" s="39" t="s">
        <v>5</v>
      </c>
    </row>
    <row r="475" spans="1:16" ht="25.5">
      <c r="A475" t="s">
        <v>49</v>
      </c>
      <c s="34" t="s">
        <v>341</v>
      </c>
      <c s="34" t="s">
        <v>3575</v>
      </c>
      <c s="35" t="s">
        <v>5</v>
      </c>
      <c s="6" t="s">
        <v>3576</v>
      </c>
      <c s="36" t="s">
        <v>227</v>
      </c>
      <c s="37">
        <v>62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878</v>
      </c>
      <c>
        <f>(M475*21)/100</f>
      </c>
      <c t="s">
        <v>27</v>
      </c>
    </row>
    <row r="476" spans="1:5" ht="25.5">
      <c r="A476" s="35" t="s">
        <v>55</v>
      </c>
      <c r="E476" s="39" t="s">
        <v>3576</v>
      </c>
    </row>
    <row r="477" spans="1:5" ht="12.75">
      <c r="A477" s="35" t="s">
        <v>56</v>
      </c>
      <c r="E477" s="40" t="s">
        <v>5</v>
      </c>
    </row>
    <row r="478" spans="1:5" ht="12.75">
      <c r="A478" t="s">
        <v>58</v>
      </c>
      <c r="E478" s="39" t="s">
        <v>5</v>
      </c>
    </row>
    <row r="479" spans="1:16" ht="12.75">
      <c r="A479" t="s">
        <v>49</v>
      </c>
      <c s="34" t="s">
        <v>345</v>
      </c>
      <c s="34" t="s">
        <v>3577</v>
      </c>
      <c s="35" t="s">
        <v>5</v>
      </c>
      <c s="6" t="s">
        <v>3578</v>
      </c>
      <c s="36" t="s">
        <v>129</v>
      </c>
      <c s="37">
        <v>6.82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878</v>
      </c>
      <c>
        <f>(M479*21)/100</f>
      </c>
      <c t="s">
        <v>27</v>
      </c>
    </row>
    <row r="480" spans="1:5" ht="12.75">
      <c r="A480" s="35" t="s">
        <v>55</v>
      </c>
      <c r="E480" s="39" t="s">
        <v>3578</v>
      </c>
    </row>
    <row r="481" spans="1:5" ht="25.5">
      <c r="A481" s="35" t="s">
        <v>56</v>
      </c>
      <c r="E481" s="40" t="s">
        <v>3579</v>
      </c>
    </row>
    <row r="482" spans="1:5" ht="12.75">
      <c r="A482" t="s">
        <v>58</v>
      </c>
      <c r="E482" s="39" t="s">
        <v>5</v>
      </c>
    </row>
    <row r="483" spans="1:13" ht="12.75">
      <c r="A483" t="s">
        <v>46</v>
      </c>
      <c r="C483" s="31" t="s">
        <v>3580</v>
      </c>
      <c r="E483" s="33" t="s">
        <v>3581</v>
      </c>
      <c r="J483" s="32">
        <f>0</f>
      </c>
      <c s="32">
        <f>0</f>
      </c>
      <c s="32">
        <f>0+L484+L488+L492+L496+L500+L504+L508+L512+L516+L520+L524</f>
      </c>
      <c s="32">
        <f>0+M484+M488+M492+M496+M500+M504+M508+M512+M516+M520+M524</f>
      </c>
    </row>
    <row r="484" spans="1:16" ht="25.5">
      <c r="A484" t="s">
        <v>49</v>
      </c>
      <c s="34" t="s">
        <v>2282</v>
      </c>
      <c s="34" t="s">
        <v>3582</v>
      </c>
      <c s="35" t="s">
        <v>5</v>
      </c>
      <c s="6" t="s">
        <v>3523</v>
      </c>
      <c s="36" t="s">
        <v>129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54</v>
      </c>
      <c>
        <f>(M484*21)/100</f>
      </c>
      <c t="s">
        <v>27</v>
      </c>
    </row>
    <row r="485" spans="1:5" ht="25.5">
      <c r="A485" s="35" t="s">
        <v>55</v>
      </c>
      <c r="E485" s="39" t="s">
        <v>3523</v>
      </c>
    </row>
    <row r="486" spans="1:5" ht="12.75">
      <c r="A486" s="35" t="s">
        <v>56</v>
      </c>
      <c r="E486" s="40" t="s">
        <v>5</v>
      </c>
    </row>
    <row r="487" spans="1:5" ht="12.75">
      <c r="A487" t="s">
        <v>58</v>
      </c>
      <c r="E487" s="39" t="s">
        <v>5</v>
      </c>
    </row>
    <row r="488" spans="1:16" ht="12.75">
      <c r="A488" t="s">
        <v>49</v>
      </c>
      <c s="34" t="s">
        <v>2285</v>
      </c>
      <c s="34" t="s">
        <v>3583</v>
      </c>
      <c s="35" t="s">
        <v>5</v>
      </c>
      <c s="6" t="s">
        <v>3525</v>
      </c>
      <c s="36" t="s">
        <v>129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54</v>
      </c>
      <c>
        <f>(M488*21)/100</f>
      </c>
      <c t="s">
        <v>27</v>
      </c>
    </row>
    <row r="489" spans="1:5" ht="12.75">
      <c r="A489" s="35" t="s">
        <v>55</v>
      </c>
      <c r="E489" s="39" t="s">
        <v>3525</v>
      </c>
    </row>
    <row r="490" spans="1:5" ht="12.75">
      <c r="A490" s="35" t="s">
        <v>56</v>
      </c>
      <c r="E490" s="40" t="s">
        <v>5</v>
      </c>
    </row>
    <row r="491" spans="1:5" ht="12.75">
      <c r="A491" t="s">
        <v>58</v>
      </c>
      <c r="E491" s="39" t="s">
        <v>5</v>
      </c>
    </row>
    <row r="492" spans="1:16" ht="12.75">
      <c r="A492" t="s">
        <v>49</v>
      </c>
      <c s="34" t="s">
        <v>2288</v>
      </c>
      <c s="34" t="s">
        <v>3584</v>
      </c>
      <c s="35" t="s">
        <v>5</v>
      </c>
      <c s="6" t="s">
        <v>3529</v>
      </c>
      <c s="36" t="s">
        <v>129</v>
      </c>
      <c s="37">
        <v>2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54</v>
      </c>
      <c>
        <f>(M492*21)/100</f>
      </c>
      <c t="s">
        <v>27</v>
      </c>
    </row>
    <row r="493" spans="1:5" ht="12.75">
      <c r="A493" s="35" t="s">
        <v>55</v>
      </c>
      <c r="E493" s="39" t="s">
        <v>3529</v>
      </c>
    </row>
    <row r="494" spans="1:5" ht="12.75">
      <c r="A494" s="35" t="s">
        <v>56</v>
      </c>
      <c r="E494" s="40" t="s">
        <v>5</v>
      </c>
    </row>
    <row r="495" spans="1:5" ht="12.75">
      <c r="A495" t="s">
        <v>58</v>
      </c>
      <c r="E495" s="39" t="s">
        <v>5</v>
      </c>
    </row>
    <row r="496" spans="1:16" ht="12.75">
      <c r="A496" t="s">
        <v>49</v>
      </c>
      <c s="34" t="s">
        <v>2292</v>
      </c>
      <c s="34" t="s">
        <v>3585</v>
      </c>
      <c s="35" t="s">
        <v>5</v>
      </c>
      <c s="6" t="s">
        <v>3531</v>
      </c>
      <c s="36" t="s">
        <v>129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54</v>
      </c>
      <c>
        <f>(M496*21)/100</f>
      </c>
      <c t="s">
        <v>27</v>
      </c>
    </row>
    <row r="497" spans="1:5" ht="12.75">
      <c r="A497" s="35" t="s">
        <v>55</v>
      </c>
      <c r="E497" s="39" t="s">
        <v>3531</v>
      </c>
    </row>
    <row r="498" spans="1:5" ht="12.75">
      <c r="A498" s="35" t="s">
        <v>56</v>
      </c>
      <c r="E498" s="40" t="s">
        <v>5</v>
      </c>
    </row>
    <row r="499" spans="1:5" ht="12.75">
      <c r="A499" t="s">
        <v>58</v>
      </c>
      <c r="E499" s="39" t="s">
        <v>5</v>
      </c>
    </row>
    <row r="500" spans="1:16" ht="25.5">
      <c r="A500" t="s">
        <v>49</v>
      </c>
      <c s="34" t="s">
        <v>2295</v>
      </c>
      <c s="34" t="s">
        <v>3586</v>
      </c>
      <c s="35" t="s">
        <v>5</v>
      </c>
      <c s="6" t="s">
        <v>3539</v>
      </c>
      <c s="36" t="s">
        <v>129</v>
      </c>
      <c s="37">
        <v>1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54</v>
      </c>
      <c>
        <f>(M500*21)/100</f>
      </c>
      <c t="s">
        <v>27</v>
      </c>
    </row>
    <row r="501" spans="1:5" ht="25.5">
      <c r="A501" s="35" t="s">
        <v>55</v>
      </c>
      <c r="E501" s="39" t="s">
        <v>3539</v>
      </c>
    </row>
    <row r="502" spans="1:5" ht="12.75">
      <c r="A502" s="35" t="s">
        <v>56</v>
      </c>
      <c r="E502" s="40" t="s">
        <v>5</v>
      </c>
    </row>
    <row r="503" spans="1:5" ht="12.75">
      <c r="A503" t="s">
        <v>58</v>
      </c>
      <c r="E503" s="39" t="s">
        <v>5</v>
      </c>
    </row>
    <row r="504" spans="1:16" ht="12.75">
      <c r="A504" t="s">
        <v>49</v>
      </c>
      <c s="34" t="s">
        <v>2298</v>
      </c>
      <c s="34" t="s">
        <v>3587</v>
      </c>
      <c s="35" t="s">
        <v>5</v>
      </c>
      <c s="6" t="s">
        <v>3541</v>
      </c>
      <c s="36" t="s">
        <v>129</v>
      </c>
      <c s="37">
        <v>1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54</v>
      </c>
      <c>
        <f>(M504*21)/100</f>
      </c>
      <c t="s">
        <v>27</v>
      </c>
    </row>
    <row r="505" spans="1:5" ht="12.75">
      <c r="A505" s="35" t="s">
        <v>55</v>
      </c>
      <c r="E505" s="39" t="s">
        <v>3541</v>
      </c>
    </row>
    <row r="506" spans="1:5" ht="12.75">
      <c r="A506" s="35" t="s">
        <v>56</v>
      </c>
      <c r="E506" s="40" t="s">
        <v>5</v>
      </c>
    </row>
    <row r="507" spans="1:5" ht="12.75">
      <c r="A507" t="s">
        <v>58</v>
      </c>
      <c r="E507" s="39" t="s">
        <v>5</v>
      </c>
    </row>
    <row r="508" spans="1:16" ht="25.5">
      <c r="A508" t="s">
        <v>49</v>
      </c>
      <c s="34" t="s">
        <v>2302</v>
      </c>
      <c s="34" t="s">
        <v>3588</v>
      </c>
      <c s="35" t="s">
        <v>5</v>
      </c>
      <c s="6" t="s">
        <v>3485</v>
      </c>
      <c s="36" t="s">
        <v>227</v>
      </c>
      <c s="37">
        <v>8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54</v>
      </c>
      <c>
        <f>(M508*21)/100</f>
      </c>
      <c t="s">
        <v>27</v>
      </c>
    </row>
    <row r="509" spans="1:5" ht="25.5">
      <c r="A509" s="35" t="s">
        <v>55</v>
      </c>
      <c r="E509" s="39" t="s">
        <v>3485</v>
      </c>
    </row>
    <row r="510" spans="1:5" ht="12.75">
      <c r="A510" s="35" t="s">
        <v>56</v>
      </c>
      <c r="E510" s="40" t="s">
        <v>5</v>
      </c>
    </row>
    <row r="511" spans="1:5" ht="12.75">
      <c r="A511" t="s">
        <v>58</v>
      </c>
      <c r="E511" s="39" t="s">
        <v>5</v>
      </c>
    </row>
    <row r="512" spans="1:16" ht="25.5">
      <c r="A512" t="s">
        <v>49</v>
      </c>
      <c s="34" t="s">
        <v>2306</v>
      </c>
      <c s="34" t="s">
        <v>3589</v>
      </c>
      <c s="35" t="s">
        <v>5</v>
      </c>
      <c s="6" t="s">
        <v>3590</v>
      </c>
      <c s="36" t="s">
        <v>129</v>
      </c>
      <c s="37">
        <v>1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878</v>
      </c>
      <c>
        <f>(M512*21)/100</f>
      </c>
      <c t="s">
        <v>27</v>
      </c>
    </row>
    <row r="513" spans="1:5" ht="25.5">
      <c r="A513" s="35" t="s">
        <v>55</v>
      </c>
      <c r="E513" s="39" t="s">
        <v>3590</v>
      </c>
    </row>
    <row r="514" spans="1:5" ht="12.75">
      <c r="A514" s="35" t="s">
        <v>56</v>
      </c>
      <c r="E514" s="40" t="s">
        <v>5</v>
      </c>
    </row>
    <row r="515" spans="1:5" ht="12.75">
      <c r="A515" t="s">
        <v>58</v>
      </c>
      <c r="E515" s="39" t="s">
        <v>5</v>
      </c>
    </row>
    <row r="516" spans="1:16" ht="12.75">
      <c r="A516" t="s">
        <v>49</v>
      </c>
      <c s="34" t="s">
        <v>2311</v>
      </c>
      <c s="34" t="s">
        <v>3591</v>
      </c>
      <c s="35" t="s">
        <v>5</v>
      </c>
      <c s="6" t="s">
        <v>3592</v>
      </c>
      <c s="36" t="s">
        <v>129</v>
      </c>
      <c s="37">
        <v>1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54</v>
      </c>
      <c>
        <f>(M516*21)/100</f>
      </c>
      <c t="s">
        <v>27</v>
      </c>
    </row>
    <row r="517" spans="1:5" ht="12.75">
      <c r="A517" s="35" t="s">
        <v>55</v>
      </c>
      <c r="E517" s="39" t="s">
        <v>3592</v>
      </c>
    </row>
    <row r="518" spans="1:5" ht="12.75">
      <c r="A518" s="35" t="s">
        <v>56</v>
      </c>
      <c r="E518" s="40" t="s">
        <v>5</v>
      </c>
    </row>
    <row r="519" spans="1:5" ht="12.75">
      <c r="A519" t="s">
        <v>58</v>
      </c>
      <c r="E519" s="39" t="s">
        <v>5</v>
      </c>
    </row>
    <row r="520" spans="1:16" ht="25.5">
      <c r="A520" t="s">
        <v>49</v>
      </c>
      <c s="34" t="s">
        <v>2316</v>
      </c>
      <c s="34" t="s">
        <v>3593</v>
      </c>
      <c s="35" t="s">
        <v>5</v>
      </c>
      <c s="6" t="s">
        <v>3594</v>
      </c>
      <c s="36" t="s">
        <v>129</v>
      </c>
      <c s="37">
        <v>1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878</v>
      </c>
      <c>
        <f>(M520*21)/100</f>
      </c>
      <c t="s">
        <v>27</v>
      </c>
    </row>
    <row r="521" spans="1:5" ht="25.5">
      <c r="A521" s="35" t="s">
        <v>55</v>
      </c>
      <c r="E521" s="39" t="s">
        <v>3594</v>
      </c>
    </row>
    <row r="522" spans="1:5" ht="12.75">
      <c r="A522" s="35" t="s">
        <v>56</v>
      </c>
      <c r="E522" s="40" t="s">
        <v>5</v>
      </c>
    </row>
    <row r="523" spans="1:5" ht="12.75">
      <c r="A523" t="s">
        <v>58</v>
      </c>
      <c r="E523" s="39" t="s">
        <v>5</v>
      </c>
    </row>
    <row r="524" spans="1:16" ht="12.75">
      <c r="A524" t="s">
        <v>49</v>
      </c>
      <c s="34" t="s">
        <v>2320</v>
      </c>
      <c s="34" t="s">
        <v>3595</v>
      </c>
      <c s="35" t="s">
        <v>5</v>
      </c>
      <c s="6" t="s">
        <v>3596</v>
      </c>
      <c s="36" t="s">
        <v>129</v>
      </c>
      <c s="37">
        <v>1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878</v>
      </c>
      <c>
        <f>(M524*21)/100</f>
      </c>
      <c t="s">
        <v>27</v>
      </c>
    </row>
    <row r="525" spans="1:5" ht="12.75">
      <c r="A525" s="35" t="s">
        <v>55</v>
      </c>
      <c r="E525" s="39" t="s">
        <v>3596</v>
      </c>
    </row>
    <row r="526" spans="1:5" ht="12.75">
      <c r="A526" s="35" t="s">
        <v>56</v>
      </c>
      <c r="E526" s="40" t="s">
        <v>5</v>
      </c>
    </row>
    <row r="527" spans="1:5" ht="12.75">
      <c r="A527" t="s">
        <v>58</v>
      </c>
      <c r="E527" s="39" t="s">
        <v>5</v>
      </c>
    </row>
    <row r="528" spans="1:13" ht="12.75">
      <c r="A528" t="s">
        <v>46</v>
      </c>
      <c r="C528" s="31" t="s">
        <v>3597</v>
      </c>
      <c r="E528" s="33" t="s">
        <v>3598</v>
      </c>
      <c r="J528" s="32">
        <f>0</f>
      </c>
      <c s="32">
        <f>0</f>
      </c>
      <c s="32">
        <f>0+L529+L533+L537+L541+L545</f>
      </c>
      <c s="32">
        <f>0+M529+M533+M537+M541+M545</f>
      </c>
    </row>
    <row r="529" spans="1:16" ht="25.5">
      <c r="A529" t="s">
        <v>49</v>
      </c>
      <c s="34" t="s">
        <v>350</v>
      </c>
      <c s="34" t="s">
        <v>3564</v>
      </c>
      <c s="35" t="s">
        <v>5</v>
      </c>
      <c s="6" t="s">
        <v>3565</v>
      </c>
      <c s="36" t="s">
        <v>129</v>
      </c>
      <c s="37">
        <v>1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878</v>
      </c>
      <c>
        <f>(M529*21)/100</f>
      </c>
      <c t="s">
        <v>27</v>
      </c>
    </row>
    <row r="530" spans="1:5" ht="25.5">
      <c r="A530" s="35" t="s">
        <v>55</v>
      </c>
      <c r="E530" s="39" t="s">
        <v>3565</v>
      </c>
    </row>
    <row r="531" spans="1:5" ht="12.75">
      <c r="A531" s="35" t="s">
        <v>56</v>
      </c>
      <c r="E531" s="40" t="s">
        <v>5</v>
      </c>
    </row>
    <row r="532" spans="1:5" ht="12.75">
      <c r="A532" t="s">
        <v>58</v>
      </c>
      <c r="E532" s="39" t="s">
        <v>5</v>
      </c>
    </row>
    <row r="533" spans="1:16" ht="25.5">
      <c r="A533" t="s">
        <v>49</v>
      </c>
      <c s="34" t="s">
        <v>354</v>
      </c>
      <c s="34" t="s">
        <v>2025</v>
      </c>
      <c s="35" t="s">
        <v>5</v>
      </c>
      <c s="6" t="s">
        <v>3599</v>
      </c>
      <c s="36" t="s">
        <v>129</v>
      </c>
      <c s="37">
        <v>1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54</v>
      </c>
      <c>
        <f>(M533*21)/100</f>
      </c>
      <c t="s">
        <v>27</v>
      </c>
    </row>
    <row r="534" spans="1:5" ht="25.5">
      <c r="A534" s="35" t="s">
        <v>55</v>
      </c>
      <c r="E534" s="39" t="s">
        <v>3599</v>
      </c>
    </row>
    <row r="535" spans="1:5" ht="12.75">
      <c r="A535" s="35" t="s">
        <v>56</v>
      </c>
      <c r="E535" s="40" t="s">
        <v>5</v>
      </c>
    </row>
    <row r="536" spans="1:5" ht="12.75">
      <c r="A536" t="s">
        <v>58</v>
      </c>
      <c r="E536" s="39" t="s">
        <v>5</v>
      </c>
    </row>
    <row r="537" spans="1:16" ht="25.5">
      <c r="A537" t="s">
        <v>49</v>
      </c>
      <c s="34" t="s">
        <v>358</v>
      </c>
      <c s="34" t="s">
        <v>3600</v>
      </c>
      <c s="35" t="s">
        <v>5</v>
      </c>
      <c s="6" t="s">
        <v>3568</v>
      </c>
      <c s="36" t="s">
        <v>129</v>
      </c>
      <c s="37">
        <v>1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54</v>
      </c>
      <c>
        <f>(M537*21)/100</f>
      </c>
      <c t="s">
        <v>27</v>
      </c>
    </row>
    <row r="538" spans="1:5" ht="25.5">
      <c r="A538" s="35" t="s">
        <v>55</v>
      </c>
      <c r="E538" s="39" t="s">
        <v>3568</v>
      </c>
    </row>
    <row r="539" spans="1:5" ht="12.75">
      <c r="A539" s="35" t="s">
        <v>56</v>
      </c>
      <c r="E539" s="40" t="s">
        <v>5</v>
      </c>
    </row>
    <row r="540" spans="1:5" ht="12.75">
      <c r="A540" t="s">
        <v>58</v>
      </c>
      <c r="E540" s="39" t="s">
        <v>5</v>
      </c>
    </row>
    <row r="541" spans="1:16" ht="12.75">
      <c r="A541" t="s">
        <v>49</v>
      </c>
      <c s="34" t="s">
        <v>362</v>
      </c>
      <c s="34" t="s">
        <v>3601</v>
      </c>
      <c s="35" t="s">
        <v>5</v>
      </c>
      <c s="6" t="s">
        <v>3570</v>
      </c>
      <c s="36" t="s">
        <v>129</v>
      </c>
      <c s="37">
        <v>1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54</v>
      </c>
      <c>
        <f>(M541*21)/100</f>
      </c>
      <c t="s">
        <v>27</v>
      </c>
    </row>
    <row r="542" spans="1:5" ht="12.75">
      <c r="A542" s="35" t="s">
        <v>55</v>
      </c>
      <c r="E542" s="39" t="s">
        <v>3570</v>
      </c>
    </row>
    <row r="543" spans="1:5" ht="12.75">
      <c r="A543" s="35" t="s">
        <v>56</v>
      </c>
      <c r="E543" s="40" t="s">
        <v>5</v>
      </c>
    </row>
    <row r="544" spans="1:5" ht="12.75">
      <c r="A544" t="s">
        <v>58</v>
      </c>
      <c r="E544" s="39" t="s">
        <v>5</v>
      </c>
    </row>
    <row r="545" spans="1:16" ht="25.5">
      <c r="A545" t="s">
        <v>49</v>
      </c>
      <c s="34" t="s">
        <v>366</v>
      </c>
      <c s="34" t="s">
        <v>3602</v>
      </c>
      <c s="35" t="s">
        <v>5</v>
      </c>
      <c s="6" t="s">
        <v>3483</v>
      </c>
      <c s="36" t="s">
        <v>227</v>
      </c>
      <c s="37">
        <v>16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54</v>
      </c>
      <c>
        <f>(M545*21)/100</f>
      </c>
      <c t="s">
        <v>27</v>
      </c>
    </row>
    <row r="546" spans="1:5" ht="25.5">
      <c r="A546" s="35" t="s">
        <v>55</v>
      </c>
      <c r="E546" s="39" t="s">
        <v>3483</v>
      </c>
    </row>
    <row r="547" spans="1:5" ht="12.75">
      <c r="A547" s="35" t="s">
        <v>56</v>
      </c>
      <c r="E547" s="40" t="s">
        <v>5</v>
      </c>
    </row>
    <row r="548" spans="1:5" ht="12.75">
      <c r="A548" t="s">
        <v>58</v>
      </c>
      <c r="E548" s="39" t="s">
        <v>5</v>
      </c>
    </row>
    <row r="549" spans="1:13" ht="12.75">
      <c r="A549" t="s">
        <v>46</v>
      </c>
      <c r="C549" s="31" t="s">
        <v>3603</v>
      </c>
      <c r="E549" s="33" t="s">
        <v>3604</v>
      </c>
      <c r="J549" s="32">
        <f>0</f>
      </c>
      <c s="32">
        <f>0</f>
      </c>
      <c s="32">
        <f>0+L550+L554+L558+L562+L566+L570+L574+L578+L582</f>
      </c>
      <c s="32">
        <f>0+M550+M554+M558+M562+M566+M570+M574+M578+M582</f>
      </c>
    </row>
    <row r="550" spans="1:16" ht="25.5">
      <c r="A550" t="s">
        <v>49</v>
      </c>
      <c s="34" t="s">
        <v>370</v>
      </c>
      <c s="34" t="s">
        <v>3605</v>
      </c>
      <c s="35" t="s">
        <v>5</v>
      </c>
      <c s="6" t="s">
        <v>3523</v>
      </c>
      <c s="36" t="s">
        <v>129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54</v>
      </c>
      <c>
        <f>(M550*21)/100</f>
      </c>
      <c t="s">
        <v>27</v>
      </c>
    </row>
    <row r="551" spans="1:5" ht="25.5">
      <c r="A551" s="35" t="s">
        <v>55</v>
      </c>
      <c r="E551" s="39" t="s">
        <v>3523</v>
      </c>
    </row>
    <row r="552" spans="1:5" ht="12.75">
      <c r="A552" s="35" t="s">
        <v>56</v>
      </c>
      <c r="E552" s="40" t="s">
        <v>5</v>
      </c>
    </row>
    <row r="553" spans="1:5" ht="12.75">
      <c r="A553" t="s">
        <v>58</v>
      </c>
      <c r="E553" s="39" t="s">
        <v>5</v>
      </c>
    </row>
    <row r="554" spans="1:16" ht="12.75">
      <c r="A554" t="s">
        <v>49</v>
      </c>
      <c s="34" t="s">
        <v>374</v>
      </c>
      <c s="34" t="s">
        <v>3606</v>
      </c>
      <c s="35" t="s">
        <v>5</v>
      </c>
      <c s="6" t="s">
        <v>3525</v>
      </c>
      <c s="36" t="s">
        <v>129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54</v>
      </c>
      <c>
        <f>(M554*21)/100</f>
      </c>
      <c t="s">
        <v>27</v>
      </c>
    </row>
    <row r="555" spans="1:5" ht="12.75">
      <c r="A555" s="35" t="s">
        <v>55</v>
      </c>
      <c r="E555" s="39" t="s">
        <v>3525</v>
      </c>
    </row>
    <row r="556" spans="1:5" ht="12.75">
      <c r="A556" s="35" t="s">
        <v>56</v>
      </c>
      <c r="E556" s="40" t="s">
        <v>5</v>
      </c>
    </row>
    <row r="557" spans="1:5" ht="12.75">
      <c r="A557" t="s">
        <v>58</v>
      </c>
      <c r="E557" s="39" t="s">
        <v>5</v>
      </c>
    </row>
    <row r="558" spans="1:16" ht="12.75">
      <c r="A558" t="s">
        <v>49</v>
      </c>
      <c s="34" t="s">
        <v>457</v>
      </c>
      <c s="34" t="s">
        <v>3607</v>
      </c>
      <c s="35" t="s">
        <v>5</v>
      </c>
      <c s="6" t="s">
        <v>3529</v>
      </c>
      <c s="36" t="s">
        <v>129</v>
      </c>
      <c s="37">
        <v>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54</v>
      </c>
      <c>
        <f>(M558*21)/100</f>
      </c>
      <c t="s">
        <v>27</v>
      </c>
    </row>
    <row r="559" spans="1:5" ht="12.75">
      <c r="A559" s="35" t="s">
        <v>55</v>
      </c>
      <c r="E559" s="39" t="s">
        <v>3529</v>
      </c>
    </row>
    <row r="560" spans="1:5" ht="12.75">
      <c r="A560" s="35" t="s">
        <v>56</v>
      </c>
      <c r="E560" s="40" t="s">
        <v>5</v>
      </c>
    </row>
    <row r="561" spans="1:5" ht="12.75">
      <c r="A561" t="s">
        <v>58</v>
      </c>
      <c r="E561" s="39" t="s">
        <v>5</v>
      </c>
    </row>
    <row r="562" spans="1:16" ht="12.75">
      <c r="A562" t="s">
        <v>49</v>
      </c>
      <c s="34" t="s">
        <v>461</v>
      </c>
      <c s="34" t="s">
        <v>3608</v>
      </c>
      <c s="35" t="s">
        <v>5</v>
      </c>
      <c s="6" t="s">
        <v>3531</v>
      </c>
      <c s="36" t="s">
        <v>129</v>
      </c>
      <c s="37">
        <v>2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54</v>
      </c>
      <c>
        <f>(M562*21)/100</f>
      </c>
      <c t="s">
        <v>27</v>
      </c>
    </row>
    <row r="563" spans="1:5" ht="12.75">
      <c r="A563" s="35" t="s">
        <v>55</v>
      </c>
      <c r="E563" s="39" t="s">
        <v>3531</v>
      </c>
    </row>
    <row r="564" spans="1:5" ht="12.75">
      <c r="A564" s="35" t="s">
        <v>56</v>
      </c>
      <c r="E564" s="40" t="s">
        <v>5</v>
      </c>
    </row>
    <row r="565" spans="1:5" ht="12.75">
      <c r="A565" t="s">
        <v>58</v>
      </c>
      <c r="E565" s="39" t="s">
        <v>5</v>
      </c>
    </row>
    <row r="566" spans="1:16" ht="25.5">
      <c r="A566" t="s">
        <v>49</v>
      </c>
      <c s="34" t="s">
        <v>464</v>
      </c>
      <c s="34" t="s">
        <v>3609</v>
      </c>
      <c s="35" t="s">
        <v>5</v>
      </c>
      <c s="6" t="s">
        <v>3539</v>
      </c>
      <c s="36" t="s">
        <v>129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54</v>
      </c>
      <c>
        <f>(M566*21)/100</f>
      </c>
      <c t="s">
        <v>27</v>
      </c>
    </row>
    <row r="567" spans="1:5" ht="25.5">
      <c r="A567" s="35" t="s">
        <v>55</v>
      </c>
      <c r="E567" s="39" t="s">
        <v>3539</v>
      </c>
    </row>
    <row r="568" spans="1:5" ht="12.75">
      <c r="A568" s="35" t="s">
        <v>56</v>
      </c>
      <c r="E568" s="40" t="s">
        <v>5</v>
      </c>
    </row>
    <row r="569" spans="1:5" ht="12.75">
      <c r="A569" t="s">
        <v>58</v>
      </c>
      <c r="E569" s="39" t="s">
        <v>5</v>
      </c>
    </row>
    <row r="570" spans="1:16" ht="12.75">
      <c r="A570" t="s">
        <v>49</v>
      </c>
      <c s="34" t="s">
        <v>468</v>
      </c>
      <c s="34" t="s">
        <v>3610</v>
      </c>
      <c s="35" t="s">
        <v>5</v>
      </c>
      <c s="6" t="s">
        <v>3541</v>
      </c>
      <c s="36" t="s">
        <v>129</v>
      </c>
      <c s="37">
        <v>1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54</v>
      </c>
      <c>
        <f>(M570*21)/100</f>
      </c>
      <c t="s">
        <v>27</v>
      </c>
    </row>
    <row r="571" spans="1:5" ht="12.75">
      <c r="A571" s="35" t="s">
        <v>55</v>
      </c>
      <c r="E571" s="39" t="s">
        <v>3541</v>
      </c>
    </row>
    <row r="572" spans="1:5" ht="12.75">
      <c r="A572" s="35" t="s">
        <v>56</v>
      </c>
      <c r="E572" s="40" t="s">
        <v>5</v>
      </c>
    </row>
    <row r="573" spans="1:5" ht="12.75">
      <c r="A573" t="s">
        <v>58</v>
      </c>
      <c r="E573" s="39" t="s">
        <v>5</v>
      </c>
    </row>
    <row r="574" spans="1:16" ht="25.5">
      <c r="A574" t="s">
        <v>49</v>
      </c>
      <c s="34" t="s">
        <v>471</v>
      </c>
      <c s="34" t="s">
        <v>3611</v>
      </c>
      <c s="35" t="s">
        <v>5</v>
      </c>
      <c s="6" t="s">
        <v>3590</v>
      </c>
      <c s="36" t="s">
        <v>129</v>
      </c>
      <c s="37">
        <v>1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54</v>
      </c>
      <c>
        <f>(M574*21)/100</f>
      </c>
      <c t="s">
        <v>27</v>
      </c>
    </row>
    <row r="575" spans="1:5" ht="25.5">
      <c r="A575" s="35" t="s">
        <v>55</v>
      </c>
      <c r="E575" s="39" t="s">
        <v>3590</v>
      </c>
    </row>
    <row r="576" spans="1:5" ht="12.75">
      <c r="A576" s="35" t="s">
        <v>56</v>
      </c>
      <c r="E576" s="40" t="s">
        <v>5</v>
      </c>
    </row>
    <row r="577" spans="1:5" ht="12.75">
      <c r="A577" t="s">
        <v>58</v>
      </c>
      <c r="E577" s="39" t="s">
        <v>5</v>
      </c>
    </row>
    <row r="578" spans="1:16" ht="12.75">
      <c r="A578" t="s">
        <v>49</v>
      </c>
      <c s="34" t="s">
        <v>474</v>
      </c>
      <c s="34" t="s">
        <v>3612</v>
      </c>
      <c s="35" t="s">
        <v>5</v>
      </c>
      <c s="6" t="s">
        <v>3592</v>
      </c>
      <c s="36" t="s">
        <v>129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54</v>
      </c>
      <c>
        <f>(M578*21)/100</f>
      </c>
      <c t="s">
        <v>27</v>
      </c>
    </row>
    <row r="579" spans="1:5" ht="12.75">
      <c r="A579" s="35" t="s">
        <v>55</v>
      </c>
      <c r="E579" s="39" t="s">
        <v>3592</v>
      </c>
    </row>
    <row r="580" spans="1:5" ht="12.75">
      <c r="A580" s="35" t="s">
        <v>56</v>
      </c>
      <c r="E580" s="40" t="s">
        <v>5</v>
      </c>
    </row>
    <row r="581" spans="1:5" ht="12.75">
      <c r="A581" t="s">
        <v>58</v>
      </c>
      <c r="E581" s="39" t="s">
        <v>5</v>
      </c>
    </row>
    <row r="582" spans="1:16" ht="25.5">
      <c r="A582" t="s">
        <v>49</v>
      </c>
      <c s="34" t="s">
        <v>478</v>
      </c>
      <c s="34" t="s">
        <v>3613</v>
      </c>
      <c s="35" t="s">
        <v>5</v>
      </c>
      <c s="6" t="s">
        <v>3485</v>
      </c>
      <c s="36" t="s">
        <v>227</v>
      </c>
      <c s="37">
        <v>4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54</v>
      </c>
      <c>
        <f>(M582*21)/100</f>
      </c>
      <c t="s">
        <v>27</v>
      </c>
    </row>
    <row r="583" spans="1:5" ht="25.5">
      <c r="A583" s="35" t="s">
        <v>55</v>
      </c>
      <c r="E583" s="39" t="s">
        <v>3485</v>
      </c>
    </row>
    <row r="584" spans="1:5" ht="12.75">
      <c r="A584" s="35" t="s">
        <v>56</v>
      </c>
      <c r="E584" s="40" t="s">
        <v>5</v>
      </c>
    </row>
    <row r="585" spans="1:5" ht="12.75">
      <c r="A585" t="s">
        <v>58</v>
      </c>
      <c r="E5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3616</v>
      </c>
      <c r="E8" s="30" t="s">
        <v>3615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254</v>
      </c>
      <c r="E9" s="33" t="s">
        <v>255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89</v>
      </c>
      <c s="34" t="s">
        <v>256</v>
      </c>
      <c s="35" t="s">
        <v>5</v>
      </c>
      <c s="6" t="s">
        <v>257</v>
      </c>
      <c s="36" t="s">
        <v>258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27</v>
      </c>
    </row>
    <row r="11" spans="1:5" ht="25.5">
      <c r="A11" s="35" t="s">
        <v>55</v>
      </c>
      <c r="E11" s="39" t="s">
        <v>257</v>
      </c>
    </row>
    <row r="12" spans="1:5" ht="12.75">
      <c r="A12" s="35" t="s">
        <v>56</v>
      </c>
      <c r="E12" s="40" t="s">
        <v>5</v>
      </c>
    </row>
    <row r="13" spans="1:5" ht="38.25">
      <c r="A13" t="s">
        <v>58</v>
      </c>
      <c r="E13" s="39" t="s">
        <v>259</v>
      </c>
    </row>
    <row r="14" spans="1:13" ht="12.75">
      <c r="A14" t="s">
        <v>46</v>
      </c>
      <c r="C14" s="31" t="s">
        <v>77</v>
      </c>
      <c r="E14" s="33" t="s">
        <v>260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</f>
      </c>
      <c s="32">
        <f>0+M15+M19+M23+M27+M31+M35+M39+M43+M47+M51+M55+M59+M63+M67+M71+M75+M79+M83+M87+M91+M95+M99+M103+M107+M111+M115+M119+M123+M127+M131+M135+M139+M143+M147+M151+M155+M159+M163</f>
      </c>
    </row>
    <row r="15" spans="1:16" ht="25.5">
      <c r="A15" t="s">
        <v>49</v>
      </c>
      <c s="34" t="s">
        <v>206</v>
      </c>
      <c s="34" t="s">
        <v>3617</v>
      </c>
      <c s="35" t="s">
        <v>5</v>
      </c>
      <c s="6" t="s">
        <v>3618</v>
      </c>
      <c s="36" t="s">
        <v>227</v>
      </c>
      <c s="37">
        <v>150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25.5">
      <c r="A16" s="35" t="s">
        <v>55</v>
      </c>
      <c r="E16" s="39" t="s">
        <v>3618</v>
      </c>
    </row>
    <row r="17" spans="1:5" ht="12.75">
      <c r="A17" s="35" t="s">
        <v>56</v>
      </c>
      <c r="E17" s="40" t="s">
        <v>5</v>
      </c>
    </row>
    <row r="18" spans="1:5" ht="51">
      <c r="A18" t="s">
        <v>58</v>
      </c>
      <c r="E18" s="39" t="s">
        <v>3619</v>
      </c>
    </row>
    <row r="19" spans="1:16" ht="25.5">
      <c r="A19" t="s">
        <v>49</v>
      </c>
      <c s="34" t="s">
        <v>210</v>
      </c>
      <c s="34" t="s">
        <v>270</v>
      </c>
      <c s="35" t="s">
        <v>5</v>
      </c>
      <c s="6" t="s">
        <v>271</v>
      </c>
      <c s="36" t="s">
        <v>227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27</v>
      </c>
    </row>
    <row r="20" spans="1:5" ht="25.5">
      <c r="A20" s="35" t="s">
        <v>55</v>
      </c>
      <c r="E20" s="39" t="s">
        <v>271</v>
      </c>
    </row>
    <row r="21" spans="1:5" ht="12.75">
      <c r="A21" s="35" t="s">
        <v>56</v>
      </c>
      <c r="E21" s="40" t="s">
        <v>5</v>
      </c>
    </row>
    <row r="22" spans="1:5" ht="38.25">
      <c r="A22" t="s">
        <v>58</v>
      </c>
      <c r="E22" s="39" t="s">
        <v>3620</v>
      </c>
    </row>
    <row r="23" spans="1:16" ht="25.5">
      <c r="A23" t="s">
        <v>49</v>
      </c>
      <c s="34" t="s">
        <v>213</v>
      </c>
      <c s="34" t="s">
        <v>3621</v>
      </c>
      <c s="35" t="s">
        <v>5</v>
      </c>
      <c s="6" t="s">
        <v>3622</v>
      </c>
      <c s="36" t="s">
        <v>227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27</v>
      </c>
    </row>
    <row r="24" spans="1:5" ht="25.5">
      <c r="A24" s="35" t="s">
        <v>55</v>
      </c>
      <c r="E24" s="39" t="s">
        <v>3622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3623</v>
      </c>
    </row>
    <row r="27" spans="1:16" ht="12.75">
      <c r="A27" t="s">
        <v>49</v>
      </c>
      <c s="34" t="s">
        <v>216</v>
      </c>
      <c s="34" t="s">
        <v>3624</v>
      </c>
      <c s="35" t="s">
        <v>5</v>
      </c>
      <c s="6" t="s">
        <v>3625</v>
      </c>
      <c s="36" t="s">
        <v>227</v>
      </c>
      <c s="37">
        <v>60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27</v>
      </c>
    </row>
    <row r="28" spans="1:5" ht="12.75">
      <c r="A28" s="35" t="s">
        <v>55</v>
      </c>
      <c r="E28" s="39" t="s">
        <v>3625</v>
      </c>
    </row>
    <row r="29" spans="1:5" ht="12.75">
      <c r="A29" s="35" t="s">
        <v>56</v>
      </c>
      <c r="E29" s="40" t="s">
        <v>5</v>
      </c>
    </row>
    <row r="30" spans="1:5" ht="25.5">
      <c r="A30" t="s">
        <v>58</v>
      </c>
      <c r="E30" s="39" t="s">
        <v>3626</v>
      </c>
    </row>
    <row r="31" spans="1:16" ht="12.75">
      <c r="A31" t="s">
        <v>49</v>
      </c>
      <c s="34" t="s">
        <v>223</v>
      </c>
      <c s="34" t="s">
        <v>273</v>
      </c>
      <c s="35" t="s">
        <v>5</v>
      </c>
      <c s="6" t="s">
        <v>274</v>
      </c>
      <c s="36" t="s">
        <v>129</v>
      </c>
      <c s="37">
        <v>34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27</v>
      </c>
    </row>
    <row r="32" spans="1:5" ht="12.75">
      <c r="A32" s="35" t="s">
        <v>55</v>
      </c>
      <c r="E32" s="39" t="s">
        <v>274</v>
      </c>
    </row>
    <row r="33" spans="1:5" ht="12.75">
      <c r="A33" s="35" t="s">
        <v>56</v>
      </c>
      <c r="E33" s="40" t="s">
        <v>5</v>
      </c>
    </row>
    <row r="34" spans="1:5" ht="51">
      <c r="A34" t="s">
        <v>58</v>
      </c>
      <c r="E34" s="39" t="s">
        <v>3627</v>
      </c>
    </row>
    <row r="35" spans="1:16" ht="12.75">
      <c r="A35" t="s">
        <v>49</v>
      </c>
      <c s="34" t="s">
        <v>224</v>
      </c>
      <c s="34" t="s">
        <v>276</v>
      </c>
      <c s="35" t="s">
        <v>5</v>
      </c>
      <c s="6" t="s">
        <v>277</v>
      </c>
      <c s="36" t="s">
        <v>129</v>
      </c>
      <c s="37">
        <v>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27</v>
      </c>
    </row>
    <row r="36" spans="1:5" ht="12.75">
      <c r="A36" s="35" t="s">
        <v>55</v>
      </c>
      <c r="E36" s="39" t="s">
        <v>277</v>
      </c>
    </row>
    <row r="37" spans="1:5" ht="12.75">
      <c r="A37" s="35" t="s">
        <v>56</v>
      </c>
      <c r="E37" s="40" t="s">
        <v>5</v>
      </c>
    </row>
    <row r="38" spans="1:5" ht="51">
      <c r="A38" t="s">
        <v>58</v>
      </c>
      <c r="E38" s="39" t="s">
        <v>3628</v>
      </c>
    </row>
    <row r="39" spans="1:16" ht="12.75">
      <c r="A39" t="s">
        <v>49</v>
      </c>
      <c s="34" t="s">
        <v>229</v>
      </c>
      <c s="34" t="s">
        <v>3629</v>
      </c>
      <c s="35" t="s">
        <v>5</v>
      </c>
      <c s="6" t="s">
        <v>3630</v>
      </c>
      <c s="36" t="s">
        <v>227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27</v>
      </c>
    </row>
    <row r="40" spans="1:5" ht="12.75">
      <c r="A40" s="35" t="s">
        <v>55</v>
      </c>
      <c r="E40" s="39" t="s">
        <v>3630</v>
      </c>
    </row>
    <row r="41" spans="1:5" ht="12.75">
      <c r="A41" s="35" t="s">
        <v>56</v>
      </c>
      <c r="E41" s="40" t="s">
        <v>5</v>
      </c>
    </row>
    <row r="42" spans="1:5" ht="63.75">
      <c r="A42" t="s">
        <v>58</v>
      </c>
      <c r="E42" s="39" t="s">
        <v>3631</v>
      </c>
    </row>
    <row r="43" spans="1:16" ht="12.75">
      <c r="A43" t="s">
        <v>49</v>
      </c>
      <c s="34" t="s">
        <v>233</v>
      </c>
      <c s="34" t="s">
        <v>553</v>
      </c>
      <c s="35" t="s">
        <v>5</v>
      </c>
      <c s="6" t="s">
        <v>554</v>
      </c>
      <c s="36" t="s">
        <v>161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27</v>
      </c>
    </row>
    <row r="44" spans="1:5" ht="12.75">
      <c r="A44" s="35" t="s">
        <v>55</v>
      </c>
      <c r="E44" s="39" t="s">
        <v>554</v>
      </c>
    </row>
    <row r="45" spans="1:5" ht="12.75">
      <c r="A45" s="35" t="s">
        <v>56</v>
      </c>
      <c r="E45" s="40" t="s">
        <v>5</v>
      </c>
    </row>
    <row r="46" spans="1:5" ht="38.25">
      <c r="A46" t="s">
        <v>58</v>
      </c>
      <c r="E46" s="39" t="s">
        <v>555</v>
      </c>
    </row>
    <row r="47" spans="1:16" ht="12.75">
      <c r="A47" t="s">
        <v>49</v>
      </c>
      <c s="34" t="s">
        <v>238</v>
      </c>
      <c s="34" t="s">
        <v>278</v>
      </c>
      <c s="35" t="s">
        <v>5</v>
      </c>
      <c s="6" t="s">
        <v>279</v>
      </c>
      <c s="36" t="s">
        <v>161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279</v>
      </c>
    </row>
    <row r="49" spans="1:5" ht="12.75">
      <c r="A49" s="35" t="s">
        <v>56</v>
      </c>
      <c r="E49" s="40" t="s">
        <v>5</v>
      </c>
    </row>
    <row r="50" spans="1:5" ht="51">
      <c r="A50" t="s">
        <v>58</v>
      </c>
      <c r="E50" s="39" t="s">
        <v>280</v>
      </c>
    </row>
    <row r="51" spans="1:16" ht="12.75">
      <c r="A51" t="s">
        <v>49</v>
      </c>
      <c s="34" t="s">
        <v>242</v>
      </c>
      <c s="34" t="s">
        <v>281</v>
      </c>
      <c s="35" t="s">
        <v>5</v>
      </c>
      <c s="6" t="s">
        <v>282</v>
      </c>
      <c s="36" t="s">
        <v>148</v>
      </c>
      <c s="37">
        <v>8.416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27</v>
      </c>
    </row>
    <row r="52" spans="1:5" ht="12.75">
      <c r="A52" s="35" t="s">
        <v>55</v>
      </c>
      <c r="E52" s="39" t="s">
        <v>282</v>
      </c>
    </row>
    <row r="53" spans="1:5" ht="12.75">
      <c r="A53" s="35" t="s">
        <v>56</v>
      </c>
      <c r="E53" s="40" t="s">
        <v>5</v>
      </c>
    </row>
    <row r="54" spans="1:5" ht="51">
      <c r="A54" t="s">
        <v>58</v>
      </c>
      <c r="E54" s="39" t="s">
        <v>644</v>
      </c>
    </row>
    <row r="55" spans="1:16" ht="12.75">
      <c r="A55" t="s">
        <v>49</v>
      </c>
      <c s="34" t="s">
        <v>246</v>
      </c>
      <c s="34" t="s">
        <v>284</v>
      </c>
      <c s="35" t="s">
        <v>5</v>
      </c>
      <c s="6" t="s">
        <v>285</v>
      </c>
      <c s="36" t="s">
        <v>148</v>
      </c>
      <c s="37">
        <v>8.416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27</v>
      </c>
    </row>
    <row r="56" spans="1:5" ht="12.75">
      <c r="A56" s="35" t="s">
        <v>55</v>
      </c>
      <c r="E56" s="39" t="s">
        <v>285</v>
      </c>
    </row>
    <row r="57" spans="1:5" ht="12.75">
      <c r="A57" s="35" t="s">
        <v>56</v>
      </c>
      <c r="E57" s="40" t="s">
        <v>5</v>
      </c>
    </row>
    <row r="58" spans="1:5" ht="63.75">
      <c r="A58" t="s">
        <v>58</v>
      </c>
      <c r="E58" s="39" t="s">
        <v>645</v>
      </c>
    </row>
    <row r="59" spans="1:16" ht="12.75">
      <c r="A59" t="s">
        <v>49</v>
      </c>
      <c s="34" t="s">
        <v>250</v>
      </c>
      <c s="34" t="s">
        <v>3632</v>
      </c>
      <c s="35" t="s">
        <v>5</v>
      </c>
      <c s="6" t="s">
        <v>3633</v>
      </c>
      <c s="36" t="s">
        <v>129</v>
      </c>
      <c s="37">
        <v>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3633</v>
      </c>
    </row>
    <row r="61" spans="1:5" ht="12.75">
      <c r="A61" s="35" t="s">
        <v>56</v>
      </c>
      <c r="E61" s="40" t="s">
        <v>5</v>
      </c>
    </row>
    <row r="62" spans="1:5" ht="76.5">
      <c r="A62" t="s">
        <v>58</v>
      </c>
      <c r="E62" s="39" t="s">
        <v>3634</v>
      </c>
    </row>
    <row r="63" spans="1:16" ht="12.75">
      <c r="A63" t="s">
        <v>49</v>
      </c>
      <c s="34" t="s">
        <v>293</v>
      </c>
      <c s="34" t="s">
        <v>3632</v>
      </c>
      <c s="35" t="s">
        <v>50</v>
      </c>
      <c s="6" t="s">
        <v>3633</v>
      </c>
      <c s="36" t="s">
        <v>129</v>
      </c>
      <c s="37">
        <v>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3633</v>
      </c>
    </row>
    <row r="65" spans="1:5" ht="12.75">
      <c r="A65" s="35" t="s">
        <v>56</v>
      </c>
      <c r="E65" s="40" t="s">
        <v>5</v>
      </c>
    </row>
    <row r="66" spans="1:5" ht="76.5">
      <c r="A66" t="s">
        <v>58</v>
      </c>
      <c r="E66" s="39" t="s">
        <v>3635</v>
      </c>
    </row>
    <row r="67" spans="1:16" ht="12.75">
      <c r="A67" t="s">
        <v>49</v>
      </c>
      <c s="34" t="s">
        <v>297</v>
      </c>
      <c s="34" t="s">
        <v>3636</v>
      </c>
      <c s="35" t="s">
        <v>5</v>
      </c>
      <c s="6" t="s">
        <v>3637</v>
      </c>
      <c s="36" t="s">
        <v>129</v>
      </c>
      <c s="37">
        <v>41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27</v>
      </c>
    </row>
    <row r="68" spans="1:5" ht="12.75">
      <c r="A68" s="35" t="s">
        <v>55</v>
      </c>
      <c r="E68" s="39" t="s">
        <v>3637</v>
      </c>
    </row>
    <row r="69" spans="1:5" ht="12.75">
      <c r="A69" s="35" t="s">
        <v>56</v>
      </c>
      <c r="E69" s="40" t="s">
        <v>5</v>
      </c>
    </row>
    <row r="70" spans="1:5" ht="89.25">
      <c r="A70" t="s">
        <v>58</v>
      </c>
      <c r="E70" s="39" t="s">
        <v>296</v>
      </c>
    </row>
    <row r="71" spans="1:16" ht="12.75">
      <c r="A71" t="s">
        <v>49</v>
      </c>
      <c s="34" t="s">
        <v>301</v>
      </c>
      <c s="34" t="s">
        <v>3638</v>
      </c>
      <c s="35" t="s">
        <v>5</v>
      </c>
      <c s="6" t="s">
        <v>3639</v>
      </c>
      <c s="36" t="s">
        <v>129</v>
      </c>
      <c s="37">
        <v>53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3639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3640</v>
      </c>
    </row>
    <row r="75" spans="1:16" ht="12.75">
      <c r="A75" t="s">
        <v>49</v>
      </c>
      <c s="34" t="s">
        <v>305</v>
      </c>
      <c s="34" t="s">
        <v>3641</v>
      </c>
      <c s="35" t="s">
        <v>5</v>
      </c>
      <c s="6" t="s">
        <v>3642</v>
      </c>
      <c s="36" t="s">
        <v>129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27</v>
      </c>
    </row>
    <row r="76" spans="1:5" ht="12.75">
      <c r="A76" s="35" t="s">
        <v>55</v>
      </c>
      <c r="E76" s="39" t="s">
        <v>3642</v>
      </c>
    </row>
    <row r="77" spans="1:5" ht="12.75">
      <c r="A77" s="35" t="s">
        <v>56</v>
      </c>
      <c r="E77" s="40" t="s">
        <v>5</v>
      </c>
    </row>
    <row r="78" spans="1:5" ht="25.5">
      <c r="A78" t="s">
        <v>58</v>
      </c>
      <c r="E78" s="39" t="s">
        <v>3643</v>
      </c>
    </row>
    <row r="79" spans="1:16" ht="12.75">
      <c r="A79" t="s">
        <v>49</v>
      </c>
      <c s="34" t="s">
        <v>308</v>
      </c>
      <c s="34" t="s">
        <v>3644</v>
      </c>
      <c s="35" t="s">
        <v>5</v>
      </c>
      <c s="6" t="s">
        <v>3645</v>
      </c>
      <c s="36" t="s">
        <v>129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27</v>
      </c>
    </row>
    <row r="80" spans="1:5" ht="12.75">
      <c r="A80" s="35" t="s">
        <v>55</v>
      </c>
      <c r="E80" s="39" t="s">
        <v>3645</v>
      </c>
    </row>
    <row r="81" spans="1:5" ht="12.75">
      <c r="A81" s="35" t="s">
        <v>56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312</v>
      </c>
      <c s="34" t="s">
        <v>3646</v>
      </c>
      <c s="35" t="s">
        <v>5</v>
      </c>
      <c s="6" t="s">
        <v>3647</v>
      </c>
      <c s="36" t="s">
        <v>258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3647</v>
      </c>
    </row>
    <row r="85" spans="1:5" ht="12.75">
      <c r="A85" s="35" t="s">
        <v>56</v>
      </c>
      <c r="E85" s="40" t="s">
        <v>5</v>
      </c>
    </row>
    <row r="86" spans="1:5" ht="25.5">
      <c r="A86" t="s">
        <v>58</v>
      </c>
      <c r="E86" s="39" t="s">
        <v>3648</v>
      </c>
    </row>
    <row r="87" spans="1:16" ht="12.75">
      <c r="A87" t="s">
        <v>49</v>
      </c>
      <c s="34" t="s">
        <v>315</v>
      </c>
      <c s="34" t="s">
        <v>3649</v>
      </c>
      <c s="35" t="s">
        <v>5</v>
      </c>
      <c s="6" t="s">
        <v>3650</v>
      </c>
      <c s="36" t="s">
        <v>258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3650</v>
      </c>
    </row>
    <row r="89" spans="1:5" ht="12.75">
      <c r="A89" s="35" t="s">
        <v>56</v>
      </c>
      <c r="E89" s="40" t="s">
        <v>5</v>
      </c>
    </row>
    <row r="90" spans="1:5" ht="25.5">
      <c r="A90" t="s">
        <v>58</v>
      </c>
      <c r="E90" s="39" t="s">
        <v>3648</v>
      </c>
    </row>
    <row r="91" spans="1:16" ht="12.75">
      <c r="A91" t="s">
        <v>49</v>
      </c>
      <c s="34" t="s">
        <v>318</v>
      </c>
      <c s="34" t="s">
        <v>3651</v>
      </c>
      <c s="35" t="s">
        <v>5</v>
      </c>
      <c s="6" t="s">
        <v>3652</v>
      </c>
      <c s="36" t="s">
        <v>258</v>
      </c>
      <c s="37">
        <v>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3652</v>
      </c>
    </row>
    <row r="93" spans="1:5" ht="12.75">
      <c r="A93" s="35" t="s">
        <v>56</v>
      </c>
      <c r="E93" s="40" t="s">
        <v>5</v>
      </c>
    </row>
    <row r="94" spans="1:5" ht="25.5">
      <c r="A94" t="s">
        <v>58</v>
      </c>
      <c r="E94" s="39" t="s">
        <v>3648</v>
      </c>
    </row>
    <row r="95" spans="1:16" ht="12.75">
      <c r="A95" t="s">
        <v>49</v>
      </c>
      <c s="34" t="s">
        <v>321</v>
      </c>
      <c s="34" t="s">
        <v>3653</v>
      </c>
      <c s="35" t="s">
        <v>5</v>
      </c>
      <c s="6" t="s">
        <v>3654</v>
      </c>
      <c s="36" t="s">
        <v>129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130</v>
      </c>
      <c>
        <f>(M95*21)/100</f>
      </c>
      <c t="s">
        <v>27</v>
      </c>
    </row>
    <row r="96" spans="1:5" ht="12.75">
      <c r="A96" s="35" t="s">
        <v>55</v>
      </c>
      <c r="E96" s="39" t="s">
        <v>3654</v>
      </c>
    </row>
    <row r="97" spans="1:5" ht="12.75">
      <c r="A97" s="35" t="s">
        <v>56</v>
      </c>
      <c r="E97" s="40" t="s">
        <v>5</v>
      </c>
    </row>
    <row r="98" spans="1:5" ht="63.75">
      <c r="A98" t="s">
        <v>58</v>
      </c>
      <c r="E98" s="39" t="s">
        <v>533</v>
      </c>
    </row>
    <row r="99" spans="1:16" ht="25.5">
      <c r="A99" t="s">
        <v>49</v>
      </c>
      <c s="34" t="s">
        <v>324</v>
      </c>
      <c s="34" t="s">
        <v>3655</v>
      </c>
      <c s="35" t="s">
        <v>5</v>
      </c>
      <c s="6" t="s">
        <v>3656</v>
      </c>
      <c s="36" t="s">
        <v>129</v>
      </c>
      <c s="37">
        <v>29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27</v>
      </c>
    </row>
    <row r="100" spans="1:5" ht="25.5">
      <c r="A100" s="35" t="s">
        <v>55</v>
      </c>
      <c r="E100" s="39" t="s">
        <v>3656</v>
      </c>
    </row>
    <row r="101" spans="1:5" ht="12.75">
      <c r="A101" s="35" t="s">
        <v>56</v>
      </c>
      <c r="E101" s="40" t="s">
        <v>5</v>
      </c>
    </row>
    <row r="102" spans="1:5" ht="63.75">
      <c r="A102" t="s">
        <v>58</v>
      </c>
      <c r="E102" s="39" t="s">
        <v>3657</v>
      </c>
    </row>
    <row r="103" spans="1:16" ht="12.75">
      <c r="A103" t="s">
        <v>49</v>
      </c>
      <c s="34" t="s">
        <v>327</v>
      </c>
      <c s="34" t="s">
        <v>3658</v>
      </c>
      <c s="35" t="s">
        <v>5</v>
      </c>
      <c s="6" t="s">
        <v>3659</v>
      </c>
      <c s="36" t="s">
        <v>129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130</v>
      </c>
      <c>
        <f>(M103*21)/100</f>
      </c>
      <c t="s">
        <v>27</v>
      </c>
    </row>
    <row r="104" spans="1:5" ht="12.75">
      <c r="A104" s="35" t="s">
        <v>55</v>
      </c>
      <c r="E104" s="39" t="s">
        <v>3659</v>
      </c>
    </row>
    <row r="105" spans="1:5" ht="12.75">
      <c r="A105" s="35" t="s">
        <v>56</v>
      </c>
      <c r="E105" s="40" t="s">
        <v>5</v>
      </c>
    </row>
    <row r="106" spans="1:5" ht="63.75">
      <c r="A106" t="s">
        <v>58</v>
      </c>
      <c r="E106" s="39" t="s">
        <v>3660</v>
      </c>
    </row>
    <row r="107" spans="1:16" ht="12.75">
      <c r="A107" t="s">
        <v>49</v>
      </c>
      <c s="34" t="s">
        <v>330</v>
      </c>
      <c s="34" t="s">
        <v>3661</v>
      </c>
      <c s="35" t="s">
        <v>5</v>
      </c>
      <c s="6" t="s">
        <v>3662</v>
      </c>
      <c s="36" t="s">
        <v>258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3662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3663</v>
      </c>
    </row>
    <row r="111" spans="1:16" ht="25.5">
      <c r="A111" t="s">
        <v>49</v>
      </c>
      <c s="34" t="s">
        <v>333</v>
      </c>
      <c s="34" t="s">
        <v>3664</v>
      </c>
      <c s="35" t="s">
        <v>5</v>
      </c>
      <c s="6" t="s">
        <v>3665</v>
      </c>
      <c s="36" t="s">
        <v>129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25.5">
      <c r="A112" s="35" t="s">
        <v>55</v>
      </c>
      <c r="E112" s="39" t="s">
        <v>3665</v>
      </c>
    </row>
    <row r="113" spans="1:5" ht="12.75">
      <c r="A113" s="35" t="s">
        <v>56</v>
      </c>
      <c r="E113" s="40" t="s">
        <v>5</v>
      </c>
    </row>
    <row r="114" spans="1:5" ht="89.25">
      <c r="A114" t="s">
        <v>58</v>
      </c>
      <c r="E114" s="39" t="s">
        <v>3666</v>
      </c>
    </row>
    <row r="115" spans="1:16" ht="12.75">
      <c r="A115" t="s">
        <v>49</v>
      </c>
      <c s="34" t="s">
        <v>336</v>
      </c>
      <c s="34" t="s">
        <v>3667</v>
      </c>
      <c s="35" t="s">
        <v>5</v>
      </c>
      <c s="6" t="s">
        <v>3668</v>
      </c>
      <c s="36" t="s">
        <v>129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3668</v>
      </c>
    </row>
    <row r="117" spans="1:5" ht="12.75">
      <c r="A117" s="35" t="s">
        <v>56</v>
      </c>
      <c r="E117" s="40" t="s">
        <v>5</v>
      </c>
    </row>
    <row r="118" spans="1:5" ht="38.25">
      <c r="A118" t="s">
        <v>58</v>
      </c>
      <c r="E118" s="39" t="s">
        <v>3669</v>
      </c>
    </row>
    <row r="119" spans="1:16" ht="12.75">
      <c r="A119" t="s">
        <v>49</v>
      </c>
      <c s="34" t="s">
        <v>341</v>
      </c>
      <c s="34" t="s">
        <v>3670</v>
      </c>
      <c s="35" t="s">
        <v>5</v>
      </c>
      <c s="6" t="s">
        <v>3671</v>
      </c>
      <c s="36" t="s">
        <v>129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3671</v>
      </c>
    </row>
    <row r="121" spans="1:5" ht="12.75">
      <c r="A121" s="35" t="s">
        <v>56</v>
      </c>
      <c r="E121" s="40" t="s">
        <v>5</v>
      </c>
    </row>
    <row r="122" spans="1:5" ht="76.5">
      <c r="A122" t="s">
        <v>58</v>
      </c>
      <c r="E122" s="39" t="s">
        <v>3672</v>
      </c>
    </row>
    <row r="123" spans="1:16" ht="12.75">
      <c r="A123" t="s">
        <v>49</v>
      </c>
      <c s="34" t="s">
        <v>345</v>
      </c>
      <c s="34" t="s">
        <v>3673</v>
      </c>
      <c s="35" t="s">
        <v>5</v>
      </c>
      <c s="6" t="s">
        <v>3674</v>
      </c>
      <c s="36" t="s">
        <v>3675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3674</v>
      </c>
    </row>
    <row r="125" spans="1:5" ht="12.75">
      <c r="A125" s="35" t="s">
        <v>56</v>
      </c>
      <c r="E125" s="40" t="s">
        <v>5</v>
      </c>
    </row>
    <row r="126" spans="1:5" ht="114.75">
      <c r="A126" t="s">
        <v>58</v>
      </c>
      <c r="E126" s="39" t="s">
        <v>3676</v>
      </c>
    </row>
    <row r="127" spans="1:16" ht="12.75">
      <c r="A127" t="s">
        <v>49</v>
      </c>
      <c s="34" t="s">
        <v>350</v>
      </c>
      <c s="34" t="s">
        <v>3677</v>
      </c>
      <c s="35" t="s">
        <v>5</v>
      </c>
      <c s="6" t="s">
        <v>3678</v>
      </c>
      <c s="36" t="s">
        <v>129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3678</v>
      </c>
    </row>
    <row r="129" spans="1:5" ht="12.75">
      <c r="A129" s="35" t="s">
        <v>56</v>
      </c>
      <c r="E129" s="40" t="s">
        <v>5</v>
      </c>
    </row>
    <row r="130" spans="1:5" ht="51">
      <c r="A130" t="s">
        <v>58</v>
      </c>
      <c r="E130" s="39" t="s">
        <v>3679</v>
      </c>
    </row>
    <row r="131" spans="1:16" ht="12.75">
      <c r="A131" t="s">
        <v>49</v>
      </c>
      <c s="34" t="s">
        <v>354</v>
      </c>
      <c s="34" t="s">
        <v>3680</v>
      </c>
      <c s="35" t="s">
        <v>5</v>
      </c>
      <c s="6" t="s">
        <v>3681</v>
      </c>
      <c s="36" t="s">
        <v>129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3681</v>
      </c>
    </row>
    <row r="133" spans="1:5" ht="12.75">
      <c r="A133" s="35" t="s">
        <v>56</v>
      </c>
      <c r="E133" s="40" t="s">
        <v>5</v>
      </c>
    </row>
    <row r="134" spans="1:5" ht="51">
      <c r="A134" t="s">
        <v>58</v>
      </c>
      <c r="E134" s="39" t="s">
        <v>3682</v>
      </c>
    </row>
    <row r="135" spans="1:16" ht="12.75">
      <c r="A135" t="s">
        <v>49</v>
      </c>
      <c s="34" t="s">
        <v>358</v>
      </c>
      <c s="34" t="s">
        <v>3683</v>
      </c>
      <c s="35" t="s">
        <v>5</v>
      </c>
      <c s="6" t="s">
        <v>3684</v>
      </c>
      <c s="36" t="s">
        <v>129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130</v>
      </c>
      <c>
        <f>(M135*21)/100</f>
      </c>
      <c t="s">
        <v>27</v>
      </c>
    </row>
    <row r="136" spans="1:5" ht="12.75">
      <c r="A136" s="35" t="s">
        <v>55</v>
      </c>
      <c r="E136" s="39" t="s">
        <v>3684</v>
      </c>
    </row>
    <row r="137" spans="1:5" ht="12.75">
      <c r="A137" s="35" t="s">
        <v>56</v>
      </c>
      <c r="E137" s="40" t="s">
        <v>5</v>
      </c>
    </row>
    <row r="138" spans="1:5" ht="51">
      <c r="A138" t="s">
        <v>58</v>
      </c>
      <c r="E138" s="39" t="s">
        <v>3685</v>
      </c>
    </row>
    <row r="139" spans="1:16" ht="12.75">
      <c r="A139" t="s">
        <v>49</v>
      </c>
      <c s="34" t="s">
        <v>362</v>
      </c>
      <c s="34" t="s">
        <v>674</v>
      </c>
      <c s="35" t="s">
        <v>5</v>
      </c>
      <c s="6" t="s">
        <v>675</v>
      </c>
      <c s="36" t="s">
        <v>129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130</v>
      </c>
      <c>
        <f>(M139*21)/100</f>
      </c>
      <c t="s">
        <v>27</v>
      </c>
    </row>
    <row r="140" spans="1:5" ht="12.75">
      <c r="A140" s="35" t="s">
        <v>55</v>
      </c>
      <c r="E140" s="39" t="s">
        <v>675</v>
      </c>
    </row>
    <row r="141" spans="1:5" ht="12.75">
      <c r="A141" s="35" t="s">
        <v>56</v>
      </c>
      <c r="E141" s="40" t="s">
        <v>5</v>
      </c>
    </row>
    <row r="142" spans="1:5" ht="114.75">
      <c r="A142" t="s">
        <v>58</v>
      </c>
      <c r="E142" s="39" t="s">
        <v>614</v>
      </c>
    </row>
    <row r="143" spans="1:16" ht="12.75">
      <c r="A143" t="s">
        <v>49</v>
      </c>
      <c s="34" t="s">
        <v>366</v>
      </c>
      <c s="34" t="s">
        <v>676</v>
      </c>
      <c s="35" t="s">
        <v>5</v>
      </c>
      <c s="6" t="s">
        <v>677</v>
      </c>
      <c s="36" t="s">
        <v>129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130</v>
      </c>
      <c>
        <f>(M143*21)/100</f>
      </c>
      <c t="s">
        <v>27</v>
      </c>
    </row>
    <row r="144" spans="1:5" ht="12.75">
      <c r="A144" s="35" t="s">
        <v>55</v>
      </c>
      <c r="E144" s="39" t="s">
        <v>677</v>
      </c>
    </row>
    <row r="145" spans="1:5" ht="12.75">
      <c r="A145" s="35" t="s">
        <v>56</v>
      </c>
      <c r="E145" s="40" t="s">
        <v>5</v>
      </c>
    </row>
    <row r="146" spans="1:5" ht="89.25">
      <c r="A146" t="s">
        <v>58</v>
      </c>
      <c r="E146" s="39" t="s">
        <v>296</v>
      </c>
    </row>
    <row r="147" spans="1:16" ht="12.75">
      <c r="A147" t="s">
        <v>49</v>
      </c>
      <c s="34" t="s">
        <v>370</v>
      </c>
      <c s="34" t="s">
        <v>3686</v>
      </c>
      <c s="35" t="s">
        <v>5</v>
      </c>
      <c s="6" t="s">
        <v>3687</v>
      </c>
      <c s="36" t="s">
        <v>129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130</v>
      </c>
      <c>
        <f>(M147*21)/100</f>
      </c>
      <c t="s">
        <v>27</v>
      </c>
    </row>
    <row r="148" spans="1:5" ht="12.75">
      <c r="A148" s="35" t="s">
        <v>55</v>
      </c>
      <c r="E148" s="39" t="s">
        <v>3687</v>
      </c>
    </row>
    <row r="149" spans="1:5" ht="12.75">
      <c r="A149" s="35" t="s">
        <v>56</v>
      </c>
      <c r="E149" s="40" t="s">
        <v>5</v>
      </c>
    </row>
    <row r="150" spans="1:5" ht="89.25">
      <c r="A150" t="s">
        <v>58</v>
      </c>
      <c r="E150" s="39" t="s">
        <v>3688</v>
      </c>
    </row>
    <row r="151" spans="1:16" ht="25.5">
      <c r="A151" t="s">
        <v>49</v>
      </c>
      <c s="34" t="s">
        <v>374</v>
      </c>
      <c s="34" t="s">
        <v>3689</v>
      </c>
      <c s="35" t="s">
        <v>5</v>
      </c>
      <c s="6" t="s">
        <v>3690</v>
      </c>
      <c s="36" t="s">
        <v>129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130</v>
      </c>
      <c>
        <f>(M151*21)/100</f>
      </c>
      <c t="s">
        <v>27</v>
      </c>
    </row>
    <row r="152" spans="1:5" ht="25.5">
      <c r="A152" s="35" t="s">
        <v>55</v>
      </c>
      <c r="E152" s="39" t="s">
        <v>3690</v>
      </c>
    </row>
    <row r="153" spans="1:5" ht="12.75">
      <c r="A153" s="35" t="s">
        <v>56</v>
      </c>
      <c r="E153" s="40" t="s">
        <v>5</v>
      </c>
    </row>
    <row r="154" spans="1:5" ht="102">
      <c r="A154" t="s">
        <v>58</v>
      </c>
      <c r="E154" s="39" t="s">
        <v>3691</v>
      </c>
    </row>
    <row r="155" spans="1:16" ht="12.75">
      <c r="A155" t="s">
        <v>49</v>
      </c>
      <c s="34" t="s">
        <v>457</v>
      </c>
      <c s="34" t="s">
        <v>363</v>
      </c>
      <c s="35" t="s">
        <v>5</v>
      </c>
      <c s="6" t="s">
        <v>364</v>
      </c>
      <c s="36" t="s">
        <v>258</v>
      </c>
      <c s="37">
        <v>80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364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365</v>
      </c>
    </row>
    <row r="159" spans="1:16" ht="25.5">
      <c r="A159" t="s">
        <v>49</v>
      </c>
      <c s="34" t="s">
        <v>461</v>
      </c>
      <c s="34" t="s">
        <v>367</v>
      </c>
      <c s="35" t="s">
        <v>5</v>
      </c>
      <c s="6" t="s">
        <v>368</v>
      </c>
      <c s="36" t="s">
        <v>258</v>
      </c>
      <c s="37">
        <v>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25.5">
      <c r="A160" s="35" t="s">
        <v>55</v>
      </c>
      <c r="E160" s="39" t="s">
        <v>368</v>
      </c>
    </row>
    <row r="161" spans="1:5" ht="12.75">
      <c r="A161" s="35" t="s">
        <v>56</v>
      </c>
      <c r="E161" s="40" t="s">
        <v>5</v>
      </c>
    </row>
    <row r="162" spans="1:5" ht="25.5">
      <c r="A162" t="s">
        <v>58</v>
      </c>
      <c r="E162" s="39" t="s">
        <v>369</v>
      </c>
    </row>
    <row r="163" spans="1:16" ht="25.5">
      <c r="A163" t="s">
        <v>49</v>
      </c>
      <c s="34" t="s">
        <v>464</v>
      </c>
      <c s="34" t="s">
        <v>375</v>
      </c>
      <c s="35" t="s">
        <v>5</v>
      </c>
      <c s="6" t="s">
        <v>376</v>
      </c>
      <c s="36" t="s">
        <v>258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25.5">
      <c r="A164" s="35" t="s">
        <v>55</v>
      </c>
      <c r="E164" s="39" t="s">
        <v>376</v>
      </c>
    </row>
    <row r="165" spans="1:5" ht="12.75">
      <c r="A165" s="35" t="s">
        <v>56</v>
      </c>
      <c r="E165" s="40" t="s">
        <v>5</v>
      </c>
    </row>
    <row r="166" spans="1:5" ht="25.5">
      <c r="A166" t="s">
        <v>58</v>
      </c>
      <c r="E166" s="39" t="s">
        <v>377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3694</v>
      </c>
      <c r="E8" s="30" t="s">
        <v>3693</v>
      </c>
      <c r="J8" s="29">
        <f>0+J9+J26+J35+J64</f>
      </c>
      <c s="29">
        <f>0+K9+K26+K35+K64</f>
      </c>
      <c s="29">
        <f>0+L9+L26+L35+L64</f>
      </c>
      <c s="29">
        <f>0+M9+M26+M35+M64</f>
      </c>
    </row>
    <row r="9" spans="1:13" ht="12.75">
      <c r="A9" t="s">
        <v>46</v>
      </c>
      <c r="C9" s="31" t="s">
        <v>3695</v>
      </c>
      <c r="E9" s="33" t="s">
        <v>3696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3697</v>
      </c>
      <c s="35" t="s">
        <v>5</v>
      </c>
      <c s="6" t="s">
        <v>3698</v>
      </c>
      <c s="36" t="s">
        <v>129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878</v>
      </c>
      <c>
        <f>(M10*21)/100</f>
      </c>
      <c t="s">
        <v>27</v>
      </c>
    </row>
    <row r="11" spans="1:5" ht="38.25">
      <c r="A11" s="35" t="s">
        <v>55</v>
      </c>
      <c r="E11" s="39" t="s">
        <v>3699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3700</v>
      </c>
      <c s="35" t="s">
        <v>5</v>
      </c>
      <c s="6" t="s">
        <v>613</v>
      </c>
      <c s="36" t="s">
        <v>129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613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49</v>
      </c>
      <c s="34" t="s">
        <v>25</v>
      </c>
      <c s="34" t="s">
        <v>3701</v>
      </c>
      <c s="35" t="s">
        <v>5</v>
      </c>
      <c s="6" t="s">
        <v>3702</v>
      </c>
      <c s="36" t="s">
        <v>129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3702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3703</v>
      </c>
      <c s="35" t="s">
        <v>5</v>
      </c>
      <c s="6" t="s">
        <v>3704</v>
      </c>
      <c s="36" t="s">
        <v>129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3704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3" ht="12.75">
      <c r="A26" t="s">
        <v>46</v>
      </c>
      <c r="C26" s="31" t="s">
        <v>2250</v>
      </c>
      <c r="E26" s="33" t="s">
        <v>2251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70</v>
      </c>
      <c s="34" t="s">
        <v>2253</v>
      </c>
      <c s="35" t="s">
        <v>5</v>
      </c>
      <c s="6" t="s">
        <v>2254</v>
      </c>
      <c s="36" t="s">
        <v>715</v>
      </c>
      <c s="37">
        <v>1.155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878</v>
      </c>
      <c>
        <f>(M27*21)/100</f>
      </c>
      <c t="s">
        <v>27</v>
      </c>
    </row>
    <row r="28" spans="1:5" ht="12.75">
      <c r="A28" s="35" t="s">
        <v>55</v>
      </c>
      <c r="E28" s="39" t="s">
        <v>2254</v>
      </c>
    </row>
    <row r="29" spans="1:5" ht="12.75">
      <c r="A29" s="35" t="s">
        <v>56</v>
      </c>
      <c r="E29" s="40" t="s">
        <v>3705</v>
      </c>
    </row>
    <row r="30" spans="1:5" ht="12.75">
      <c r="A30" t="s">
        <v>58</v>
      </c>
      <c r="E30" s="39" t="s">
        <v>3706</v>
      </c>
    </row>
    <row r="31" spans="1:16" ht="12.75">
      <c r="A31" t="s">
        <v>49</v>
      </c>
      <c s="34" t="s">
        <v>26</v>
      </c>
      <c s="34" t="s">
        <v>3707</v>
      </c>
      <c s="35" t="s">
        <v>5</v>
      </c>
      <c s="6" t="s">
        <v>3708</v>
      </c>
      <c s="36" t="s">
        <v>715</v>
      </c>
      <c s="37">
        <v>1.155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3708</v>
      </c>
    </row>
    <row r="33" spans="1:5" ht="318.75">
      <c r="A33" s="35" t="s">
        <v>56</v>
      </c>
      <c r="E33" s="40" t="s">
        <v>3709</v>
      </c>
    </row>
    <row r="34" spans="1:5" ht="12.75">
      <c r="A34" t="s">
        <v>58</v>
      </c>
      <c r="E34" s="39" t="s">
        <v>5</v>
      </c>
    </row>
    <row r="35" spans="1:13" ht="12.75">
      <c r="A35" t="s">
        <v>46</v>
      </c>
      <c r="C35" s="31" t="s">
        <v>85</v>
      </c>
      <c r="E35" s="33" t="s">
        <v>863</v>
      </c>
      <c r="J35" s="32">
        <f>0</f>
      </c>
      <c s="32">
        <f>0</f>
      </c>
      <c s="32">
        <f>0+L36+L40+L44+L48+L52+L56+L60</f>
      </c>
      <c s="32">
        <f>0+M36+M40+M44+M48+M52+M56+M60</f>
      </c>
    </row>
    <row r="36" spans="1:16" ht="12.75">
      <c r="A36" t="s">
        <v>49</v>
      </c>
      <c s="34" t="s">
        <v>77</v>
      </c>
      <c s="34" t="s">
        <v>3710</v>
      </c>
      <c s="35" t="s">
        <v>5</v>
      </c>
      <c s="6" t="s">
        <v>3711</v>
      </c>
      <c s="36" t="s">
        <v>129</v>
      </c>
      <c s="37">
        <v>3</v>
      </c>
      <c s="36">
        <v>0.00468</v>
      </c>
      <c s="36">
        <f>ROUND(G36*H36,6)</f>
      </c>
      <c r="L36" s="38">
        <v>0</v>
      </c>
      <c s="32">
        <f>ROUND(ROUND(L36,2)*ROUND(G36,3),2)</f>
      </c>
      <c s="36" t="s">
        <v>878</v>
      </c>
      <c>
        <f>(M36*21)/100</f>
      </c>
      <c t="s">
        <v>27</v>
      </c>
    </row>
    <row r="37" spans="1:5" ht="12.75">
      <c r="A37" s="35" t="s">
        <v>55</v>
      </c>
      <c r="E37" s="39" t="s">
        <v>3711</v>
      </c>
    </row>
    <row r="38" spans="1:5" ht="12.75">
      <c r="A38" s="35" t="s">
        <v>56</v>
      </c>
      <c r="E38" s="40" t="s">
        <v>1784</v>
      </c>
    </row>
    <row r="39" spans="1:5" ht="12.75">
      <c r="A39" t="s">
        <v>58</v>
      </c>
      <c r="E39" s="39" t="s">
        <v>5</v>
      </c>
    </row>
    <row r="40" spans="1:16" ht="12.75">
      <c r="A40" t="s">
        <v>49</v>
      </c>
      <c s="34" t="s">
        <v>81</v>
      </c>
      <c s="34" t="s">
        <v>3712</v>
      </c>
      <c s="35" t="s">
        <v>5</v>
      </c>
      <c s="6" t="s">
        <v>3713</v>
      </c>
      <c s="36" t="s">
        <v>129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3713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3714</v>
      </c>
    </row>
    <row r="44" spans="1:16" ht="12.75">
      <c r="A44" t="s">
        <v>49</v>
      </c>
      <c s="34" t="s">
        <v>85</v>
      </c>
      <c s="34" t="s">
        <v>3715</v>
      </c>
      <c s="35" t="s">
        <v>5</v>
      </c>
      <c s="6" t="s">
        <v>3716</v>
      </c>
      <c s="36" t="s">
        <v>129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3716</v>
      </c>
    </row>
    <row r="46" spans="1:5" ht="12.75">
      <c r="A46" s="35" t="s">
        <v>56</v>
      </c>
      <c r="E46" s="40" t="s">
        <v>5</v>
      </c>
    </row>
    <row r="47" spans="1:5" ht="12.75">
      <c r="A47" t="s">
        <v>58</v>
      </c>
      <c r="E47" s="39" t="s">
        <v>3714</v>
      </c>
    </row>
    <row r="48" spans="1:16" ht="12.75">
      <c r="A48" t="s">
        <v>49</v>
      </c>
      <c s="34" t="s">
        <v>89</v>
      </c>
      <c s="34" t="s">
        <v>3717</v>
      </c>
      <c s="35" t="s">
        <v>5</v>
      </c>
      <c s="6" t="s">
        <v>3718</v>
      </c>
      <c s="36" t="s">
        <v>129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3718</v>
      </c>
    </row>
    <row r="50" spans="1:5" ht="12.75">
      <c r="A50" s="35" t="s">
        <v>56</v>
      </c>
      <c r="E50" s="40" t="s">
        <v>5</v>
      </c>
    </row>
    <row r="51" spans="1:5" ht="12.75">
      <c r="A51" t="s">
        <v>58</v>
      </c>
      <c r="E51" s="39" t="s">
        <v>5</v>
      </c>
    </row>
    <row r="52" spans="1:16" ht="12.75">
      <c r="A52" t="s">
        <v>49</v>
      </c>
      <c s="34" t="s">
        <v>93</v>
      </c>
      <c s="34" t="s">
        <v>3719</v>
      </c>
      <c s="35" t="s">
        <v>5</v>
      </c>
      <c s="6" t="s">
        <v>3720</v>
      </c>
      <c s="36" t="s">
        <v>129</v>
      </c>
      <c s="37">
        <v>3</v>
      </c>
      <c s="36">
        <v>0.2234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3720</v>
      </c>
    </row>
    <row r="54" spans="1:5" ht="12.75">
      <c r="A54" s="35" t="s">
        <v>56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12.75">
      <c r="A56" t="s">
        <v>49</v>
      </c>
      <c s="34" t="s">
        <v>163</v>
      </c>
      <c s="34" t="s">
        <v>3721</v>
      </c>
      <c s="35" t="s">
        <v>5</v>
      </c>
      <c s="6" t="s">
        <v>3722</v>
      </c>
      <c s="36" t="s">
        <v>129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3722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3714</v>
      </c>
    </row>
    <row r="60" spans="1:16" ht="25.5">
      <c r="A60" t="s">
        <v>49</v>
      </c>
      <c s="34" t="s">
        <v>167</v>
      </c>
      <c s="34" t="s">
        <v>3723</v>
      </c>
      <c s="35" t="s">
        <v>5</v>
      </c>
      <c s="6" t="s">
        <v>3724</v>
      </c>
      <c s="36" t="s">
        <v>129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51">
      <c r="A61" s="35" t="s">
        <v>55</v>
      </c>
      <c r="E61" s="39" t="s">
        <v>3725</v>
      </c>
    </row>
    <row r="62" spans="1:5" ht="12.75">
      <c r="A62" s="35" t="s">
        <v>56</v>
      </c>
      <c r="E62" s="40" t="s">
        <v>5</v>
      </c>
    </row>
    <row r="63" spans="1:5" ht="12.75">
      <c r="A63" t="s">
        <v>58</v>
      </c>
      <c r="E63" s="39" t="s">
        <v>5</v>
      </c>
    </row>
    <row r="64" spans="1:13" ht="12.75">
      <c r="A64" t="s">
        <v>46</v>
      </c>
      <c r="C64" s="31" t="s">
        <v>101</v>
      </c>
      <c r="E64" s="33" t="s">
        <v>102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206</v>
      </c>
      <c s="34" t="s">
        <v>2454</v>
      </c>
      <c s="35" t="s">
        <v>5</v>
      </c>
      <c s="6" t="s">
        <v>2455</v>
      </c>
      <c s="36" t="s">
        <v>105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878</v>
      </c>
      <c>
        <f>(M65*21)/100</f>
      </c>
      <c t="s">
        <v>27</v>
      </c>
    </row>
    <row r="66" spans="1:5" ht="12.75">
      <c r="A66" s="35" t="s">
        <v>55</v>
      </c>
      <c r="E66" s="39" t="s">
        <v>2455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3728</v>
      </c>
      <c r="E8" s="30" t="s">
        <v>3727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85</v>
      </c>
      <c r="E9" s="33" t="s">
        <v>863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3729</v>
      </c>
      <c s="35" t="s">
        <v>5</v>
      </c>
      <c s="6" t="s">
        <v>3730</v>
      </c>
      <c s="36" t="s">
        <v>129</v>
      </c>
      <c s="37">
        <v>9</v>
      </c>
      <c s="36">
        <v>0.0008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3730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3733</v>
      </c>
      <c r="E8" s="30" t="s">
        <v>3732</v>
      </c>
      <c r="J8" s="29">
        <f>0+J9+J18+J31+J48+J109+J122+J131+J136</f>
      </c>
      <c s="29">
        <f>0+K9+K18+K31+K48+K109+K122+K131+K136</f>
      </c>
      <c s="29">
        <f>0+L9+L18+L31+L48+L109+L122+L131+L136</f>
      </c>
      <c s="29">
        <f>0+M9+M18+M31+M48+M109+M122+M131+M136</f>
      </c>
    </row>
    <row r="9" spans="1:13" ht="12.75">
      <c r="A9" t="s">
        <v>46</v>
      </c>
      <c r="C9" s="31" t="s">
        <v>50</v>
      </c>
      <c r="E9" s="33" t="s">
        <v>712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3734</v>
      </c>
      <c s="35" t="s">
        <v>5</v>
      </c>
      <c s="6" t="s">
        <v>3735</v>
      </c>
      <c s="36" t="s">
        <v>715</v>
      </c>
      <c s="37">
        <v>11.858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878</v>
      </c>
      <c>
        <f>(M10*21)/100</f>
      </c>
      <c t="s">
        <v>27</v>
      </c>
    </row>
    <row r="11" spans="1:5" ht="12.75">
      <c r="A11" s="35" t="s">
        <v>55</v>
      </c>
      <c r="E11" s="39" t="s">
        <v>3735</v>
      </c>
    </row>
    <row r="12" spans="1:5" ht="12.75">
      <c r="A12" s="35" t="s">
        <v>56</v>
      </c>
      <c r="E12" s="40" t="s">
        <v>3736</v>
      </c>
    </row>
    <row r="13" spans="1:5" ht="12.75">
      <c r="A13" t="s">
        <v>58</v>
      </c>
      <c r="E13" s="39" t="s">
        <v>5</v>
      </c>
    </row>
    <row r="14" spans="1:16" ht="25.5">
      <c r="A14" t="s">
        <v>49</v>
      </c>
      <c s="34" t="s">
        <v>27</v>
      </c>
      <c s="34" t="s">
        <v>3737</v>
      </c>
      <c s="35" t="s">
        <v>5</v>
      </c>
      <c s="6" t="s">
        <v>3738</v>
      </c>
      <c s="36" t="s">
        <v>706</v>
      </c>
      <c s="37">
        <v>0.088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878</v>
      </c>
      <c>
        <f>(M14*21)/100</f>
      </c>
      <c t="s">
        <v>27</v>
      </c>
    </row>
    <row r="15" spans="1:5" ht="25.5">
      <c r="A15" s="35" t="s">
        <v>55</v>
      </c>
      <c r="E15" s="39" t="s">
        <v>3738</v>
      </c>
    </row>
    <row r="16" spans="1:5" ht="12.75">
      <c r="A16" s="35" t="s">
        <v>56</v>
      </c>
      <c r="E16" s="40" t="s">
        <v>3739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27</v>
      </c>
      <c r="E18" s="33" t="s">
        <v>889</v>
      </c>
      <c r="J18" s="32">
        <f>0</f>
      </c>
      <c s="32">
        <f>0</f>
      </c>
      <c s="32">
        <f>0+L19+L23+L27</f>
      </c>
      <c s="32">
        <f>0+M19+M23+M27</f>
      </c>
    </row>
    <row r="19" spans="1:16" ht="25.5">
      <c r="A19" t="s">
        <v>49</v>
      </c>
      <c s="34" t="s">
        <v>25</v>
      </c>
      <c s="34" t="s">
        <v>3740</v>
      </c>
      <c s="35" t="s">
        <v>5</v>
      </c>
      <c s="6" t="s">
        <v>3741</v>
      </c>
      <c s="36" t="s">
        <v>706</v>
      </c>
      <c s="37">
        <v>1.235</v>
      </c>
      <c s="36">
        <v>2.16</v>
      </c>
      <c s="36">
        <f>ROUND(G19*H19,6)</f>
      </c>
      <c r="L19" s="38">
        <v>0</v>
      </c>
      <c s="32">
        <f>ROUND(ROUND(L19,2)*ROUND(G19,3),2)</f>
      </c>
      <c s="36" t="s">
        <v>878</v>
      </c>
      <c>
        <f>(M19*21)/100</f>
      </c>
      <c t="s">
        <v>27</v>
      </c>
    </row>
    <row r="20" spans="1:5" ht="25.5">
      <c r="A20" s="35" t="s">
        <v>55</v>
      </c>
      <c r="E20" s="39" t="s">
        <v>3741</v>
      </c>
    </row>
    <row r="21" spans="1:5" ht="25.5">
      <c r="A21" s="35" t="s">
        <v>56</v>
      </c>
      <c r="E21" s="40" t="s">
        <v>3742</v>
      </c>
    </row>
    <row r="22" spans="1:5" ht="12.75">
      <c r="A22" t="s">
        <v>58</v>
      </c>
      <c r="E22" s="39" t="s">
        <v>5</v>
      </c>
    </row>
    <row r="23" spans="1:16" ht="25.5">
      <c r="A23" t="s">
        <v>49</v>
      </c>
      <c s="34" t="s">
        <v>66</v>
      </c>
      <c s="34" t="s">
        <v>3743</v>
      </c>
      <c s="35" t="s">
        <v>5</v>
      </c>
      <c s="6" t="s">
        <v>3744</v>
      </c>
      <c s="36" t="s">
        <v>706</v>
      </c>
      <c s="37">
        <v>1.202</v>
      </c>
      <c s="36">
        <v>2.301022</v>
      </c>
      <c s="36">
        <f>ROUND(G23*H23,6)</f>
      </c>
      <c r="L23" s="38">
        <v>0</v>
      </c>
      <c s="32">
        <f>ROUND(ROUND(L23,2)*ROUND(G23,3),2)</f>
      </c>
      <c s="36" t="s">
        <v>878</v>
      </c>
      <c>
        <f>(M23*21)/100</f>
      </c>
      <c t="s">
        <v>27</v>
      </c>
    </row>
    <row r="24" spans="1:5" ht="25.5">
      <c r="A24" s="35" t="s">
        <v>55</v>
      </c>
      <c r="E24" s="39" t="s">
        <v>3744</v>
      </c>
    </row>
    <row r="25" spans="1:5" ht="12.75">
      <c r="A25" s="35" t="s">
        <v>56</v>
      </c>
      <c r="E25" s="40" t="s">
        <v>3745</v>
      </c>
    </row>
    <row r="26" spans="1:5" ht="12.75">
      <c r="A26" t="s">
        <v>58</v>
      </c>
      <c r="E26" s="39" t="s">
        <v>5</v>
      </c>
    </row>
    <row r="27" spans="1:16" ht="25.5">
      <c r="A27" t="s">
        <v>49</v>
      </c>
      <c s="34" t="s">
        <v>70</v>
      </c>
      <c s="34" t="s">
        <v>3746</v>
      </c>
      <c s="35" t="s">
        <v>5</v>
      </c>
      <c s="6" t="s">
        <v>3747</v>
      </c>
      <c s="36" t="s">
        <v>53</v>
      </c>
      <c s="37">
        <v>0.036</v>
      </c>
      <c s="36">
        <v>1.059403</v>
      </c>
      <c s="36">
        <f>ROUND(G27*H27,6)</f>
      </c>
      <c r="L27" s="38">
        <v>0</v>
      </c>
      <c s="32">
        <f>ROUND(ROUND(L27,2)*ROUND(G27,3),2)</f>
      </c>
      <c s="36" t="s">
        <v>878</v>
      </c>
      <c>
        <f>(M27*21)/100</f>
      </c>
      <c t="s">
        <v>27</v>
      </c>
    </row>
    <row r="28" spans="1:5" ht="38.25">
      <c r="A28" s="35" t="s">
        <v>55</v>
      </c>
      <c r="E28" s="39" t="s">
        <v>3748</v>
      </c>
    </row>
    <row r="29" spans="1:5" ht="12.75">
      <c r="A29" s="35" t="s">
        <v>56</v>
      </c>
      <c r="E29" s="40" t="s">
        <v>3749</v>
      </c>
    </row>
    <row r="30" spans="1:5" ht="12.75">
      <c r="A30" t="s">
        <v>58</v>
      </c>
      <c r="E30" s="39" t="s">
        <v>5</v>
      </c>
    </row>
    <row r="31" spans="1:13" ht="12.75">
      <c r="A31" t="s">
        <v>46</v>
      </c>
      <c r="C31" s="31" t="s">
        <v>1098</v>
      </c>
      <c r="E31" s="33" t="s">
        <v>1099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25.5">
      <c r="A32" t="s">
        <v>49</v>
      </c>
      <c s="34" t="s">
        <v>293</v>
      </c>
      <c s="34" t="s">
        <v>3750</v>
      </c>
      <c s="35" t="s">
        <v>5</v>
      </c>
      <c s="6" t="s">
        <v>3751</v>
      </c>
      <c s="36" t="s">
        <v>129</v>
      </c>
      <c s="37">
        <v>1</v>
      </c>
      <c s="36">
        <v>0.3743</v>
      </c>
      <c s="36">
        <f>ROUND(G32*H32,6)</f>
      </c>
      <c r="L32" s="38">
        <v>0</v>
      </c>
      <c s="32">
        <f>ROUND(ROUND(L32,2)*ROUND(G32,3),2)</f>
      </c>
      <c s="36" t="s">
        <v>878</v>
      </c>
      <c>
        <f>(M32*21)/100</f>
      </c>
      <c t="s">
        <v>27</v>
      </c>
    </row>
    <row r="33" spans="1:5" ht="25.5">
      <c r="A33" s="35" t="s">
        <v>55</v>
      </c>
      <c r="E33" s="39" t="s">
        <v>3751</v>
      </c>
    </row>
    <row r="34" spans="1:5" ht="12.75">
      <c r="A34" s="35" t="s">
        <v>56</v>
      </c>
      <c r="E34" s="40" t="s">
        <v>5</v>
      </c>
    </row>
    <row r="35" spans="1:5" ht="12.75">
      <c r="A35" t="s">
        <v>58</v>
      </c>
      <c r="E35" s="39" t="s">
        <v>5</v>
      </c>
    </row>
    <row r="36" spans="1:16" ht="12.75">
      <c r="A36" t="s">
        <v>49</v>
      </c>
      <c s="34" t="s">
        <v>297</v>
      </c>
      <c s="34" t="s">
        <v>2025</v>
      </c>
      <c s="35" t="s">
        <v>5</v>
      </c>
      <c s="6" t="s">
        <v>1105</v>
      </c>
      <c s="36" t="s">
        <v>50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1105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5</v>
      </c>
    </row>
    <row r="40" spans="1:16" ht="25.5">
      <c r="A40" t="s">
        <v>49</v>
      </c>
      <c s="34" t="s">
        <v>301</v>
      </c>
      <c s="34" t="s">
        <v>3752</v>
      </c>
      <c s="35" t="s">
        <v>5</v>
      </c>
      <c s="6" t="s">
        <v>3753</v>
      </c>
      <c s="36" t="s">
        <v>129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878</v>
      </c>
      <c>
        <f>(M40*21)/100</f>
      </c>
      <c t="s">
        <v>27</v>
      </c>
    </row>
    <row r="41" spans="1:5" ht="25.5">
      <c r="A41" s="35" t="s">
        <v>55</v>
      </c>
      <c r="E41" s="39" t="s">
        <v>3753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12.75">
      <c r="A44" t="s">
        <v>49</v>
      </c>
      <c s="34" t="s">
        <v>305</v>
      </c>
      <c s="34" t="s">
        <v>3754</v>
      </c>
      <c s="35" t="s">
        <v>5</v>
      </c>
      <c s="6" t="s">
        <v>3755</v>
      </c>
      <c s="36" t="s">
        <v>129</v>
      </c>
      <c s="37">
        <v>1</v>
      </c>
      <c s="36">
        <v>0.0062</v>
      </c>
      <c s="36">
        <f>ROUND(G44*H44,6)</f>
      </c>
      <c r="L44" s="38">
        <v>0</v>
      </c>
      <c s="32">
        <f>ROUND(ROUND(L44,2)*ROUND(G44,3),2)</f>
      </c>
      <c s="36" t="s">
        <v>878</v>
      </c>
      <c>
        <f>(M44*21)/100</f>
      </c>
      <c t="s">
        <v>27</v>
      </c>
    </row>
    <row r="45" spans="1:5" ht="12.75">
      <c r="A45" s="35" t="s">
        <v>55</v>
      </c>
      <c r="E45" s="39" t="s">
        <v>3755</v>
      </c>
    </row>
    <row r="46" spans="1:5" ht="12.75">
      <c r="A46" s="35" t="s">
        <v>56</v>
      </c>
      <c r="E46" s="40" t="s">
        <v>5</v>
      </c>
    </row>
    <row r="47" spans="1:5" ht="12.75">
      <c r="A47" t="s">
        <v>58</v>
      </c>
      <c r="E47" s="39" t="s">
        <v>5</v>
      </c>
    </row>
    <row r="48" spans="1:13" ht="12.75">
      <c r="A48" t="s">
        <v>46</v>
      </c>
      <c r="C48" s="31" t="s">
        <v>1923</v>
      </c>
      <c r="E48" s="33" t="s">
        <v>1924</v>
      </c>
      <c r="J48" s="32">
        <f>0</f>
      </c>
      <c s="32">
        <f>0</f>
      </c>
      <c s="32">
        <f>0+L49+L53+L57+L61+L65+L69+L73+L77+L81+L85+L89+L93+L97+L101+L105</f>
      </c>
      <c s="32">
        <f>0+M49+M53+M57+M61+M65+M69+M73+M77+M81+M85+M89+M93+M97+M101+M105</f>
      </c>
    </row>
    <row r="49" spans="1:16" ht="12.75">
      <c r="A49" t="s">
        <v>49</v>
      </c>
      <c s="34" t="s">
        <v>85</v>
      </c>
      <c s="34" t="s">
        <v>1982</v>
      </c>
      <c s="35" t="s">
        <v>5</v>
      </c>
      <c s="6" t="s">
        <v>1983</v>
      </c>
      <c s="36" t="s">
        <v>1984</v>
      </c>
      <c s="37">
        <v>590.19</v>
      </c>
      <c s="36">
        <v>6.1E-05</v>
      </c>
      <c s="36">
        <f>ROUND(G49*H49,6)</f>
      </c>
      <c r="L49" s="38">
        <v>0</v>
      </c>
      <c s="32">
        <f>ROUND(ROUND(L49,2)*ROUND(G49,3),2)</f>
      </c>
      <c s="36" t="s">
        <v>878</v>
      </c>
      <c>
        <f>(M49*21)/100</f>
      </c>
      <c t="s">
        <v>27</v>
      </c>
    </row>
    <row r="50" spans="1:5" ht="12.75">
      <c r="A50" s="35" t="s">
        <v>55</v>
      </c>
      <c r="E50" s="39" t="s">
        <v>1983</v>
      </c>
    </row>
    <row r="51" spans="1:5" ht="293.25">
      <c r="A51" s="35" t="s">
        <v>56</v>
      </c>
      <c r="E51" s="40" t="s">
        <v>3756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89</v>
      </c>
      <c s="34" t="s">
        <v>3757</v>
      </c>
      <c s="35" t="s">
        <v>5</v>
      </c>
      <c s="6" t="s">
        <v>3758</v>
      </c>
      <c s="36" t="s">
        <v>53</v>
      </c>
      <c s="37">
        <v>0.029</v>
      </c>
      <c s="36">
        <v>1</v>
      </c>
      <c s="36">
        <f>ROUND(G53*H53,6)</f>
      </c>
      <c r="L53" s="38">
        <v>0</v>
      </c>
      <c s="32">
        <f>ROUND(ROUND(L53,2)*ROUND(G53,3),2)</f>
      </c>
      <c s="36" t="s">
        <v>878</v>
      </c>
      <c>
        <f>(M53*21)/100</f>
      </c>
      <c t="s">
        <v>27</v>
      </c>
    </row>
    <row r="54" spans="1:5" ht="12.75">
      <c r="A54" s="35" t="s">
        <v>55</v>
      </c>
      <c r="E54" s="39" t="s">
        <v>3758</v>
      </c>
    </row>
    <row r="55" spans="1:5" ht="12.75">
      <c r="A55" s="35" t="s">
        <v>56</v>
      </c>
      <c r="E55" s="40" t="s">
        <v>3759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93</v>
      </c>
      <c s="34" t="s">
        <v>3760</v>
      </c>
      <c s="35" t="s">
        <v>5</v>
      </c>
      <c s="6" t="s">
        <v>3761</v>
      </c>
      <c s="36" t="s">
        <v>53</v>
      </c>
      <c s="37">
        <v>0.031</v>
      </c>
      <c s="36">
        <v>1</v>
      </c>
      <c s="36">
        <f>ROUND(G57*H57,6)</f>
      </c>
      <c r="L57" s="38">
        <v>0</v>
      </c>
      <c s="32">
        <f>ROUND(ROUND(L57,2)*ROUND(G57,3),2)</f>
      </c>
      <c s="36" t="s">
        <v>878</v>
      </c>
      <c>
        <f>(M57*21)/100</f>
      </c>
      <c t="s">
        <v>27</v>
      </c>
    </row>
    <row r="58" spans="1:5" ht="12.75">
      <c r="A58" s="35" t="s">
        <v>55</v>
      </c>
      <c r="E58" s="39" t="s">
        <v>3761</v>
      </c>
    </row>
    <row r="59" spans="1:5" ht="12.75">
      <c r="A59" s="35" t="s">
        <v>56</v>
      </c>
      <c r="E59" s="40" t="s">
        <v>3762</v>
      </c>
    </row>
    <row r="60" spans="1:5" ht="12.75">
      <c r="A60" t="s">
        <v>58</v>
      </c>
      <c r="E60" s="39" t="s">
        <v>5</v>
      </c>
    </row>
    <row r="61" spans="1:16" ht="12.75">
      <c r="A61" t="s">
        <v>49</v>
      </c>
      <c s="34" t="s">
        <v>163</v>
      </c>
      <c s="34" t="s">
        <v>3763</v>
      </c>
      <c s="35" t="s">
        <v>5</v>
      </c>
      <c s="6" t="s">
        <v>3764</v>
      </c>
      <c s="36" t="s">
        <v>53</v>
      </c>
      <c s="37">
        <v>0.086</v>
      </c>
      <c s="36">
        <v>1</v>
      </c>
      <c s="36">
        <f>ROUND(G61*H61,6)</f>
      </c>
      <c r="L61" s="38">
        <v>0</v>
      </c>
      <c s="32">
        <f>ROUND(ROUND(L61,2)*ROUND(G61,3),2)</f>
      </c>
      <c s="36" t="s">
        <v>878</v>
      </c>
      <c>
        <f>(M61*21)/100</f>
      </c>
      <c t="s">
        <v>27</v>
      </c>
    </row>
    <row r="62" spans="1:5" ht="12.75">
      <c r="A62" s="35" t="s">
        <v>55</v>
      </c>
      <c r="E62" s="39" t="s">
        <v>3764</v>
      </c>
    </row>
    <row r="63" spans="1:5" ht="12.75">
      <c r="A63" s="35" t="s">
        <v>56</v>
      </c>
      <c r="E63" s="40" t="s">
        <v>3765</v>
      </c>
    </row>
    <row r="64" spans="1:5" ht="12.75">
      <c r="A64" t="s">
        <v>58</v>
      </c>
      <c r="E64" s="39" t="s">
        <v>5</v>
      </c>
    </row>
    <row r="65" spans="1:16" ht="12.75">
      <c r="A65" t="s">
        <v>49</v>
      </c>
      <c s="34" t="s">
        <v>167</v>
      </c>
      <c s="34" t="s">
        <v>3766</v>
      </c>
      <c s="35" t="s">
        <v>5</v>
      </c>
      <c s="6" t="s">
        <v>3767</v>
      </c>
      <c s="36" t="s">
        <v>53</v>
      </c>
      <c s="37">
        <v>0.023</v>
      </c>
      <c s="36">
        <v>1</v>
      </c>
      <c s="36">
        <f>ROUND(G65*H65,6)</f>
      </c>
      <c r="L65" s="38">
        <v>0</v>
      </c>
      <c s="32">
        <f>ROUND(ROUND(L65,2)*ROUND(G65,3),2)</f>
      </c>
      <c s="36" t="s">
        <v>878</v>
      </c>
      <c>
        <f>(M65*21)/100</f>
      </c>
      <c t="s">
        <v>27</v>
      </c>
    </row>
    <row r="66" spans="1:5" ht="12.75">
      <c r="A66" s="35" t="s">
        <v>55</v>
      </c>
      <c r="E66" s="39" t="s">
        <v>3767</v>
      </c>
    </row>
    <row r="67" spans="1:5" ht="12.75">
      <c r="A67" s="35" t="s">
        <v>56</v>
      </c>
      <c r="E67" s="40" t="s">
        <v>3768</v>
      </c>
    </row>
    <row r="68" spans="1:5" ht="12.75">
      <c r="A68" t="s">
        <v>58</v>
      </c>
      <c r="E68" s="39" t="s">
        <v>5</v>
      </c>
    </row>
    <row r="69" spans="1:16" ht="12.75">
      <c r="A69" t="s">
        <v>49</v>
      </c>
      <c s="34" t="s">
        <v>206</v>
      </c>
      <c s="34" t="s">
        <v>3769</v>
      </c>
      <c s="35" t="s">
        <v>5</v>
      </c>
      <c s="6" t="s">
        <v>3770</v>
      </c>
      <c s="36" t="s">
        <v>53</v>
      </c>
      <c s="37">
        <v>0.117</v>
      </c>
      <c s="36">
        <v>1</v>
      </c>
      <c s="36">
        <f>ROUND(G69*H69,6)</f>
      </c>
      <c r="L69" s="38">
        <v>0</v>
      </c>
      <c s="32">
        <f>ROUND(ROUND(L69,2)*ROUND(G69,3),2)</f>
      </c>
      <c s="36" t="s">
        <v>878</v>
      </c>
      <c>
        <f>(M69*21)/100</f>
      </c>
      <c t="s">
        <v>27</v>
      </c>
    </row>
    <row r="70" spans="1:5" ht="12.75">
      <c r="A70" s="35" t="s">
        <v>55</v>
      </c>
      <c r="E70" s="39" t="s">
        <v>3770</v>
      </c>
    </row>
    <row r="71" spans="1:5" ht="12.75">
      <c r="A71" s="35" t="s">
        <v>56</v>
      </c>
      <c r="E71" s="40" t="s">
        <v>3771</v>
      </c>
    </row>
    <row r="72" spans="1:5" ht="12.75">
      <c r="A72" t="s">
        <v>58</v>
      </c>
      <c r="E72" s="39" t="s">
        <v>5</v>
      </c>
    </row>
    <row r="73" spans="1:16" ht="12.75">
      <c r="A73" t="s">
        <v>49</v>
      </c>
      <c s="34" t="s">
        <v>210</v>
      </c>
      <c s="34" t="s">
        <v>3772</v>
      </c>
      <c s="35" t="s">
        <v>5</v>
      </c>
      <c s="6" t="s">
        <v>3773</v>
      </c>
      <c s="36" t="s">
        <v>53</v>
      </c>
      <c s="37">
        <v>0.009</v>
      </c>
      <c s="36">
        <v>1</v>
      </c>
      <c s="36">
        <f>ROUND(G73*H73,6)</f>
      </c>
      <c r="L73" s="38">
        <v>0</v>
      </c>
      <c s="32">
        <f>ROUND(ROUND(L73,2)*ROUND(G73,3),2)</f>
      </c>
      <c s="36" t="s">
        <v>878</v>
      </c>
      <c>
        <f>(M73*21)/100</f>
      </c>
      <c t="s">
        <v>27</v>
      </c>
    </row>
    <row r="74" spans="1:5" ht="12.75">
      <c r="A74" s="35" t="s">
        <v>55</v>
      </c>
      <c r="E74" s="39" t="s">
        <v>3773</v>
      </c>
    </row>
    <row r="75" spans="1:5" ht="12.75">
      <c r="A75" s="35" t="s">
        <v>56</v>
      </c>
      <c r="E75" s="40" t="s">
        <v>3774</v>
      </c>
    </row>
    <row r="76" spans="1:5" ht="12.75">
      <c r="A76" t="s">
        <v>58</v>
      </c>
      <c r="E76" s="39" t="s">
        <v>5</v>
      </c>
    </row>
    <row r="77" spans="1:16" ht="12.75">
      <c r="A77" t="s">
        <v>49</v>
      </c>
      <c s="34" t="s">
        <v>213</v>
      </c>
      <c s="34" t="s">
        <v>3775</v>
      </c>
      <c s="35" t="s">
        <v>5</v>
      </c>
      <c s="6" t="s">
        <v>3776</v>
      </c>
      <c s="36" t="s">
        <v>53</v>
      </c>
      <c s="37">
        <v>0.02</v>
      </c>
      <c s="36">
        <v>1</v>
      </c>
      <c s="36">
        <f>ROUND(G77*H77,6)</f>
      </c>
      <c r="L77" s="38">
        <v>0</v>
      </c>
      <c s="32">
        <f>ROUND(ROUND(L77,2)*ROUND(G77,3),2)</f>
      </c>
      <c s="36" t="s">
        <v>878</v>
      </c>
      <c>
        <f>(M77*21)/100</f>
      </c>
      <c t="s">
        <v>27</v>
      </c>
    </row>
    <row r="78" spans="1:5" ht="12.75">
      <c r="A78" s="35" t="s">
        <v>55</v>
      </c>
      <c r="E78" s="39" t="s">
        <v>3776</v>
      </c>
    </row>
    <row r="79" spans="1:5" ht="12.75">
      <c r="A79" s="35" t="s">
        <v>56</v>
      </c>
      <c r="E79" s="40" t="s">
        <v>3777</v>
      </c>
    </row>
    <row r="80" spans="1:5" ht="12.75">
      <c r="A80" t="s">
        <v>58</v>
      </c>
      <c r="E80" s="39" t="s">
        <v>5</v>
      </c>
    </row>
    <row r="81" spans="1:16" ht="12.75">
      <c r="A81" t="s">
        <v>49</v>
      </c>
      <c s="34" t="s">
        <v>216</v>
      </c>
      <c s="34" t="s">
        <v>3778</v>
      </c>
      <c s="35" t="s">
        <v>5</v>
      </c>
      <c s="6" t="s">
        <v>3779</v>
      </c>
      <c s="36" t="s">
        <v>53</v>
      </c>
      <c s="37">
        <v>0.27</v>
      </c>
      <c s="36">
        <v>1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3779</v>
      </c>
    </row>
    <row r="83" spans="1:5" ht="12.75">
      <c r="A83" s="35" t="s">
        <v>56</v>
      </c>
      <c r="E83" s="40" t="s">
        <v>3780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219</v>
      </c>
      <c s="34" t="s">
        <v>3781</v>
      </c>
      <c s="35" t="s">
        <v>5</v>
      </c>
      <c s="6" t="s">
        <v>3782</v>
      </c>
      <c s="36" t="s">
        <v>129</v>
      </c>
      <c s="37">
        <v>6</v>
      </c>
      <c s="36">
        <v>0.0004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3782</v>
      </c>
    </row>
    <row r="87" spans="1:5" ht="12.75">
      <c r="A87" s="35" t="s">
        <v>56</v>
      </c>
      <c r="E87" s="40" t="s">
        <v>3783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223</v>
      </c>
      <c s="34" t="s">
        <v>3784</v>
      </c>
      <c s="35" t="s">
        <v>5</v>
      </c>
      <c s="6" t="s">
        <v>3785</v>
      </c>
      <c s="36" t="s">
        <v>129</v>
      </c>
      <c s="37">
        <v>4</v>
      </c>
      <c s="36">
        <v>1E-05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3785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224</v>
      </c>
      <c s="34" t="s">
        <v>3786</v>
      </c>
      <c s="35" t="s">
        <v>5</v>
      </c>
      <c s="6" t="s">
        <v>3787</v>
      </c>
      <c s="36" t="s">
        <v>129</v>
      </c>
      <c s="37">
        <v>1</v>
      </c>
      <c s="36">
        <v>0.0015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25.5">
      <c r="A94" s="35" t="s">
        <v>55</v>
      </c>
      <c r="E94" s="39" t="s">
        <v>3787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5</v>
      </c>
    </row>
    <row r="97" spans="1:16" ht="38.25">
      <c r="A97" t="s">
        <v>49</v>
      </c>
      <c s="34" t="s">
        <v>229</v>
      </c>
      <c s="34" t="s">
        <v>3788</v>
      </c>
      <c s="35" t="s">
        <v>5</v>
      </c>
      <c s="6" t="s">
        <v>3789</v>
      </c>
      <c s="36" t="s">
        <v>129</v>
      </c>
      <c s="37">
        <v>1</v>
      </c>
      <c s="36">
        <v>0.0015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38.25">
      <c r="A98" s="35" t="s">
        <v>55</v>
      </c>
      <c r="E98" s="39" t="s">
        <v>3790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5</v>
      </c>
    </row>
    <row r="101" spans="1:16" ht="12.75">
      <c r="A101" t="s">
        <v>49</v>
      </c>
      <c s="34" t="s">
        <v>233</v>
      </c>
      <c s="34" t="s">
        <v>3791</v>
      </c>
      <c s="35" t="s">
        <v>5</v>
      </c>
      <c s="6" t="s">
        <v>3792</v>
      </c>
      <c s="36" t="s">
        <v>227</v>
      </c>
      <c s="37">
        <v>10.5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3792</v>
      </c>
    </row>
    <row r="103" spans="1:5" ht="12.75">
      <c r="A103" s="35" t="s">
        <v>56</v>
      </c>
      <c r="E103" s="40" t="s">
        <v>3793</v>
      </c>
    </row>
    <row r="104" spans="1:5" ht="12.75">
      <c r="A104" t="s">
        <v>58</v>
      </c>
      <c r="E104" s="39" t="s">
        <v>5</v>
      </c>
    </row>
    <row r="105" spans="1:16" ht="25.5">
      <c r="A105" t="s">
        <v>49</v>
      </c>
      <c s="34" t="s">
        <v>238</v>
      </c>
      <c s="34" t="s">
        <v>3794</v>
      </c>
      <c s="35" t="s">
        <v>5</v>
      </c>
      <c s="6" t="s">
        <v>3795</v>
      </c>
      <c s="36" t="s">
        <v>53</v>
      </c>
      <c s="37">
        <v>0.626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878</v>
      </c>
      <c>
        <f>(M105*21)/100</f>
      </c>
      <c t="s">
        <v>27</v>
      </c>
    </row>
    <row r="106" spans="1:5" ht="25.5">
      <c r="A106" s="35" t="s">
        <v>55</v>
      </c>
      <c r="E106" s="39" t="s">
        <v>3795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5</v>
      </c>
    </row>
    <row r="109" spans="1:13" ht="12.75">
      <c r="A109" t="s">
        <v>46</v>
      </c>
      <c r="C109" s="31" t="s">
        <v>2169</v>
      </c>
      <c r="E109" s="33" t="s">
        <v>2170</v>
      </c>
      <c r="J109" s="32">
        <f>0</f>
      </c>
      <c s="32">
        <f>0</f>
      </c>
      <c s="32">
        <f>0+L110+L114+L118</f>
      </c>
      <c s="32">
        <f>0+M110+M114+M118</f>
      </c>
    </row>
    <row r="110" spans="1:16" ht="25.5">
      <c r="A110" t="s">
        <v>49</v>
      </c>
      <c s="34" t="s">
        <v>242</v>
      </c>
      <c s="34" t="s">
        <v>2176</v>
      </c>
      <c s="35" t="s">
        <v>5</v>
      </c>
      <c s="6" t="s">
        <v>2177</v>
      </c>
      <c s="36" t="s">
        <v>715</v>
      </c>
      <c s="37">
        <v>64.357</v>
      </c>
      <c s="36">
        <v>6.7E-05</v>
      </c>
      <c s="36">
        <f>ROUND(G110*H110,6)</f>
      </c>
      <c r="L110" s="38">
        <v>0</v>
      </c>
      <c s="32">
        <f>ROUND(ROUND(L110,2)*ROUND(G110,3),2)</f>
      </c>
      <c s="36" t="s">
        <v>878</v>
      </c>
      <c>
        <f>(M110*21)/100</f>
      </c>
      <c t="s">
        <v>27</v>
      </c>
    </row>
    <row r="111" spans="1:5" ht="25.5">
      <c r="A111" s="35" t="s">
        <v>55</v>
      </c>
      <c r="E111" s="39" t="s">
        <v>2177</v>
      </c>
    </row>
    <row r="112" spans="1:5" ht="216.75">
      <c r="A112" s="35" t="s">
        <v>56</v>
      </c>
      <c r="E112" s="40" t="s">
        <v>3796</v>
      </c>
    </row>
    <row r="113" spans="1:5" ht="12.75">
      <c r="A113" t="s">
        <v>58</v>
      </c>
      <c r="E113" s="39" t="s">
        <v>5</v>
      </c>
    </row>
    <row r="114" spans="1:16" ht="25.5">
      <c r="A114" t="s">
        <v>49</v>
      </c>
      <c s="34" t="s">
        <v>246</v>
      </c>
      <c s="34" t="s">
        <v>3797</v>
      </c>
      <c s="35" t="s">
        <v>5</v>
      </c>
      <c s="6" t="s">
        <v>3798</v>
      </c>
      <c s="36" t="s">
        <v>715</v>
      </c>
      <c s="37">
        <v>64.357</v>
      </c>
      <c s="36">
        <v>0.000169</v>
      </c>
      <c s="36">
        <f>ROUND(G114*H114,6)</f>
      </c>
      <c r="L114" s="38">
        <v>0</v>
      </c>
      <c s="32">
        <f>ROUND(ROUND(L114,2)*ROUND(G114,3),2)</f>
      </c>
      <c s="36" t="s">
        <v>878</v>
      </c>
      <c>
        <f>(M114*21)/100</f>
      </c>
      <c t="s">
        <v>27</v>
      </c>
    </row>
    <row r="115" spans="1:5" ht="25.5">
      <c r="A115" s="35" t="s">
        <v>55</v>
      </c>
      <c r="E115" s="39" t="s">
        <v>3798</v>
      </c>
    </row>
    <row r="116" spans="1:5" ht="12.75">
      <c r="A116" s="35" t="s">
        <v>56</v>
      </c>
      <c r="E116" s="40" t="s">
        <v>3799</v>
      </c>
    </row>
    <row r="117" spans="1:5" ht="12.75">
      <c r="A117" t="s">
        <v>58</v>
      </c>
      <c r="E117" s="39" t="s">
        <v>5</v>
      </c>
    </row>
    <row r="118" spans="1:16" ht="12.75">
      <c r="A118" t="s">
        <v>49</v>
      </c>
      <c s="34" t="s">
        <v>250</v>
      </c>
      <c s="34" t="s">
        <v>2193</v>
      </c>
      <c s="35" t="s">
        <v>5</v>
      </c>
      <c s="6" t="s">
        <v>2194</v>
      </c>
      <c s="36" t="s">
        <v>715</v>
      </c>
      <c s="37">
        <v>64.357</v>
      </c>
      <c s="36">
        <v>0.000123</v>
      </c>
      <c s="36">
        <f>ROUND(G118*H118,6)</f>
      </c>
      <c r="L118" s="38">
        <v>0</v>
      </c>
      <c s="32">
        <f>ROUND(ROUND(L118,2)*ROUND(G118,3),2)</f>
      </c>
      <c s="36" t="s">
        <v>878</v>
      </c>
      <c>
        <f>(M118*21)/100</f>
      </c>
      <c t="s">
        <v>27</v>
      </c>
    </row>
    <row r="119" spans="1:5" ht="12.75">
      <c r="A119" s="35" t="s">
        <v>55</v>
      </c>
      <c r="E119" s="39" t="s">
        <v>2194</v>
      </c>
    </row>
    <row r="120" spans="1:5" ht="12.75">
      <c r="A120" s="35" t="s">
        <v>56</v>
      </c>
      <c r="E120" s="40" t="s">
        <v>3799</v>
      </c>
    </row>
    <row r="121" spans="1:5" ht="12.75">
      <c r="A121" t="s">
        <v>58</v>
      </c>
      <c r="E121" s="39" t="s">
        <v>5</v>
      </c>
    </row>
    <row r="122" spans="1:13" ht="12.75">
      <c r="A122" t="s">
        <v>46</v>
      </c>
      <c r="C122" s="31" t="s">
        <v>85</v>
      </c>
      <c r="E122" s="33" t="s">
        <v>863</v>
      </c>
      <c r="J122" s="32">
        <f>0</f>
      </c>
      <c s="32">
        <f>0</f>
      </c>
      <c s="32">
        <f>0+L123+L127</f>
      </c>
      <c s="32">
        <f>0+M123+M127</f>
      </c>
    </row>
    <row r="123" spans="1:16" ht="25.5">
      <c r="A123" t="s">
        <v>49</v>
      </c>
      <c s="34" t="s">
        <v>26</v>
      </c>
      <c s="34" t="s">
        <v>3800</v>
      </c>
      <c s="35" t="s">
        <v>5</v>
      </c>
      <c s="6" t="s">
        <v>3801</v>
      </c>
      <c s="36" t="s">
        <v>129</v>
      </c>
      <c s="37">
        <v>36</v>
      </c>
      <c s="36">
        <v>0.000157</v>
      </c>
      <c s="36">
        <f>ROUND(G123*H123,6)</f>
      </c>
      <c r="L123" s="38">
        <v>0</v>
      </c>
      <c s="32">
        <f>ROUND(ROUND(L123,2)*ROUND(G123,3),2)</f>
      </c>
      <c s="36" t="s">
        <v>878</v>
      </c>
      <c>
        <f>(M123*21)/100</f>
      </c>
      <c t="s">
        <v>27</v>
      </c>
    </row>
    <row r="124" spans="1:5" ht="25.5">
      <c r="A124" s="35" t="s">
        <v>55</v>
      </c>
      <c r="E124" s="39" t="s">
        <v>3801</v>
      </c>
    </row>
    <row r="125" spans="1:5" ht="12.75">
      <c r="A125" s="35" t="s">
        <v>56</v>
      </c>
      <c r="E125" s="40" t="s">
        <v>3802</v>
      </c>
    </row>
    <row r="126" spans="1:5" ht="12.75">
      <c r="A126" t="s">
        <v>58</v>
      </c>
      <c r="E126" s="39" t="s">
        <v>5</v>
      </c>
    </row>
    <row r="127" spans="1:16" ht="25.5">
      <c r="A127" t="s">
        <v>49</v>
      </c>
      <c s="34" t="s">
        <v>77</v>
      </c>
      <c s="34" t="s">
        <v>3803</v>
      </c>
      <c s="35" t="s">
        <v>5</v>
      </c>
      <c s="6" t="s">
        <v>3804</v>
      </c>
      <c s="36" t="s">
        <v>129</v>
      </c>
      <c s="37">
        <v>36</v>
      </c>
      <c s="36">
        <v>0.00013</v>
      </c>
      <c s="36">
        <f>ROUND(G127*H127,6)</f>
      </c>
      <c r="L127" s="38">
        <v>0</v>
      </c>
      <c s="32">
        <f>ROUND(ROUND(L127,2)*ROUND(G127,3),2)</f>
      </c>
      <c s="36" t="s">
        <v>878</v>
      </c>
      <c>
        <f>(M127*21)/100</f>
      </c>
      <c t="s">
        <v>27</v>
      </c>
    </row>
    <row r="128" spans="1:5" ht="25.5">
      <c r="A128" s="35" t="s">
        <v>55</v>
      </c>
      <c r="E128" s="39" t="s">
        <v>3804</v>
      </c>
    </row>
    <row r="129" spans="1:5" ht="12.75">
      <c r="A129" s="35" t="s">
        <v>56</v>
      </c>
      <c r="E129" s="40" t="s">
        <v>3802</v>
      </c>
    </row>
    <row r="130" spans="1:5" ht="12.75">
      <c r="A130" t="s">
        <v>58</v>
      </c>
      <c r="E130" s="39" t="s">
        <v>5</v>
      </c>
    </row>
    <row r="131" spans="1:13" ht="12.75">
      <c r="A131" t="s">
        <v>46</v>
      </c>
      <c r="C131" s="31" t="s">
        <v>2447</v>
      </c>
      <c r="E131" s="33" t="s">
        <v>2448</v>
      </c>
      <c r="J131" s="32">
        <f>0</f>
      </c>
      <c s="32">
        <f>0</f>
      </c>
      <c s="32">
        <f>0+L132</f>
      </c>
      <c s="32">
        <f>0+M132</f>
      </c>
    </row>
    <row r="132" spans="1:16" ht="38.25">
      <c r="A132" t="s">
        <v>49</v>
      </c>
      <c s="34" t="s">
        <v>81</v>
      </c>
      <c s="34" t="s">
        <v>3133</v>
      </c>
      <c s="35" t="s">
        <v>5</v>
      </c>
      <c s="6" t="s">
        <v>2451</v>
      </c>
      <c s="36" t="s">
        <v>53</v>
      </c>
      <c s="37">
        <v>5.482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878</v>
      </c>
      <c>
        <f>(M132*21)/100</f>
      </c>
      <c t="s">
        <v>27</v>
      </c>
    </row>
    <row r="133" spans="1:5" ht="38.25">
      <c r="A133" s="35" t="s">
        <v>55</v>
      </c>
      <c r="E133" s="39" t="s">
        <v>3134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3" ht="12.75">
      <c r="A136" t="s">
        <v>46</v>
      </c>
      <c r="C136" s="31" t="s">
        <v>101</v>
      </c>
      <c r="E136" s="33" t="s">
        <v>102</v>
      </c>
      <c r="J136" s="32">
        <f>0</f>
      </c>
      <c s="32">
        <f>0</f>
      </c>
      <c s="32">
        <f>0+L137</f>
      </c>
      <c s="32">
        <f>0+M137</f>
      </c>
    </row>
    <row r="137" spans="1:16" ht="12.75">
      <c r="A137" t="s">
        <v>49</v>
      </c>
      <c s="34" t="s">
        <v>308</v>
      </c>
      <c s="34" t="s">
        <v>2454</v>
      </c>
      <c s="35" t="s">
        <v>5</v>
      </c>
      <c s="6" t="s">
        <v>2455</v>
      </c>
      <c s="36" t="s">
        <v>105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878</v>
      </c>
      <c>
        <f>(M137*21)/100</f>
      </c>
      <c t="s">
        <v>27</v>
      </c>
    </row>
    <row r="138" spans="1:5" ht="12.75">
      <c r="A138" s="35" t="s">
        <v>55</v>
      </c>
      <c r="E138" s="39" t="s">
        <v>2455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Rekapitulace!C27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871</v>
      </c>
      <c r="E4" s="26" t="s">
        <v>872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3807</v>
      </c>
      <c r="E8" s="30" t="s">
        <v>3806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1923</v>
      </c>
      <c r="E9" s="33" t="s">
        <v>1924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2021</v>
      </c>
      <c s="35" t="s">
        <v>5</v>
      </c>
      <c s="6" t="s">
        <v>2022</v>
      </c>
      <c s="36" t="s">
        <v>1984</v>
      </c>
      <c s="37">
        <v>8.22</v>
      </c>
      <c s="36">
        <v>7E-05</v>
      </c>
      <c s="36">
        <f>ROUND(G10*H10,6)</f>
      </c>
      <c r="L10" s="38">
        <v>0</v>
      </c>
      <c s="32">
        <f>ROUND(ROUND(L10,2)*ROUND(G10,3),2)</f>
      </c>
      <c s="36" t="s">
        <v>878</v>
      </c>
      <c>
        <f>(M10*21)/100</f>
      </c>
      <c t="s">
        <v>27</v>
      </c>
    </row>
    <row r="11" spans="1:5" ht="12.75">
      <c r="A11" s="35" t="s">
        <v>55</v>
      </c>
      <c r="E11" s="39" t="s">
        <v>2022</v>
      </c>
    </row>
    <row r="12" spans="1:5" ht="12.75">
      <c r="A12" s="35" t="s">
        <v>56</v>
      </c>
      <c r="E12" s="40" t="s">
        <v>3808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1090</v>
      </c>
      <c s="35" t="s">
        <v>5</v>
      </c>
      <c s="6" t="s">
        <v>3809</v>
      </c>
      <c s="36" t="s">
        <v>129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3809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25</v>
      </c>
      <c s="34" t="s">
        <v>2865</v>
      </c>
      <c s="35" t="s">
        <v>5</v>
      </c>
      <c s="6" t="s">
        <v>3810</v>
      </c>
      <c s="36" t="s">
        <v>129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3810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2870</v>
      </c>
      <c s="35" t="s">
        <v>5</v>
      </c>
      <c s="6" t="s">
        <v>3811</v>
      </c>
      <c s="36" t="s">
        <v>129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3811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2872</v>
      </c>
      <c s="35" t="s">
        <v>5</v>
      </c>
      <c s="6" t="s">
        <v>3812</v>
      </c>
      <c s="36" t="s">
        <v>129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3812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26</v>
      </c>
      <c s="34" t="s">
        <v>2874</v>
      </c>
      <c s="35" t="s">
        <v>5</v>
      </c>
      <c s="6" t="s">
        <v>3813</v>
      </c>
      <c s="36" t="s">
        <v>129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3813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97</v>
      </c>
      <c s="41">
        <f>Rekapitulace!C12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97</v>
      </c>
      <c r="E4" s="26" t="s">
        <v>98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100</v>
      </c>
      <c r="E8" s="30" t="s">
        <v>98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101</v>
      </c>
      <c r="E9" s="33" t="s">
        <v>102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27</v>
      </c>
      <c s="34" t="s">
        <v>103</v>
      </c>
      <c s="35" t="s">
        <v>5</v>
      </c>
      <c s="6" t="s">
        <v>104</v>
      </c>
      <c s="36" t="s">
        <v>105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104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25</v>
      </c>
      <c s="34" t="s">
        <v>106</v>
      </c>
      <c s="35" t="s">
        <v>5</v>
      </c>
      <c s="6" t="s">
        <v>107</v>
      </c>
      <c s="36" t="s">
        <v>105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107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66</v>
      </c>
      <c s="34" t="s">
        <v>106</v>
      </c>
      <c s="35" t="s">
        <v>50</v>
      </c>
      <c s="6" t="s">
        <v>108</v>
      </c>
      <c s="36" t="s">
        <v>105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108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70</v>
      </c>
      <c s="34" t="s">
        <v>109</v>
      </c>
      <c s="35" t="s">
        <v>5</v>
      </c>
      <c s="6" t="s">
        <v>110</v>
      </c>
      <c s="36" t="s">
        <v>105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110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25.5">
      <c r="A26" t="s">
        <v>49</v>
      </c>
      <c s="34" t="s">
        <v>26</v>
      </c>
      <c s="34" t="s">
        <v>111</v>
      </c>
      <c s="35" t="s">
        <v>5</v>
      </c>
      <c s="6" t="s">
        <v>112</v>
      </c>
      <c s="36" t="s">
        <v>105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25.5">
      <c r="A27" s="35" t="s">
        <v>55</v>
      </c>
      <c r="E27" s="39" t="s">
        <v>112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81</v>
      </c>
      <c s="34" t="s">
        <v>113</v>
      </c>
      <c s="35" t="s">
        <v>5</v>
      </c>
      <c s="6" t="s">
        <v>114</v>
      </c>
      <c s="36" t="s">
        <v>105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114</v>
      </c>
    </row>
    <row r="32" spans="1:5" ht="12.75">
      <c r="A32" s="35" t="s">
        <v>56</v>
      </c>
      <c r="E32" s="40" t="s">
        <v>5</v>
      </c>
    </row>
    <row r="33" spans="1:5" ht="25.5">
      <c r="A33" t="s">
        <v>58</v>
      </c>
      <c r="E33" s="39" t="s">
        <v>115</v>
      </c>
    </row>
    <row r="34" spans="1:16" ht="12.75">
      <c r="A34" t="s">
        <v>49</v>
      </c>
      <c s="34" t="s">
        <v>85</v>
      </c>
      <c s="34" t="s">
        <v>116</v>
      </c>
      <c s="35" t="s">
        <v>5</v>
      </c>
      <c s="6" t="s">
        <v>117</v>
      </c>
      <c s="36" t="s">
        <v>105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117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49</v>
      </c>
      <c s="34" t="s">
        <v>89</v>
      </c>
      <c s="34" t="s">
        <v>118</v>
      </c>
      <c s="35" t="s">
        <v>5</v>
      </c>
      <c s="6" t="s">
        <v>119</v>
      </c>
      <c s="36" t="s">
        <v>105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119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120</v>
      </c>
      <c s="41">
        <f>Rekapitulace!C14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120</v>
      </c>
      <c r="E4" s="26" t="s">
        <v>121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124</v>
      </c>
      <c r="E8" s="30" t="s">
        <v>123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125</v>
      </c>
      <c r="E9" s="33" t="s">
        <v>126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127</v>
      </c>
      <c s="35" t="s">
        <v>5</v>
      </c>
      <c s="6" t="s">
        <v>128</v>
      </c>
      <c s="36" t="s">
        <v>129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27</v>
      </c>
    </row>
    <row r="11" spans="1:5" ht="12.75">
      <c r="A11" s="35" t="s">
        <v>55</v>
      </c>
      <c r="E11" s="39" t="s">
        <v>128</v>
      </c>
    </row>
    <row r="12" spans="1:5" ht="12.75">
      <c r="A12" s="35" t="s">
        <v>56</v>
      </c>
      <c r="E12" s="40" t="s">
        <v>5</v>
      </c>
    </row>
    <row r="13" spans="1:5" ht="76.5">
      <c r="A13" t="s">
        <v>58</v>
      </c>
      <c r="E13" s="39" t="s">
        <v>131</v>
      </c>
    </row>
    <row r="14" spans="1:16" ht="12.75">
      <c r="A14" t="s">
        <v>49</v>
      </c>
      <c s="34" t="s">
        <v>27</v>
      </c>
      <c s="34" t="s">
        <v>132</v>
      </c>
      <c s="35" t="s">
        <v>5</v>
      </c>
      <c s="6" t="s">
        <v>133</v>
      </c>
      <c s="36" t="s">
        <v>129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27</v>
      </c>
    </row>
    <row r="15" spans="1:5" ht="12.75">
      <c r="A15" s="35" t="s">
        <v>55</v>
      </c>
      <c r="E15" s="39" t="s">
        <v>133</v>
      </c>
    </row>
    <row r="16" spans="1:5" ht="12.75">
      <c r="A16" s="35" t="s">
        <v>56</v>
      </c>
      <c r="E16" s="40" t="s">
        <v>5</v>
      </c>
    </row>
    <row r="17" spans="1:5" ht="76.5">
      <c r="A17" t="s">
        <v>58</v>
      </c>
      <c r="E17" s="39" t="s">
        <v>131</v>
      </c>
    </row>
    <row r="18" spans="1:16" ht="12.75">
      <c r="A18" t="s">
        <v>49</v>
      </c>
      <c s="34" t="s">
        <v>25</v>
      </c>
      <c s="34" t="s">
        <v>134</v>
      </c>
      <c s="35" t="s">
        <v>5</v>
      </c>
      <c s="6" t="s">
        <v>135</v>
      </c>
      <c s="36" t="s">
        <v>129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27</v>
      </c>
    </row>
    <row r="19" spans="1:5" ht="12.75">
      <c r="A19" s="35" t="s">
        <v>55</v>
      </c>
      <c r="E19" s="39" t="s">
        <v>135</v>
      </c>
    </row>
    <row r="20" spans="1:5" ht="12.75">
      <c r="A20" s="35" t="s">
        <v>56</v>
      </c>
      <c r="E20" s="40" t="s">
        <v>5</v>
      </c>
    </row>
    <row r="21" spans="1:5" ht="63.75">
      <c r="A21" t="s">
        <v>58</v>
      </c>
      <c r="E21" s="39" t="s">
        <v>136</v>
      </c>
    </row>
    <row r="22" spans="1:16" ht="12.75">
      <c r="A22" t="s">
        <v>49</v>
      </c>
      <c s="34" t="s">
        <v>66</v>
      </c>
      <c s="34" t="s">
        <v>137</v>
      </c>
      <c s="35" t="s">
        <v>5</v>
      </c>
      <c s="6" t="s">
        <v>138</v>
      </c>
      <c s="36" t="s">
        <v>129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27</v>
      </c>
    </row>
    <row r="23" spans="1:5" ht="12.75">
      <c r="A23" s="35" t="s">
        <v>55</v>
      </c>
      <c r="E23" s="39" t="s">
        <v>138</v>
      </c>
    </row>
    <row r="24" spans="1:5" ht="12.75">
      <c r="A24" s="35" t="s">
        <v>56</v>
      </c>
      <c r="E24" s="40" t="s">
        <v>5</v>
      </c>
    </row>
    <row r="25" spans="1:5" ht="89.25">
      <c r="A25" t="s">
        <v>58</v>
      </c>
      <c r="E25" s="39" t="s">
        <v>139</v>
      </c>
    </row>
    <row r="26" spans="1:16" ht="12.75">
      <c r="A26" t="s">
        <v>49</v>
      </c>
      <c s="34" t="s">
        <v>70</v>
      </c>
      <c s="34" t="s">
        <v>140</v>
      </c>
      <c s="35" t="s">
        <v>5</v>
      </c>
      <c s="6" t="s">
        <v>141</v>
      </c>
      <c s="36" t="s">
        <v>129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27</v>
      </c>
    </row>
    <row r="27" spans="1:5" ht="12.75">
      <c r="A27" s="35" t="s">
        <v>55</v>
      </c>
      <c r="E27" s="39" t="s">
        <v>141</v>
      </c>
    </row>
    <row r="28" spans="1:5" ht="12.75">
      <c r="A28" s="35" t="s">
        <v>56</v>
      </c>
      <c r="E28" s="40" t="s">
        <v>5</v>
      </c>
    </row>
    <row r="29" spans="1:5" ht="76.5">
      <c r="A29" t="s">
        <v>58</v>
      </c>
      <c r="E29" s="39" t="s">
        <v>142</v>
      </c>
    </row>
    <row r="30" spans="1:16" ht="12.75">
      <c r="A30" t="s">
        <v>49</v>
      </c>
      <c s="34" t="s">
        <v>26</v>
      </c>
      <c s="34" t="s">
        <v>143</v>
      </c>
      <c s="35" t="s">
        <v>5</v>
      </c>
      <c s="6" t="s">
        <v>144</v>
      </c>
      <c s="36" t="s">
        <v>129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27</v>
      </c>
    </row>
    <row r="31" spans="1:5" ht="12.75">
      <c r="A31" s="35" t="s">
        <v>55</v>
      </c>
      <c r="E31" s="39" t="s">
        <v>144</v>
      </c>
    </row>
    <row r="32" spans="1:5" ht="12.75">
      <c r="A32" s="35" t="s">
        <v>56</v>
      </c>
      <c r="E32" s="40" t="s">
        <v>5</v>
      </c>
    </row>
    <row r="33" spans="1:5" ht="89.25">
      <c r="A33" t="s">
        <v>58</v>
      </c>
      <c r="E33" s="39" t="s">
        <v>145</v>
      </c>
    </row>
    <row r="34" spans="1:16" ht="12.75">
      <c r="A34" t="s">
        <v>49</v>
      </c>
      <c s="34" t="s">
        <v>77</v>
      </c>
      <c s="34" t="s">
        <v>146</v>
      </c>
      <c s="35" t="s">
        <v>5</v>
      </c>
      <c s="6" t="s">
        <v>147</v>
      </c>
      <c s="36" t="s">
        <v>148</v>
      </c>
      <c s="37">
        <v>0.15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27</v>
      </c>
    </row>
    <row r="35" spans="1:5" ht="12.75">
      <c r="A35" s="35" t="s">
        <v>55</v>
      </c>
      <c r="E35" s="39" t="s">
        <v>147</v>
      </c>
    </row>
    <row r="36" spans="1:5" ht="12.75">
      <c r="A36" s="35" t="s">
        <v>56</v>
      </c>
      <c r="E36" s="40" t="s">
        <v>5</v>
      </c>
    </row>
    <row r="37" spans="1:5" ht="127.5">
      <c r="A37" t="s">
        <v>58</v>
      </c>
      <c r="E37" s="39" t="s">
        <v>149</v>
      </c>
    </row>
    <row r="38" spans="1:16" ht="12.75">
      <c r="A38" t="s">
        <v>49</v>
      </c>
      <c s="34" t="s">
        <v>81</v>
      </c>
      <c s="34" t="s">
        <v>150</v>
      </c>
      <c s="35" t="s">
        <v>5</v>
      </c>
      <c s="6" t="s">
        <v>151</v>
      </c>
      <c s="36" t="s">
        <v>148</v>
      </c>
      <c s="37">
        <v>0.15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27</v>
      </c>
    </row>
    <row r="39" spans="1:5" ht="12.75">
      <c r="A39" s="35" t="s">
        <v>55</v>
      </c>
      <c r="E39" s="39" t="s">
        <v>151</v>
      </c>
    </row>
    <row r="40" spans="1:5" ht="12.75">
      <c r="A40" s="35" t="s">
        <v>56</v>
      </c>
      <c r="E40" s="40" t="s">
        <v>5</v>
      </c>
    </row>
    <row r="41" spans="1:5" ht="127.5">
      <c r="A41" t="s">
        <v>58</v>
      </c>
      <c r="E41" s="39" t="s">
        <v>152</v>
      </c>
    </row>
    <row r="42" spans="1:16" ht="12.75">
      <c r="A42" t="s">
        <v>49</v>
      </c>
      <c s="34" t="s">
        <v>85</v>
      </c>
      <c s="34" t="s">
        <v>153</v>
      </c>
      <c s="35" t="s">
        <v>5</v>
      </c>
      <c s="6" t="s">
        <v>154</v>
      </c>
      <c s="36" t="s">
        <v>129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27</v>
      </c>
    </row>
    <row r="43" spans="1:5" ht="12.75">
      <c r="A43" s="35" t="s">
        <v>55</v>
      </c>
      <c r="E43" s="39" t="s">
        <v>154</v>
      </c>
    </row>
    <row r="44" spans="1:5" ht="12.75">
      <c r="A44" s="35" t="s">
        <v>56</v>
      </c>
      <c r="E44" s="40" t="s">
        <v>5</v>
      </c>
    </row>
    <row r="45" spans="1:5" ht="102">
      <c r="A45" t="s">
        <v>58</v>
      </c>
      <c r="E45" s="39" t="s">
        <v>155</v>
      </c>
    </row>
    <row r="46" spans="1:16" ht="25.5">
      <c r="A46" t="s">
        <v>49</v>
      </c>
      <c s="34" t="s">
        <v>89</v>
      </c>
      <c s="34" t="s">
        <v>156</v>
      </c>
      <c s="35" t="s">
        <v>5</v>
      </c>
      <c s="6" t="s">
        <v>157</v>
      </c>
      <c s="36" t="s">
        <v>129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130</v>
      </c>
      <c>
        <f>(M46*21)/100</f>
      </c>
      <c t="s">
        <v>27</v>
      </c>
    </row>
    <row r="47" spans="1:5" ht="25.5">
      <c r="A47" s="35" t="s">
        <v>55</v>
      </c>
      <c r="E47" s="39" t="s">
        <v>157</v>
      </c>
    </row>
    <row r="48" spans="1:5" ht="12.75">
      <c r="A48" s="35" t="s">
        <v>56</v>
      </c>
      <c r="E48" s="40" t="s">
        <v>5</v>
      </c>
    </row>
    <row r="49" spans="1:5" ht="63.75">
      <c r="A49" t="s">
        <v>58</v>
      </c>
      <c r="E49" s="39" t="s">
        <v>158</v>
      </c>
    </row>
    <row r="50" spans="1:16" ht="12.75">
      <c r="A50" t="s">
        <v>49</v>
      </c>
      <c s="34" t="s">
        <v>93</v>
      </c>
      <c s="34" t="s">
        <v>159</v>
      </c>
      <c s="35" t="s">
        <v>5</v>
      </c>
      <c s="6" t="s">
        <v>160</v>
      </c>
      <c s="36" t="s">
        <v>161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130</v>
      </c>
      <c>
        <f>(M50*21)/100</f>
      </c>
      <c t="s">
        <v>27</v>
      </c>
    </row>
    <row r="51" spans="1:5" ht="12.75">
      <c r="A51" s="35" t="s">
        <v>55</v>
      </c>
      <c r="E51" s="39" t="s">
        <v>160</v>
      </c>
    </row>
    <row r="52" spans="1:5" ht="12.75">
      <c r="A52" s="35" t="s">
        <v>56</v>
      </c>
      <c r="E52" s="40" t="s">
        <v>5</v>
      </c>
    </row>
    <row r="53" spans="1:5" ht="63.75">
      <c r="A53" t="s">
        <v>58</v>
      </c>
      <c r="E53" s="39" t="s">
        <v>162</v>
      </c>
    </row>
    <row r="54" spans="1:16" ht="12.75">
      <c r="A54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129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130</v>
      </c>
      <c>
        <f>(M54*21)/100</f>
      </c>
      <c t="s">
        <v>27</v>
      </c>
    </row>
    <row r="55" spans="1:5" ht="12.75">
      <c r="A55" s="35" t="s">
        <v>55</v>
      </c>
      <c r="E55" s="39" t="s">
        <v>165</v>
      </c>
    </row>
    <row r="56" spans="1:5" ht="12.75">
      <c r="A56" s="35" t="s">
        <v>56</v>
      </c>
      <c r="E56" s="40" t="s">
        <v>5</v>
      </c>
    </row>
    <row r="57" spans="1:5" ht="63.75">
      <c r="A57" t="s">
        <v>58</v>
      </c>
      <c r="E57" s="39" t="s">
        <v>166</v>
      </c>
    </row>
    <row r="58" spans="1:16" ht="12.75">
      <c r="A58" t="s">
        <v>49</v>
      </c>
      <c s="34" t="s">
        <v>167</v>
      </c>
      <c s="34" t="s">
        <v>168</v>
      </c>
      <c s="35" t="s">
        <v>5</v>
      </c>
      <c s="6" t="s">
        <v>169</v>
      </c>
      <c s="36" t="s">
        <v>161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130</v>
      </c>
      <c>
        <f>(M58*21)/100</f>
      </c>
      <c t="s">
        <v>27</v>
      </c>
    </row>
    <row r="59" spans="1:5" ht="12.75">
      <c r="A59" s="35" t="s">
        <v>55</v>
      </c>
      <c r="E59" s="39" t="s">
        <v>169</v>
      </c>
    </row>
    <row r="60" spans="1:5" ht="12.75">
      <c r="A60" s="35" t="s">
        <v>56</v>
      </c>
      <c r="E60" s="40" t="s">
        <v>5</v>
      </c>
    </row>
    <row r="61" spans="1:5" ht="63.75">
      <c r="A61" t="s">
        <v>58</v>
      </c>
      <c r="E61" s="39" t="s">
        <v>170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171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171</v>
      </c>
      <c r="E4" s="26" t="s">
        <v>172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175</v>
      </c>
      <c r="E8" s="30" t="s">
        <v>174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125</v>
      </c>
      <c r="E9" s="33" t="s">
        <v>126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50</v>
      </c>
      <c s="34" t="s">
        <v>176</v>
      </c>
      <c s="35" t="s">
        <v>5</v>
      </c>
      <c s="6" t="s">
        <v>177</v>
      </c>
      <c s="36" t="s">
        <v>129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27</v>
      </c>
    </row>
    <row r="11" spans="1:5" ht="12.75">
      <c r="A11" s="35" t="s">
        <v>55</v>
      </c>
      <c r="E11" s="39" t="s">
        <v>177</v>
      </c>
    </row>
    <row r="12" spans="1:5" ht="12.75">
      <c r="A12" s="35" t="s">
        <v>56</v>
      </c>
      <c r="E12" s="40" t="s">
        <v>5</v>
      </c>
    </row>
    <row r="13" spans="1:5" ht="63.75">
      <c r="A13" t="s">
        <v>58</v>
      </c>
      <c r="E13" s="39" t="s">
        <v>178</v>
      </c>
    </row>
    <row r="14" spans="1:16" ht="12.75">
      <c r="A14" t="s">
        <v>49</v>
      </c>
      <c s="34" t="s">
        <v>27</v>
      </c>
      <c s="34" t="s">
        <v>179</v>
      </c>
      <c s="35" t="s">
        <v>5</v>
      </c>
      <c s="6" t="s">
        <v>180</v>
      </c>
      <c s="36" t="s">
        <v>129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27</v>
      </c>
    </row>
    <row r="15" spans="1:5" ht="12.75">
      <c r="A15" s="35" t="s">
        <v>55</v>
      </c>
      <c r="E15" s="39" t="s">
        <v>180</v>
      </c>
    </row>
    <row r="16" spans="1:5" ht="12.75">
      <c r="A16" s="35" t="s">
        <v>56</v>
      </c>
      <c r="E16" s="40" t="s">
        <v>5</v>
      </c>
    </row>
    <row r="17" spans="1:5" ht="63.75">
      <c r="A17" t="s">
        <v>58</v>
      </c>
      <c r="E17" s="39" t="s">
        <v>178</v>
      </c>
    </row>
    <row r="18" spans="1:16" ht="12.75">
      <c r="A18" t="s">
        <v>49</v>
      </c>
      <c s="34" t="s">
        <v>25</v>
      </c>
      <c s="34" t="s">
        <v>181</v>
      </c>
      <c s="35" t="s">
        <v>5</v>
      </c>
      <c s="6" t="s">
        <v>182</v>
      </c>
      <c s="36" t="s">
        <v>129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27</v>
      </c>
    </row>
    <row r="19" spans="1:5" ht="12.75">
      <c r="A19" s="35" t="s">
        <v>55</v>
      </c>
      <c r="E19" s="39" t="s">
        <v>182</v>
      </c>
    </row>
    <row r="20" spans="1:5" ht="12.75">
      <c r="A20" s="35" t="s">
        <v>56</v>
      </c>
      <c r="E20" s="40" t="s">
        <v>5</v>
      </c>
    </row>
    <row r="21" spans="1:5" ht="89.25">
      <c r="A21" t="s">
        <v>58</v>
      </c>
      <c r="E21" s="39" t="s">
        <v>145</v>
      </c>
    </row>
    <row r="22" spans="1:16" ht="12.75">
      <c r="A22" t="s">
        <v>49</v>
      </c>
      <c s="34" t="s">
        <v>66</v>
      </c>
      <c s="34" t="s">
        <v>183</v>
      </c>
      <c s="35" t="s">
        <v>5</v>
      </c>
      <c s="6" t="s">
        <v>184</v>
      </c>
      <c s="36" t="s">
        <v>129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27</v>
      </c>
    </row>
    <row r="23" spans="1:5" ht="12.75">
      <c r="A23" s="35" t="s">
        <v>55</v>
      </c>
      <c r="E23" s="39" t="s">
        <v>184</v>
      </c>
    </row>
    <row r="24" spans="1:5" ht="12.75">
      <c r="A24" s="35" t="s">
        <v>56</v>
      </c>
      <c r="E24" s="40" t="s">
        <v>5</v>
      </c>
    </row>
    <row r="25" spans="1:5" ht="76.5">
      <c r="A25" t="s">
        <v>58</v>
      </c>
      <c r="E25" s="39" t="s">
        <v>185</v>
      </c>
    </row>
    <row r="26" spans="1:16" ht="12.75">
      <c r="A26" t="s">
        <v>49</v>
      </c>
      <c s="34" t="s">
        <v>70</v>
      </c>
      <c s="34" t="s">
        <v>186</v>
      </c>
      <c s="35" t="s">
        <v>5</v>
      </c>
      <c s="6" t="s">
        <v>187</v>
      </c>
      <c s="36" t="s">
        <v>129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27</v>
      </c>
    </row>
    <row r="27" spans="1:5" ht="12.75">
      <c r="A27" s="35" t="s">
        <v>55</v>
      </c>
      <c r="E27" s="39" t="s">
        <v>187</v>
      </c>
    </row>
    <row r="28" spans="1:5" ht="12.75">
      <c r="A28" s="35" t="s">
        <v>56</v>
      </c>
      <c r="E28" s="40" t="s">
        <v>5</v>
      </c>
    </row>
    <row r="29" spans="1:5" ht="89.25">
      <c r="A29" t="s">
        <v>58</v>
      </c>
      <c r="E29" s="39" t="s">
        <v>145</v>
      </c>
    </row>
    <row r="30" spans="1:16" ht="12.75">
      <c r="A30" t="s">
        <v>49</v>
      </c>
      <c s="34" t="s">
        <v>26</v>
      </c>
      <c s="34" t="s">
        <v>188</v>
      </c>
      <c s="35" t="s">
        <v>5</v>
      </c>
      <c s="6" t="s">
        <v>189</v>
      </c>
      <c s="36" t="s">
        <v>129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27</v>
      </c>
    </row>
    <row r="31" spans="1:5" ht="12.75">
      <c r="A31" s="35" t="s">
        <v>55</v>
      </c>
      <c r="E31" s="39" t="s">
        <v>189</v>
      </c>
    </row>
    <row r="32" spans="1:5" ht="12.75">
      <c r="A32" s="35" t="s">
        <v>56</v>
      </c>
      <c r="E32" s="40" t="s">
        <v>5</v>
      </c>
    </row>
    <row r="33" spans="1:5" ht="76.5">
      <c r="A33" t="s">
        <v>58</v>
      </c>
      <c r="E33" s="39" t="s">
        <v>190</v>
      </c>
    </row>
    <row r="34" spans="1:16" ht="12.75">
      <c r="A34" t="s">
        <v>49</v>
      </c>
      <c s="34" t="s">
        <v>77</v>
      </c>
      <c s="34" t="s">
        <v>191</v>
      </c>
      <c s="35" t="s">
        <v>5</v>
      </c>
      <c s="6" t="s">
        <v>192</v>
      </c>
      <c s="36" t="s">
        <v>129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27</v>
      </c>
    </row>
    <row r="35" spans="1:5" ht="12.75">
      <c r="A35" s="35" t="s">
        <v>55</v>
      </c>
      <c r="E35" s="39" t="s">
        <v>192</v>
      </c>
    </row>
    <row r="36" spans="1:5" ht="12.75">
      <c r="A36" s="35" t="s">
        <v>56</v>
      </c>
      <c r="E36" s="40" t="s">
        <v>5</v>
      </c>
    </row>
    <row r="37" spans="1:5" ht="89.25">
      <c r="A37" t="s">
        <v>58</v>
      </c>
      <c r="E37" s="39" t="s">
        <v>145</v>
      </c>
    </row>
    <row r="38" spans="1:16" ht="12.75">
      <c r="A38" t="s">
        <v>49</v>
      </c>
      <c s="34" t="s">
        <v>81</v>
      </c>
      <c s="34" t="s">
        <v>193</v>
      </c>
      <c s="35" t="s">
        <v>5</v>
      </c>
      <c s="6" t="s">
        <v>194</v>
      </c>
      <c s="36" t="s">
        <v>129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27</v>
      </c>
    </row>
    <row r="39" spans="1:5" ht="12.75">
      <c r="A39" s="35" t="s">
        <v>55</v>
      </c>
      <c r="E39" s="39" t="s">
        <v>194</v>
      </c>
    </row>
    <row r="40" spans="1:5" ht="12.75">
      <c r="A40" s="35" t="s">
        <v>56</v>
      </c>
      <c r="E40" s="40" t="s">
        <v>5</v>
      </c>
    </row>
    <row r="41" spans="1:5" ht="76.5">
      <c r="A41" t="s">
        <v>58</v>
      </c>
      <c r="E41" s="39" t="s">
        <v>142</v>
      </c>
    </row>
    <row r="42" spans="1:16" ht="12.75">
      <c r="A42" t="s">
        <v>49</v>
      </c>
      <c s="34" t="s">
        <v>85</v>
      </c>
      <c s="34" t="s">
        <v>195</v>
      </c>
      <c s="35" t="s">
        <v>5</v>
      </c>
      <c s="6" t="s">
        <v>196</v>
      </c>
      <c s="36" t="s">
        <v>129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27</v>
      </c>
    </row>
    <row r="43" spans="1:5" ht="12.75">
      <c r="A43" s="35" t="s">
        <v>55</v>
      </c>
      <c r="E43" s="39" t="s">
        <v>196</v>
      </c>
    </row>
    <row r="44" spans="1:5" ht="12.75">
      <c r="A44" s="35" t="s">
        <v>56</v>
      </c>
      <c r="E44" s="40" t="s">
        <v>5</v>
      </c>
    </row>
    <row r="45" spans="1:5" ht="89.25">
      <c r="A45" t="s">
        <v>58</v>
      </c>
      <c r="E45" s="39" t="s">
        <v>145</v>
      </c>
    </row>
    <row r="46" spans="1:16" ht="12.75">
      <c r="A46" t="s">
        <v>49</v>
      </c>
      <c s="34" t="s">
        <v>89</v>
      </c>
      <c s="34" t="s">
        <v>197</v>
      </c>
      <c s="35" t="s">
        <v>5</v>
      </c>
      <c s="6" t="s">
        <v>198</v>
      </c>
      <c s="36" t="s">
        <v>129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130</v>
      </c>
      <c>
        <f>(M46*21)/100</f>
      </c>
      <c t="s">
        <v>27</v>
      </c>
    </row>
    <row r="47" spans="1:5" ht="12.75">
      <c r="A47" s="35" t="s">
        <v>55</v>
      </c>
      <c r="E47" s="39" t="s">
        <v>198</v>
      </c>
    </row>
    <row r="48" spans="1:5" ht="12.75">
      <c r="A48" s="35" t="s">
        <v>56</v>
      </c>
      <c r="E48" s="40" t="s">
        <v>5</v>
      </c>
    </row>
    <row r="49" spans="1:5" ht="76.5">
      <c r="A49" t="s">
        <v>58</v>
      </c>
      <c r="E49" s="39" t="s">
        <v>142</v>
      </c>
    </row>
    <row r="50" spans="1:16" ht="25.5">
      <c r="A50" t="s">
        <v>49</v>
      </c>
      <c s="34" t="s">
        <v>93</v>
      </c>
      <c s="34" t="s">
        <v>199</v>
      </c>
      <c s="35" t="s">
        <v>5</v>
      </c>
      <c s="6" t="s">
        <v>200</v>
      </c>
      <c s="36" t="s">
        <v>129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130</v>
      </c>
      <c>
        <f>(M50*21)/100</f>
      </c>
      <c t="s">
        <v>27</v>
      </c>
    </row>
    <row r="51" spans="1:5" ht="25.5">
      <c r="A51" s="35" t="s">
        <v>55</v>
      </c>
      <c r="E51" s="39" t="s">
        <v>200</v>
      </c>
    </row>
    <row r="52" spans="1:5" ht="12.75">
      <c r="A52" s="35" t="s">
        <v>56</v>
      </c>
      <c r="E52" s="40" t="s">
        <v>5</v>
      </c>
    </row>
    <row r="53" spans="1:5" ht="89.25">
      <c r="A53" t="s">
        <v>58</v>
      </c>
      <c r="E53" s="39" t="s">
        <v>145</v>
      </c>
    </row>
    <row r="54" spans="1:16" ht="12.75">
      <c r="A54" t="s">
        <v>49</v>
      </c>
      <c s="34" t="s">
        <v>163</v>
      </c>
      <c s="34" t="s">
        <v>201</v>
      </c>
      <c s="35" t="s">
        <v>5</v>
      </c>
      <c s="6" t="s">
        <v>202</v>
      </c>
      <c s="36" t="s">
        <v>129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130</v>
      </c>
      <c>
        <f>(M54*21)/100</f>
      </c>
      <c t="s">
        <v>27</v>
      </c>
    </row>
    <row r="55" spans="1:5" ht="12.75">
      <c r="A55" s="35" t="s">
        <v>55</v>
      </c>
      <c r="E55" s="39" t="s">
        <v>202</v>
      </c>
    </row>
    <row r="56" spans="1:5" ht="12.75">
      <c r="A56" s="35" t="s">
        <v>56</v>
      </c>
      <c r="E56" s="40" t="s">
        <v>5</v>
      </c>
    </row>
    <row r="57" spans="1:5" ht="76.5">
      <c r="A57" t="s">
        <v>58</v>
      </c>
      <c r="E57" s="39" t="s">
        <v>142</v>
      </c>
    </row>
    <row r="58" spans="1:16" ht="12.75">
      <c r="A58" t="s">
        <v>49</v>
      </c>
      <c s="34" t="s">
        <v>167</v>
      </c>
      <c s="34" t="s">
        <v>203</v>
      </c>
      <c s="35" t="s">
        <v>5</v>
      </c>
      <c s="6" t="s">
        <v>204</v>
      </c>
      <c s="36" t="s">
        <v>129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130</v>
      </c>
      <c>
        <f>(M58*21)/100</f>
      </c>
      <c t="s">
        <v>27</v>
      </c>
    </row>
    <row r="59" spans="1:5" ht="12.75">
      <c r="A59" s="35" t="s">
        <v>55</v>
      </c>
      <c r="E59" s="39" t="s">
        <v>204</v>
      </c>
    </row>
    <row r="60" spans="1:5" ht="12.75">
      <c r="A60" s="35" t="s">
        <v>56</v>
      </c>
      <c r="E60" s="40" t="s">
        <v>5</v>
      </c>
    </row>
    <row r="61" spans="1:5" ht="76.5">
      <c r="A61" t="s">
        <v>58</v>
      </c>
      <c r="E61" s="39" t="s">
        <v>205</v>
      </c>
    </row>
    <row r="62" spans="1:16" ht="12.75">
      <c r="A62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129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130</v>
      </c>
      <c>
        <f>(M62*21)/100</f>
      </c>
      <c t="s">
        <v>27</v>
      </c>
    </row>
    <row r="63" spans="1:5" ht="12.75">
      <c r="A63" s="35" t="s">
        <v>55</v>
      </c>
      <c r="E63" s="39" t="s">
        <v>208</v>
      </c>
    </row>
    <row r="64" spans="1:5" ht="12.75">
      <c r="A64" s="35" t="s">
        <v>56</v>
      </c>
      <c r="E64" s="40" t="s">
        <v>5</v>
      </c>
    </row>
    <row r="65" spans="1:5" ht="63.75">
      <c r="A65" t="s">
        <v>58</v>
      </c>
      <c r="E65" s="39" t="s">
        <v>209</v>
      </c>
    </row>
    <row r="66" spans="1:16" ht="12.75">
      <c r="A66" t="s">
        <v>49</v>
      </c>
      <c s="34" t="s">
        <v>210</v>
      </c>
      <c s="34" t="s">
        <v>211</v>
      </c>
      <c s="35" t="s">
        <v>5</v>
      </c>
      <c s="6" t="s">
        <v>212</v>
      </c>
      <c s="36" t="s">
        <v>129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130</v>
      </c>
      <c>
        <f>(M66*21)/100</f>
      </c>
      <c t="s">
        <v>27</v>
      </c>
    </row>
    <row r="67" spans="1:5" ht="12.75">
      <c r="A67" s="35" t="s">
        <v>55</v>
      </c>
      <c r="E67" s="39" t="s">
        <v>212</v>
      </c>
    </row>
    <row r="68" spans="1:5" ht="12.75">
      <c r="A68" s="35" t="s">
        <v>56</v>
      </c>
      <c r="E68" s="40" t="s">
        <v>5</v>
      </c>
    </row>
    <row r="69" spans="1:5" ht="89.25">
      <c r="A69" t="s">
        <v>58</v>
      </c>
      <c r="E69" s="39" t="s">
        <v>145</v>
      </c>
    </row>
    <row r="70" spans="1:16" ht="12.75">
      <c r="A70" t="s">
        <v>49</v>
      </c>
      <c s="34" t="s">
        <v>213</v>
      </c>
      <c s="34" t="s">
        <v>214</v>
      </c>
      <c s="35" t="s">
        <v>5</v>
      </c>
      <c s="6" t="s">
        <v>215</v>
      </c>
      <c s="36" t="s">
        <v>129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27</v>
      </c>
    </row>
    <row r="71" spans="1:5" ht="12.75">
      <c r="A71" s="35" t="s">
        <v>55</v>
      </c>
      <c r="E71" s="39" t="s">
        <v>215</v>
      </c>
    </row>
    <row r="72" spans="1:5" ht="12.75">
      <c r="A72" s="35" t="s">
        <v>56</v>
      </c>
      <c r="E72" s="40" t="s">
        <v>5</v>
      </c>
    </row>
    <row r="73" spans="1:5" ht="76.5">
      <c r="A73" t="s">
        <v>58</v>
      </c>
      <c r="E73" s="39" t="s">
        <v>142</v>
      </c>
    </row>
    <row r="74" spans="1:16" ht="12.75">
      <c r="A74" t="s">
        <v>49</v>
      </c>
      <c s="34" t="s">
        <v>216</v>
      </c>
      <c s="34" t="s">
        <v>217</v>
      </c>
      <c s="35" t="s">
        <v>5</v>
      </c>
      <c s="6" t="s">
        <v>218</v>
      </c>
      <c s="36" t="s">
        <v>129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27</v>
      </c>
    </row>
    <row r="75" spans="1:5" ht="12.75">
      <c r="A75" s="35" t="s">
        <v>55</v>
      </c>
      <c r="E75" s="39" t="s">
        <v>218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145</v>
      </c>
    </row>
    <row r="78" spans="1:16" ht="12.75">
      <c r="A78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148</v>
      </c>
      <c s="37">
        <v>0.4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27</v>
      </c>
    </row>
    <row r="79" spans="1:5" ht="12.75">
      <c r="A79" s="35" t="s">
        <v>55</v>
      </c>
      <c r="E79" s="39" t="s">
        <v>221</v>
      </c>
    </row>
    <row r="80" spans="1:5" ht="12.75">
      <c r="A80" s="35" t="s">
        <v>56</v>
      </c>
      <c r="E80" s="40" t="s">
        <v>5</v>
      </c>
    </row>
    <row r="81" spans="1:5" ht="38.25">
      <c r="A81" t="s">
        <v>58</v>
      </c>
      <c r="E81" s="39" t="s">
        <v>222</v>
      </c>
    </row>
    <row r="82" spans="1:16" ht="12.75">
      <c r="A82" t="s">
        <v>49</v>
      </c>
      <c s="34" t="s">
        <v>223</v>
      </c>
      <c s="34" t="s">
        <v>150</v>
      </c>
      <c s="35" t="s">
        <v>5</v>
      </c>
      <c s="6" t="s">
        <v>151</v>
      </c>
      <c s="36" t="s">
        <v>148</v>
      </c>
      <c s="37">
        <v>0.4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27</v>
      </c>
    </row>
    <row r="83" spans="1:5" ht="12.75">
      <c r="A83" s="35" t="s">
        <v>55</v>
      </c>
      <c r="E83" s="39" t="s">
        <v>151</v>
      </c>
    </row>
    <row r="84" spans="1:5" ht="12.75">
      <c r="A84" s="35" t="s">
        <v>56</v>
      </c>
      <c r="E84" s="40" t="s">
        <v>5</v>
      </c>
    </row>
    <row r="85" spans="1:5" ht="127.5">
      <c r="A85" t="s">
        <v>58</v>
      </c>
      <c r="E85" s="39" t="s">
        <v>152</v>
      </c>
    </row>
    <row r="86" spans="1:16" ht="12.75">
      <c r="A8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227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27</v>
      </c>
    </row>
    <row r="87" spans="1:5" ht="12.75">
      <c r="A87" s="35" t="s">
        <v>55</v>
      </c>
      <c r="E87" s="39" t="s">
        <v>226</v>
      </c>
    </row>
    <row r="88" spans="1:5" ht="12.75">
      <c r="A88" s="35" t="s">
        <v>56</v>
      </c>
      <c r="E88" s="40" t="s">
        <v>5</v>
      </c>
    </row>
    <row r="89" spans="1:5" ht="51">
      <c r="A89" t="s">
        <v>58</v>
      </c>
      <c r="E89" s="39" t="s">
        <v>228</v>
      </c>
    </row>
    <row r="90" spans="1:16" ht="25.5">
      <c r="A90" t="s">
        <v>49</v>
      </c>
      <c s="34" t="s">
        <v>229</v>
      </c>
      <c s="34" t="s">
        <v>230</v>
      </c>
      <c s="35" t="s">
        <v>5</v>
      </c>
      <c s="6" t="s">
        <v>231</v>
      </c>
      <c s="36" t="s">
        <v>129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27</v>
      </c>
    </row>
    <row r="91" spans="1:5" ht="25.5">
      <c r="A91" s="35" t="s">
        <v>55</v>
      </c>
      <c r="E91" s="39" t="s">
        <v>231</v>
      </c>
    </row>
    <row r="92" spans="1:5" ht="12.75">
      <c r="A92" s="35" t="s">
        <v>56</v>
      </c>
      <c r="E92" s="40" t="s">
        <v>5</v>
      </c>
    </row>
    <row r="93" spans="1:5" ht="63.75">
      <c r="A93" t="s">
        <v>58</v>
      </c>
      <c r="E93" s="39" t="s">
        <v>232</v>
      </c>
    </row>
    <row r="94" spans="1:16" ht="12.75">
      <c r="A94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236</v>
      </c>
      <c s="37">
        <v>0.24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27</v>
      </c>
    </row>
    <row r="95" spans="1:5" ht="12.75">
      <c r="A95" s="35" t="s">
        <v>55</v>
      </c>
      <c r="E95" s="39" t="s">
        <v>235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237</v>
      </c>
    </row>
    <row r="98" spans="1:16" ht="12.75">
      <c r="A98" t="s">
        <v>49</v>
      </c>
      <c s="34" t="s">
        <v>238</v>
      </c>
      <c s="34" t="s">
        <v>239</v>
      </c>
      <c s="35" t="s">
        <v>5</v>
      </c>
      <c s="6" t="s">
        <v>240</v>
      </c>
      <c s="36" t="s">
        <v>227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27</v>
      </c>
    </row>
    <row r="99" spans="1:5" ht="12.75">
      <c r="A99" s="35" t="s">
        <v>55</v>
      </c>
      <c r="E99" s="39" t="s">
        <v>240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241</v>
      </c>
    </row>
    <row r="102" spans="1:16" ht="12.75">
      <c r="A102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227</v>
      </c>
      <c s="37">
        <v>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27</v>
      </c>
    </row>
    <row r="103" spans="1:5" ht="12.75">
      <c r="A103" s="35" t="s">
        <v>55</v>
      </c>
      <c r="E103" s="39" t="s">
        <v>244</v>
      </c>
    </row>
    <row r="104" spans="1:5" ht="12.75">
      <c r="A104" s="35" t="s">
        <v>56</v>
      </c>
      <c r="E104" s="40" t="s">
        <v>5</v>
      </c>
    </row>
    <row r="105" spans="1:5" ht="63.75">
      <c r="A105" t="s">
        <v>58</v>
      </c>
      <c r="E105" s="39" t="s">
        <v>245</v>
      </c>
    </row>
    <row r="106" spans="1:16" ht="12.75">
      <c r="A106" t="s">
        <v>49</v>
      </c>
      <c s="34" t="s">
        <v>246</v>
      </c>
      <c s="34" t="s">
        <v>247</v>
      </c>
      <c s="35" t="s">
        <v>5</v>
      </c>
      <c s="6" t="s">
        <v>248</v>
      </c>
      <c s="36" t="s">
        <v>129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130</v>
      </c>
      <c>
        <f>(M106*21)/100</f>
      </c>
      <c t="s">
        <v>27</v>
      </c>
    </row>
    <row r="107" spans="1:5" ht="12.75">
      <c r="A107" s="35" t="s">
        <v>55</v>
      </c>
      <c r="E107" s="39" t="s">
        <v>248</v>
      </c>
    </row>
    <row r="108" spans="1:5" ht="12.75">
      <c r="A108" s="35" t="s">
        <v>56</v>
      </c>
      <c r="E108" s="40" t="s">
        <v>5</v>
      </c>
    </row>
    <row r="109" spans="1:5" ht="114.75">
      <c r="A109" t="s">
        <v>58</v>
      </c>
      <c r="E109" s="39" t="s">
        <v>249</v>
      </c>
    </row>
    <row r="110" spans="1:16" ht="12.75">
      <c r="A110" t="s">
        <v>49</v>
      </c>
      <c s="34" t="s">
        <v>250</v>
      </c>
      <c s="34" t="s">
        <v>159</v>
      </c>
      <c s="35" t="s">
        <v>5</v>
      </c>
      <c s="6" t="s">
        <v>160</v>
      </c>
      <c s="36" t="s">
        <v>161</v>
      </c>
      <c s="37">
        <v>24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130</v>
      </c>
      <c>
        <f>(M110*21)/100</f>
      </c>
      <c t="s">
        <v>27</v>
      </c>
    </row>
    <row r="111" spans="1:5" ht="12.75">
      <c r="A111" s="35" t="s">
        <v>55</v>
      </c>
      <c r="E111" s="39" t="s">
        <v>160</v>
      </c>
    </row>
    <row r="112" spans="1:5" ht="12.75">
      <c r="A112" s="35" t="s">
        <v>56</v>
      </c>
      <c r="E112" s="40" t="s">
        <v>5</v>
      </c>
    </row>
    <row r="113" spans="1:5" ht="63.75">
      <c r="A113" t="s">
        <v>58</v>
      </c>
      <c r="E113" s="39" t="s">
        <v>162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171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171</v>
      </c>
      <c r="E4" s="26" t="s">
        <v>172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253</v>
      </c>
      <c r="E8" s="30" t="s">
        <v>252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254</v>
      </c>
      <c r="E9" s="33" t="s">
        <v>255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89</v>
      </c>
      <c s="34" t="s">
        <v>256</v>
      </c>
      <c s="35" t="s">
        <v>5</v>
      </c>
      <c s="6" t="s">
        <v>257</v>
      </c>
      <c s="36" t="s">
        <v>258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257</v>
      </c>
    </row>
    <row r="12" spans="1:5" ht="12.75">
      <c r="A12" s="35" t="s">
        <v>56</v>
      </c>
      <c r="E12" s="40" t="s">
        <v>5</v>
      </c>
    </row>
    <row r="13" spans="1:5" ht="38.25">
      <c r="A13" t="s">
        <v>58</v>
      </c>
      <c r="E13" s="39" t="s">
        <v>259</v>
      </c>
    </row>
    <row r="14" spans="1:13" ht="12.75">
      <c r="A14" t="s">
        <v>46</v>
      </c>
      <c r="C14" s="31" t="s">
        <v>77</v>
      </c>
      <c r="E14" s="33" t="s">
        <v>260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</f>
      </c>
      <c s="32">
        <f>0+M15+M19+M23+M27+M31+M35+M39+M43+M47+M51+M55+M59+M63+M67+M71+M75+M79+M83+M87+M91+M95+M99+M103+M107+M111+M115+M119+M123+M127+M131+M135+M139+M143+M147</f>
      </c>
    </row>
    <row r="15" spans="1:16" ht="25.5">
      <c r="A15" t="s">
        <v>49</v>
      </c>
      <c s="34" t="s">
        <v>210</v>
      </c>
      <c s="34" t="s">
        <v>261</v>
      </c>
      <c s="35" t="s">
        <v>5</v>
      </c>
      <c s="6" t="s">
        <v>262</v>
      </c>
      <c s="36" t="s">
        <v>161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25.5">
      <c r="A16" s="35" t="s">
        <v>55</v>
      </c>
      <c r="E16" s="39" t="s">
        <v>262</v>
      </c>
    </row>
    <row r="17" spans="1:5" ht="12.75">
      <c r="A17" s="35" t="s">
        <v>56</v>
      </c>
      <c r="E17" s="40" t="s">
        <v>5</v>
      </c>
    </row>
    <row r="18" spans="1:5" ht="25.5">
      <c r="A18" t="s">
        <v>58</v>
      </c>
      <c r="E18" s="39" t="s">
        <v>263</v>
      </c>
    </row>
    <row r="19" spans="1:16" ht="25.5">
      <c r="A19" t="s">
        <v>49</v>
      </c>
      <c s="34" t="s">
        <v>213</v>
      </c>
      <c s="34" t="s">
        <v>264</v>
      </c>
      <c s="35" t="s">
        <v>5</v>
      </c>
      <c s="6" t="s">
        <v>265</v>
      </c>
      <c s="36" t="s">
        <v>161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265</v>
      </c>
    </row>
    <row r="21" spans="1:5" ht="12.75">
      <c r="A21" s="35" t="s">
        <v>56</v>
      </c>
      <c r="E21" s="40" t="s">
        <v>5</v>
      </c>
    </row>
    <row r="22" spans="1:5" ht="25.5">
      <c r="A22" t="s">
        <v>58</v>
      </c>
      <c r="E22" s="39" t="s">
        <v>266</v>
      </c>
    </row>
    <row r="23" spans="1:16" ht="12.75">
      <c r="A23" t="s">
        <v>49</v>
      </c>
      <c s="34" t="s">
        <v>216</v>
      </c>
      <c s="34" t="s">
        <v>267</v>
      </c>
      <c s="35" t="s">
        <v>5</v>
      </c>
      <c s="6" t="s">
        <v>268</v>
      </c>
      <c s="36" t="s">
        <v>161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268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269</v>
      </c>
    </row>
    <row r="27" spans="1:16" ht="25.5">
      <c r="A27" t="s">
        <v>49</v>
      </c>
      <c s="34" t="s">
        <v>219</v>
      </c>
      <c s="34" t="s">
        <v>270</v>
      </c>
      <c s="35" t="s">
        <v>5</v>
      </c>
      <c s="6" t="s">
        <v>271</v>
      </c>
      <c s="36" t="s">
        <v>227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27</v>
      </c>
    </row>
    <row r="28" spans="1:5" ht="25.5">
      <c r="A28" s="35" t="s">
        <v>55</v>
      </c>
      <c r="E28" s="39" t="s">
        <v>271</v>
      </c>
    </row>
    <row r="29" spans="1:5" ht="12.75">
      <c r="A29" s="35" t="s">
        <v>56</v>
      </c>
      <c r="E29" s="40" t="s">
        <v>5</v>
      </c>
    </row>
    <row r="30" spans="1:5" ht="25.5">
      <c r="A30" t="s">
        <v>58</v>
      </c>
      <c r="E30" s="39" t="s">
        <v>272</v>
      </c>
    </row>
    <row r="31" spans="1:16" ht="12.75">
      <c r="A31" t="s">
        <v>49</v>
      </c>
      <c s="34" t="s">
        <v>224</v>
      </c>
      <c s="34" t="s">
        <v>273</v>
      </c>
      <c s="35" t="s">
        <v>5</v>
      </c>
      <c s="6" t="s">
        <v>274</v>
      </c>
      <c s="36" t="s">
        <v>129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27</v>
      </c>
    </row>
    <row r="32" spans="1:5" ht="12.75">
      <c r="A32" s="35" t="s">
        <v>55</v>
      </c>
      <c r="E32" s="39" t="s">
        <v>274</v>
      </c>
    </row>
    <row r="33" spans="1:5" ht="12.75">
      <c r="A33" s="35" t="s">
        <v>56</v>
      </c>
      <c r="E33" s="40" t="s">
        <v>5</v>
      </c>
    </row>
    <row r="34" spans="1:5" ht="51">
      <c r="A34" t="s">
        <v>58</v>
      </c>
      <c r="E34" s="39" t="s">
        <v>275</v>
      </c>
    </row>
    <row r="35" spans="1:16" ht="12.75">
      <c r="A35" t="s">
        <v>49</v>
      </c>
      <c s="34" t="s">
        <v>229</v>
      </c>
      <c s="34" t="s">
        <v>276</v>
      </c>
      <c s="35" t="s">
        <v>5</v>
      </c>
      <c s="6" t="s">
        <v>277</v>
      </c>
      <c s="36" t="s">
        <v>129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27</v>
      </c>
    </row>
    <row r="36" spans="1:5" ht="12.75">
      <c r="A36" s="35" t="s">
        <v>55</v>
      </c>
      <c r="E36" s="39" t="s">
        <v>277</v>
      </c>
    </row>
    <row r="37" spans="1:5" ht="12.75">
      <c r="A37" s="35" t="s">
        <v>56</v>
      </c>
      <c r="E37" s="40" t="s">
        <v>5</v>
      </c>
    </row>
    <row r="38" spans="1:5" ht="51">
      <c r="A38" t="s">
        <v>58</v>
      </c>
      <c r="E38" s="39" t="s">
        <v>275</v>
      </c>
    </row>
    <row r="39" spans="1:16" ht="12.75">
      <c r="A39" t="s">
        <v>49</v>
      </c>
      <c s="34" t="s">
        <v>233</v>
      </c>
      <c s="34" t="s">
        <v>278</v>
      </c>
      <c s="35" t="s">
        <v>5</v>
      </c>
      <c s="6" t="s">
        <v>279</v>
      </c>
      <c s="36" t="s">
        <v>161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279</v>
      </c>
    </row>
    <row r="41" spans="1:5" ht="12.75">
      <c r="A41" s="35" t="s">
        <v>56</v>
      </c>
      <c r="E41" s="40" t="s">
        <v>5</v>
      </c>
    </row>
    <row r="42" spans="1:5" ht="51">
      <c r="A42" t="s">
        <v>58</v>
      </c>
      <c r="E42" s="39" t="s">
        <v>280</v>
      </c>
    </row>
    <row r="43" spans="1:16" ht="12.75">
      <c r="A43" t="s">
        <v>49</v>
      </c>
      <c s="34" t="s">
        <v>238</v>
      </c>
      <c s="34" t="s">
        <v>281</v>
      </c>
      <c s="35" t="s">
        <v>5</v>
      </c>
      <c s="6" t="s">
        <v>282</v>
      </c>
      <c s="36" t="s">
        <v>148</v>
      </c>
      <c s="37">
        <v>0.14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27</v>
      </c>
    </row>
    <row r="44" spans="1:5" ht="12.75">
      <c r="A44" s="35" t="s">
        <v>55</v>
      </c>
      <c r="E44" s="39" t="s">
        <v>282</v>
      </c>
    </row>
    <row r="45" spans="1:5" ht="12.75">
      <c r="A45" s="35" t="s">
        <v>56</v>
      </c>
      <c r="E45" s="40" t="s">
        <v>5</v>
      </c>
    </row>
    <row r="46" spans="1:5" ht="51">
      <c r="A46" t="s">
        <v>58</v>
      </c>
      <c r="E46" s="39" t="s">
        <v>283</v>
      </c>
    </row>
    <row r="47" spans="1:16" ht="12.75">
      <c r="A47" t="s">
        <v>49</v>
      </c>
      <c s="34" t="s">
        <v>242</v>
      </c>
      <c s="34" t="s">
        <v>284</v>
      </c>
      <c s="35" t="s">
        <v>5</v>
      </c>
      <c s="6" t="s">
        <v>285</v>
      </c>
      <c s="36" t="s">
        <v>148</v>
      </c>
      <c s="37">
        <v>0.14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27</v>
      </c>
    </row>
    <row r="48" spans="1:5" ht="12.75">
      <c r="A48" s="35" t="s">
        <v>55</v>
      </c>
      <c r="E48" s="39" t="s">
        <v>285</v>
      </c>
    </row>
    <row r="49" spans="1:5" ht="12.75">
      <c r="A49" s="35" t="s">
        <v>56</v>
      </c>
      <c r="E49" s="40" t="s">
        <v>5</v>
      </c>
    </row>
    <row r="50" spans="1:5" ht="63.75">
      <c r="A50" t="s">
        <v>58</v>
      </c>
      <c r="E50" s="39" t="s">
        <v>286</v>
      </c>
    </row>
    <row r="51" spans="1:16" ht="25.5">
      <c r="A51" t="s">
        <v>49</v>
      </c>
      <c s="34" t="s">
        <v>246</v>
      </c>
      <c s="34" t="s">
        <v>287</v>
      </c>
      <c s="35" t="s">
        <v>5</v>
      </c>
      <c s="6" t="s">
        <v>288</v>
      </c>
      <c s="36" t="s">
        <v>129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27</v>
      </c>
    </row>
    <row r="52" spans="1:5" ht="25.5">
      <c r="A52" s="35" t="s">
        <v>55</v>
      </c>
      <c r="E52" s="39" t="s">
        <v>288</v>
      </c>
    </row>
    <row r="53" spans="1:5" ht="12.75">
      <c r="A53" s="35" t="s">
        <v>56</v>
      </c>
      <c r="E53" s="40" t="s">
        <v>5</v>
      </c>
    </row>
    <row r="54" spans="1:5" ht="127.5">
      <c r="A54" t="s">
        <v>58</v>
      </c>
      <c r="E54" s="39" t="s">
        <v>289</v>
      </c>
    </row>
    <row r="55" spans="1:16" ht="12.75">
      <c r="A55" t="s">
        <v>49</v>
      </c>
      <c s="34" t="s">
        <v>250</v>
      </c>
      <c s="34" t="s">
        <v>290</v>
      </c>
      <c s="35" t="s">
        <v>5</v>
      </c>
      <c s="6" t="s">
        <v>291</v>
      </c>
      <c s="36" t="s">
        <v>129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27</v>
      </c>
    </row>
    <row r="56" spans="1:5" ht="12.75">
      <c r="A56" s="35" t="s">
        <v>55</v>
      </c>
      <c r="E56" s="39" t="s">
        <v>291</v>
      </c>
    </row>
    <row r="57" spans="1:5" ht="12.75">
      <c r="A57" s="35" t="s">
        <v>56</v>
      </c>
      <c r="E57" s="40" t="s">
        <v>5</v>
      </c>
    </row>
    <row r="58" spans="1:5" ht="102">
      <c r="A58" t="s">
        <v>58</v>
      </c>
      <c r="E58" s="39" t="s">
        <v>292</v>
      </c>
    </row>
    <row r="59" spans="1:16" ht="12.75">
      <c r="A59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129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27</v>
      </c>
    </row>
    <row r="60" spans="1:5" ht="12.75">
      <c r="A60" s="35" t="s">
        <v>55</v>
      </c>
      <c r="E60" s="39" t="s">
        <v>295</v>
      </c>
    </row>
    <row r="61" spans="1:5" ht="12.75">
      <c r="A61" s="35" t="s">
        <v>56</v>
      </c>
      <c r="E61" s="40" t="s">
        <v>5</v>
      </c>
    </row>
    <row r="62" spans="1:5" ht="89.25">
      <c r="A62" t="s">
        <v>58</v>
      </c>
      <c r="E62" s="39" t="s">
        <v>296</v>
      </c>
    </row>
    <row r="63" spans="1:16" ht="12.75">
      <c r="A63" t="s">
        <v>49</v>
      </c>
      <c s="34" t="s">
        <v>297</v>
      </c>
      <c s="34" t="s">
        <v>298</v>
      </c>
      <c s="35" t="s">
        <v>5</v>
      </c>
      <c s="6" t="s">
        <v>299</v>
      </c>
      <c s="36" t="s">
        <v>129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27</v>
      </c>
    </row>
    <row r="64" spans="1:5" ht="12.75">
      <c r="A64" s="35" t="s">
        <v>55</v>
      </c>
      <c r="E64" s="39" t="s">
        <v>299</v>
      </c>
    </row>
    <row r="65" spans="1:5" ht="12.75">
      <c r="A65" s="35" t="s">
        <v>56</v>
      </c>
      <c r="E65" s="40" t="s">
        <v>5</v>
      </c>
    </row>
    <row r="66" spans="1:5" ht="102">
      <c r="A66" t="s">
        <v>58</v>
      </c>
      <c r="E66" s="39" t="s">
        <v>300</v>
      </c>
    </row>
    <row r="67" spans="1:16" ht="12.75">
      <c r="A67" t="s">
        <v>49</v>
      </c>
      <c s="34" t="s">
        <v>301</v>
      </c>
      <c s="34" t="s">
        <v>302</v>
      </c>
      <c s="35" t="s">
        <v>5</v>
      </c>
      <c s="6" t="s">
        <v>303</v>
      </c>
      <c s="36" t="s">
        <v>129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27</v>
      </c>
    </row>
    <row r="68" spans="1:5" ht="12.75">
      <c r="A68" s="35" t="s">
        <v>55</v>
      </c>
      <c r="E68" s="39" t="s">
        <v>303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304</v>
      </c>
    </row>
    <row r="71" spans="1:16" ht="12.75">
      <c r="A71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129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27</v>
      </c>
    </row>
    <row r="72" spans="1:5" ht="12.75">
      <c r="A72" s="35" t="s">
        <v>55</v>
      </c>
      <c r="E72" s="39" t="s">
        <v>307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296</v>
      </c>
    </row>
    <row r="75" spans="1:16" ht="12.75">
      <c r="A75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129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27</v>
      </c>
    </row>
    <row r="76" spans="1:5" ht="12.75">
      <c r="A76" s="35" t="s">
        <v>55</v>
      </c>
      <c r="E76" s="39" t="s">
        <v>310</v>
      </c>
    </row>
    <row r="77" spans="1:5" ht="12.75">
      <c r="A77" s="35" t="s">
        <v>56</v>
      </c>
      <c r="E77" s="40" t="s">
        <v>5</v>
      </c>
    </row>
    <row r="78" spans="1:5" ht="114.75">
      <c r="A78" t="s">
        <v>58</v>
      </c>
      <c r="E78" s="39" t="s">
        <v>311</v>
      </c>
    </row>
    <row r="79" spans="1:16" ht="12.75">
      <c r="A79" t="s">
        <v>49</v>
      </c>
      <c s="34" t="s">
        <v>312</v>
      </c>
      <c s="34" t="s">
        <v>313</v>
      </c>
      <c s="35" t="s">
        <v>5</v>
      </c>
      <c s="6" t="s">
        <v>314</v>
      </c>
      <c s="36" t="s">
        <v>129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27</v>
      </c>
    </row>
    <row r="80" spans="1:5" ht="12.75">
      <c r="A80" s="35" t="s">
        <v>55</v>
      </c>
      <c r="E80" s="39" t="s">
        <v>314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296</v>
      </c>
    </row>
    <row r="83" spans="1:16" ht="12.75">
      <c r="A83" t="s">
        <v>49</v>
      </c>
      <c s="34" t="s">
        <v>315</v>
      </c>
      <c s="34" t="s">
        <v>316</v>
      </c>
      <c s="35" t="s">
        <v>5</v>
      </c>
      <c s="6" t="s">
        <v>317</v>
      </c>
      <c s="36" t="s">
        <v>129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130</v>
      </c>
      <c>
        <f>(M83*21)/100</f>
      </c>
      <c t="s">
        <v>27</v>
      </c>
    </row>
    <row r="84" spans="1:5" ht="12.75">
      <c r="A84" s="35" t="s">
        <v>55</v>
      </c>
      <c r="E84" s="39" t="s">
        <v>317</v>
      </c>
    </row>
    <row r="85" spans="1:5" ht="12.75">
      <c r="A85" s="35" t="s">
        <v>56</v>
      </c>
      <c r="E85" s="40" t="s">
        <v>5</v>
      </c>
    </row>
    <row r="86" spans="1:5" ht="114.75">
      <c r="A86" t="s">
        <v>58</v>
      </c>
      <c r="E86" s="39" t="s">
        <v>304</v>
      </c>
    </row>
    <row r="87" spans="1:16" ht="12.75">
      <c r="A87" t="s">
        <v>49</v>
      </c>
      <c s="34" t="s">
        <v>318</v>
      </c>
      <c s="34" t="s">
        <v>319</v>
      </c>
      <c s="35" t="s">
        <v>5</v>
      </c>
      <c s="6" t="s">
        <v>320</v>
      </c>
      <c s="36" t="s">
        <v>129</v>
      </c>
      <c s="37">
        <v>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130</v>
      </c>
      <c>
        <f>(M87*21)/100</f>
      </c>
      <c t="s">
        <v>27</v>
      </c>
    </row>
    <row r="88" spans="1:5" ht="12.75">
      <c r="A88" s="35" t="s">
        <v>55</v>
      </c>
      <c r="E88" s="39" t="s">
        <v>320</v>
      </c>
    </row>
    <row r="89" spans="1:5" ht="12.75">
      <c r="A89" s="35" t="s">
        <v>56</v>
      </c>
      <c r="E89" s="40" t="s">
        <v>5</v>
      </c>
    </row>
    <row r="90" spans="1:5" ht="102">
      <c r="A90" t="s">
        <v>58</v>
      </c>
      <c r="E90" s="39" t="s">
        <v>292</v>
      </c>
    </row>
    <row r="91" spans="1:16" ht="12.75">
      <c r="A91" t="s">
        <v>49</v>
      </c>
      <c s="34" t="s">
        <v>321</v>
      </c>
      <c s="34" t="s">
        <v>322</v>
      </c>
      <c s="35" t="s">
        <v>5</v>
      </c>
      <c s="6" t="s">
        <v>323</v>
      </c>
      <c s="36" t="s">
        <v>129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27</v>
      </c>
    </row>
    <row r="92" spans="1:5" ht="12.75">
      <c r="A92" s="35" t="s">
        <v>55</v>
      </c>
      <c r="E92" s="39" t="s">
        <v>323</v>
      </c>
    </row>
    <row r="93" spans="1:5" ht="12.75">
      <c r="A93" s="35" t="s">
        <v>56</v>
      </c>
      <c r="E93" s="40" t="s">
        <v>5</v>
      </c>
    </row>
    <row r="94" spans="1:5" ht="114.75">
      <c r="A94" t="s">
        <v>58</v>
      </c>
      <c r="E94" s="39" t="s">
        <v>304</v>
      </c>
    </row>
    <row r="95" spans="1:16" ht="12.75">
      <c r="A95" t="s">
        <v>49</v>
      </c>
      <c s="34" t="s">
        <v>324</v>
      </c>
      <c s="34" t="s">
        <v>325</v>
      </c>
      <c s="35" t="s">
        <v>5</v>
      </c>
      <c s="6" t="s">
        <v>326</v>
      </c>
      <c s="36" t="s">
        <v>129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130</v>
      </c>
      <c>
        <f>(M95*21)/100</f>
      </c>
      <c t="s">
        <v>27</v>
      </c>
    </row>
    <row r="96" spans="1:5" ht="12.75">
      <c r="A96" s="35" t="s">
        <v>55</v>
      </c>
      <c r="E96" s="39" t="s">
        <v>326</v>
      </c>
    </row>
    <row r="97" spans="1:5" ht="12.75">
      <c r="A97" s="35" t="s">
        <v>56</v>
      </c>
      <c r="E97" s="40" t="s">
        <v>5</v>
      </c>
    </row>
    <row r="98" spans="1:5" ht="89.25">
      <c r="A98" t="s">
        <v>58</v>
      </c>
      <c r="E98" s="39" t="s">
        <v>296</v>
      </c>
    </row>
    <row r="99" spans="1:16" ht="12.75">
      <c r="A99" t="s">
        <v>49</v>
      </c>
      <c s="34" t="s">
        <v>327</v>
      </c>
      <c s="34" t="s">
        <v>328</v>
      </c>
      <c s="35" t="s">
        <v>5</v>
      </c>
      <c s="6" t="s">
        <v>329</v>
      </c>
      <c s="36" t="s">
        <v>129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27</v>
      </c>
    </row>
    <row r="100" spans="1:5" ht="12.75">
      <c r="A100" s="35" t="s">
        <v>55</v>
      </c>
      <c r="E100" s="39" t="s">
        <v>329</v>
      </c>
    </row>
    <row r="101" spans="1:5" ht="12.75">
      <c r="A101" s="35" t="s">
        <v>56</v>
      </c>
      <c r="E101" s="40" t="s">
        <v>5</v>
      </c>
    </row>
    <row r="102" spans="1:5" ht="114.75">
      <c r="A102" t="s">
        <v>58</v>
      </c>
      <c r="E102" s="39" t="s">
        <v>304</v>
      </c>
    </row>
    <row r="103" spans="1:16" ht="12.75">
      <c r="A103" t="s">
        <v>49</v>
      </c>
      <c s="34" t="s">
        <v>330</v>
      </c>
      <c s="34" t="s">
        <v>331</v>
      </c>
      <c s="35" t="s">
        <v>5</v>
      </c>
      <c s="6" t="s">
        <v>332</v>
      </c>
      <c s="36" t="s">
        <v>129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130</v>
      </c>
      <c>
        <f>(M103*21)/100</f>
      </c>
      <c t="s">
        <v>27</v>
      </c>
    </row>
    <row r="104" spans="1:5" ht="12.75">
      <c r="A104" s="35" t="s">
        <v>55</v>
      </c>
      <c r="E104" s="39" t="s">
        <v>332</v>
      </c>
    </row>
    <row r="105" spans="1:5" ht="12.75">
      <c r="A105" s="35" t="s">
        <v>56</v>
      </c>
      <c r="E105" s="40" t="s">
        <v>5</v>
      </c>
    </row>
    <row r="106" spans="1:5" ht="114.75">
      <c r="A106" t="s">
        <v>58</v>
      </c>
      <c r="E106" s="39" t="s">
        <v>304</v>
      </c>
    </row>
    <row r="107" spans="1:16" ht="12.75">
      <c r="A107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129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130</v>
      </c>
      <c>
        <f>(M107*21)/100</f>
      </c>
      <c t="s">
        <v>27</v>
      </c>
    </row>
    <row r="108" spans="1:5" ht="12.75">
      <c r="A108" s="35" t="s">
        <v>55</v>
      </c>
      <c r="E108" s="39" t="s">
        <v>335</v>
      </c>
    </row>
    <row r="109" spans="1:5" ht="12.75">
      <c r="A109" s="35" t="s">
        <v>56</v>
      </c>
      <c r="E109" s="40" t="s">
        <v>5</v>
      </c>
    </row>
    <row r="110" spans="1:5" ht="89.25">
      <c r="A110" t="s">
        <v>58</v>
      </c>
      <c r="E110" s="39" t="s">
        <v>296</v>
      </c>
    </row>
    <row r="111" spans="1:16" ht="12.75">
      <c r="A111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339</v>
      </c>
      <c s="37">
        <v>0.555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130</v>
      </c>
      <c>
        <f>(M111*21)/100</f>
      </c>
      <c t="s">
        <v>27</v>
      </c>
    </row>
    <row r="112" spans="1:5" ht="12.75">
      <c r="A112" s="35" t="s">
        <v>55</v>
      </c>
      <c r="E112" s="39" t="s">
        <v>338</v>
      </c>
    </row>
    <row r="113" spans="1:5" ht="12.75">
      <c r="A113" s="35" t="s">
        <v>56</v>
      </c>
      <c r="E113" s="40" t="s">
        <v>5</v>
      </c>
    </row>
    <row r="114" spans="1:5" ht="127.5">
      <c r="A114" t="s">
        <v>58</v>
      </c>
      <c r="E114" s="39" t="s">
        <v>340</v>
      </c>
    </row>
    <row r="115" spans="1:16" ht="12.75">
      <c r="A115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339</v>
      </c>
      <c s="37">
        <v>0.555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130</v>
      </c>
      <c>
        <f>(M115*21)/100</f>
      </c>
      <c t="s">
        <v>27</v>
      </c>
    </row>
    <row r="116" spans="1:5" ht="12.75">
      <c r="A116" s="35" t="s">
        <v>55</v>
      </c>
      <c r="E116" s="39" t="s">
        <v>343</v>
      </c>
    </row>
    <row r="117" spans="1:5" ht="12.75">
      <c r="A117" s="35" t="s">
        <v>56</v>
      </c>
      <c r="E117" s="40" t="s">
        <v>5</v>
      </c>
    </row>
    <row r="118" spans="1:5" ht="63.75">
      <c r="A118" t="s">
        <v>58</v>
      </c>
      <c r="E118" s="39" t="s">
        <v>344</v>
      </c>
    </row>
    <row r="119" spans="1:16" ht="12.75">
      <c r="A119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348</v>
      </c>
      <c s="37">
        <v>0.5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27</v>
      </c>
    </row>
    <row r="120" spans="1:5" ht="12.75">
      <c r="A120" s="35" t="s">
        <v>55</v>
      </c>
      <c r="E120" s="39" t="s">
        <v>347</v>
      </c>
    </row>
    <row r="121" spans="1:5" ht="12.75">
      <c r="A121" s="35" t="s">
        <v>56</v>
      </c>
      <c r="E121" s="40" t="s">
        <v>5</v>
      </c>
    </row>
    <row r="122" spans="1:5" ht="89.25">
      <c r="A122" t="s">
        <v>58</v>
      </c>
      <c r="E122" s="39" t="s">
        <v>349</v>
      </c>
    </row>
    <row r="123" spans="1:16" ht="12.75">
      <c r="A123" t="s">
        <v>49</v>
      </c>
      <c s="34" t="s">
        <v>350</v>
      </c>
      <c s="34" t="s">
        <v>351</v>
      </c>
      <c s="35" t="s">
        <v>5</v>
      </c>
      <c s="6" t="s">
        <v>352</v>
      </c>
      <c s="36" t="s">
        <v>348</v>
      </c>
      <c s="37">
        <v>0.5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27</v>
      </c>
    </row>
    <row r="124" spans="1:5" ht="12.75">
      <c r="A124" s="35" t="s">
        <v>55</v>
      </c>
      <c r="E124" s="39" t="s">
        <v>352</v>
      </c>
    </row>
    <row r="125" spans="1:5" ht="12.75">
      <c r="A125" s="35" t="s">
        <v>56</v>
      </c>
      <c r="E125" s="40" t="s">
        <v>5</v>
      </c>
    </row>
    <row r="126" spans="1:5" ht="102">
      <c r="A126" t="s">
        <v>58</v>
      </c>
      <c r="E126" s="39" t="s">
        <v>353</v>
      </c>
    </row>
    <row r="127" spans="1:16" ht="12.75">
      <c r="A127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129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27</v>
      </c>
    </row>
    <row r="128" spans="1:5" ht="12.75">
      <c r="A128" s="35" t="s">
        <v>55</v>
      </c>
      <c r="E128" s="39" t="s">
        <v>356</v>
      </c>
    </row>
    <row r="129" spans="1:5" ht="12.75">
      <c r="A129" s="35" t="s">
        <v>56</v>
      </c>
      <c r="E129" s="40" t="s">
        <v>5</v>
      </c>
    </row>
    <row r="130" spans="1:5" ht="89.25">
      <c r="A130" t="s">
        <v>58</v>
      </c>
      <c r="E130" s="39" t="s">
        <v>357</v>
      </c>
    </row>
    <row r="131" spans="1:16" ht="12.75">
      <c r="A131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129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27</v>
      </c>
    </row>
    <row r="132" spans="1:5" ht="12.75">
      <c r="A132" s="35" t="s">
        <v>55</v>
      </c>
      <c r="E132" s="39" t="s">
        <v>360</v>
      </c>
    </row>
    <row r="133" spans="1:5" ht="12.75">
      <c r="A133" s="35" t="s">
        <v>56</v>
      </c>
      <c r="E133" s="40" t="s">
        <v>5</v>
      </c>
    </row>
    <row r="134" spans="1:5" ht="89.25">
      <c r="A134" t="s">
        <v>58</v>
      </c>
      <c r="E134" s="39" t="s">
        <v>361</v>
      </c>
    </row>
    <row r="135" spans="1:16" ht="12.75">
      <c r="A135" t="s">
        <v>49</v>
      </c>
      <c s="34" t="s">
        <v>362</v>
      </c>
      <c s="34" t="s">
        <v>363</v>
      </c>
      <c s="35" t="s">
        <v>5</v>
      </c>
      <c s="6" t="s">
        <v>364</v>
      </c>
      <c s="36" t="s">
        <v>258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364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365</v>
      </c>
    </row>
    <row r="139" spans="1:16" ht="25.5">
      <c r="A139" t="s">
        <v>49</v>
      </c>
      <c s="34" t="s">
        <v>366</v>
      </c>
      <c s="34" t="s">
        <v>367</v>
      </c>
      <c s="35" t="s">
        <v>5</v>
      </c>
      <c s="6" t="s">
        <v>368</v>
      </c>
      <c s="36" t="s">
        <v>258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25.5">
      <c r="A140" s="35" t="s">
        <v>55</v>
      </c>
      <c r="E140" s="39" t="s">
        <v>368</v>
      </c>
    </row>
    <row r="141" spans="1:5" ht="12.75">
      <c r="A141" s="35" t="s">
        <v>56</v>
      </c>
      <c r="E141" s="40" t="s">
        <v>5</v>
      </c>
    </row>
    <row r="142" spans="1:5" ht="25.5">
      <c r="A142" t="s">
        <v>58</v>
      </c>
      <c r="E142" s="39" t="s">
        <v>369</v>
      </c>
    </row>
    <row r="143" spans="1:16" ht="12.75">
      <c r="A143" t="s">
        <v>49</v>
      </c>
      <c s="34" t="s">
        <v>370</v>
      </c>
      <c s="34" t="s">
        <v>371</v>
      </c>
      <c s="35" t="s">
        <v>5</v>
      </c>
      <c s="6" t="s">
        <v>372</v>
      </c>
      <c s="36" t="s">
        <v>258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372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373</v>
      </c>
    </row>
    <row r="147" spans="1:16" ht="25.5">
      <c r="A147" t="s">
        <v>49</v>
      </c>
      <c s="34" t="s">
        <v>374</v>
      </c>
      <c s="34" t="s">
        <v>375</v>
      </c>
      <c s="35" t="s">
        <v>5</v>
      </c>
      <c s="6" t="s">
        <v>376</v>
      </c>
      <c s="36" t="s">
        <v>258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25.5">
      <c r="A148" s="35" t="s">
        <v>55</v>
      </c>
      <c r="E148" s="39" t="s">
        <v>376</v>
      </c>
    </row>
    <row r="149" spans="1:5" ht="12.75">
      <c r="A149" s="35" t="s">
        <v>56</v>
      </c>
      <c r="E149" s="40" t="s">
        <v>5</v>
      </c>
    </row>
    <row r="150" spans="1:5" ht="25.5">
      <c r="A150" t="s">
        <v>58</v>
      </c>
      <c r="E150" s="39" t="s">
        <v>377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171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171</v>
      </c>
      <c r="E4" s="26" t="s">
        <v>172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COUNTIFS(L8:L255,"=0",A8:A255,"P")+COUNTIFS(L8:L255,"",A8:A255,"P")+SUM(Q8:Q255)</f>
      </c>
    </row>
    <row r="8" spans="1:13" ht="12.75">
      <c r="A8" t="s">
        <v>44</v>
      </c>
      <c r="C8" s="28" t="s">
        <v>380</v>
      </c>
      <c r="E8" s="30" t="s">
        <v>379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254</v>
      </c>
      <c r="E9" s="33" t="s">
        <v>255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89</v>
      </c>
      <c s="34" t="s">
        <v>256</v>
      </c>
      <c s="35" t="s">
        <v>5</v>
      </c>
      <c s="6" t="s">
        <v>257</v>
      </c>
      <c s="36" t="s">
        <v>258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257</v>
      </c>
    </row>
    <row r="12" spans="1:5" ht="12.75">
      <c r="A12" s="35" t="s">
        <v>56</v>
      </c>
      <c r="E12" s="40" t="s">
        <v>5</v>
      </c>
    </row>
    <row r="13" spans="1:5" ht="38.25">
      <c r="A13" t="s">
        <v>58</v>
      </c>
      <c r="E13" s="39" t="s">
        <v>259</v>
      </c>
    </row>
    <row r="14" spans="1:13" ht="12.75">
      <c r="A14" t="s">
        <v>46</v>
      </c>
      <c r="C14" s="31" t="s">
        <v>77</v>
      </c>
      <c r="E14" s="33" t="s">
        <v>260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</f>
      </c>
    </row>
    <row r="15" spans="1:16" ht="12.75">
      <c r="A15" t="s">
        <v>49</v>
      </c>
      <c s="34" t="s">
        <v>210</v>
      </c>
      <c s="34" t="s">
        <v>381</v>
      </c>
      <c s="35" t="s">
        <v>5</v>
      </c>
      <c s="6" t="s">
        <v>382</v>
      </c>
      <c s="36" t="s">
        <v>161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382</v>
      </c>
    </row>
    <row r="17" spans="1:5" ht="12.75">
      <c r="A17" s="35" t="s">
        <v>56</v>
      </c>
      <c r="E17" s="40" t="s">
        <v>5</v>
      </c>
    </row>
    <row r="18" spans="1:5" ht="25.5">
      <c r="A18" t="s">
        <v>58</v>
      </c>
      <c r="E18" s="39" t="s">
        <v>383</v>
      </c>
    </row>
    <row r="19" spans="1:16" ht="25.5">
      <c r="A19" t="s">
        <v>49</v>
      </c>
      <c s="34" t="s">
        <v>213</v>
      </c>
      <c s="34" t="s">
        <v>384</v>
      </c>
      <c s="35" t="s">
        <v>5</v>
      </c>
      <c s="6" t="s">
        <v>385</v>
      </c>
      <c s="36" t="s">
        <v>161</v>
      </c>
      <c s="37">
        <v>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385</v>
      </c>
    </row>
    <row r="21" spans="1:5" ht="12.75">
      <c r="A21" s="35" t="s">
        <v>56</v>
      </c>
      <c r="E21" s="40" t="s">
        <v>5</v>
      </c>
    </row>
    <row r="22" spans="1:5" ht="25.5">
      <c r="A22" t="s">
        <v>58</v>
      </c>
      <c r="E22" s="39" t="s">
        <v>386</v>
      </c>
    </row>
    <row r="23" spans="1:16" ht="25.5">
      <c r="A23" t="s">
        <v>49</v>
      </c>
      <c s="34" t="s">
        <v>216</v>
      </c>
      <c s="34" t="s">
        <v>387</v>
      </c>
      <c s="35" t="s">
        <v>5</v>
      </c>
      <c s="6" t="s">
        <v>388</v>
      </c>
      <c s="36" t="s">
        <v>258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388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389</v>
      </c>
    </row>
    <row r="27" spans="1:16" ht="25.5">
      <c r="A27" t="s">
        <v>49</v>
      </c>
      <c s="34" t="s">
        <v>219</v>
      </c>
      <c s="34" t="s">
        <v>270</v>
      </c>
      <c s="35" t="s">
        <v>5</v>
      </c>
      <c s="6" t="s">
        <v>271</v>
      </c>
      <c s="36" t="s">
        <v>227</v>
      </c>
      <c s="37">
        <v>955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27</v>
      </c>
    </row>
    <row r="28" spans="1:5" ht="25.5">
      <c r="A28" s="35" t="s">
        <v>55</v>
      </c>
      <c r="E28" s="39" t="s">
        <v>271</v>
      </c>
    </row>
    <row r="29" spans="1:5" ht="12.75">
      <c r="A29" s="35" t="s">
        <v>56</v>
      </c>
      <c r="E29" s="40" t="s">
        <v>5</v>
      </c>
    </row>
    <row r="30" spans="1:5" ht="38.25">
      <c r="A30" t="s">
        <v>58</v>
      </c>
      <c r="E30" s="39" t="s">
        <v>390</v>
      </c>
    </row>
    <row r="31" spans="1:16" ht="12.75">
      <c r="A31" t="s">
        <v>49</v>
      </c>
      <c s="34" t="s">
        <v>224</v>
      </c>
      <c s="34" t="s">
        <v>273</v>
      </c>
      <c s="35" t="s">
        <v>5</v>
      </c>
      <c s="6" t="s">
        <v>274</v>
      </c>
      <c s="36" t="s">
        <v>129</v>
      </c>
      <c s="37">
        <v>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27</v>
      </c>
    </row>
    <row r="32" spans="1:5" ht="12.75">
      <c r="A32" s="35" t="s">
        <v>55</v>
      </c>
      <c r="E32" s="39" t="s">
        <v>274</v>
      </c>
    </row>
    <row r="33" spans="1:5" ht="12.75">
      <c r="A33" s="35" t="s">
        <v>56</v>
      </c>
      <c r="E33" s="40" t="s">
        <v>5</v>
      </c>
    </row>
    <row r="34" spans="1:5" ht="51">
      <c r="A34" t="s">
        <v>58</v>
      </c>
      <c r="E34" s="39" t="s">
        <v>391</v>
      </c>
    </row>
    <row r="35" spans="1:16" ht="12.75">
      <c r="A35" t="s">
        <v>49</v>
      </c>
      <c s="34" t="s">
        <v>229</v>
      </c>
      <c s="34" t="s">
        <v>276</v>
      </c>
      <c s="35" t="s">
        <v>5</v>
      </c>
      <c s="6" t="s">
        <v>277</v>
      </c>
      <c s="36" t="s">
        <v>129</v>
      </c>
      <c s="37">
        <v>63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27</v>
      </c>
    </row>
    <row r="36" spans="1:5" ht="12.75">
      <c r="A36" s="35" t="s">
        <v>55</v>
      </c>
      <c r="E36" s="39" t="s">
        <v>277</v>
      </c>
    </row>
    <row r="37" spans="1:5" ht="12.75">
      <c r="A37" s="35" t="s">
        <v>56</v>
      </c>
      <c r="E37" s="40" t="s">
        <v>5</v>
      </c>
    </row>
    <row r="38" spans="1:5" ht="51">
      <c r="A38" t="s">
        <v>58</v>
      </c>
      <c r="E38" s="39" t="s">
        <v>392</v>
      </c>
    </row>
    <row r="39" spans="1:16" ht="12.75">
      <c r="A39" t="s">
        <v>49</v>
      </c>
      <c s="34" t="s">
        <v>233</v>
      </c>
      <c s="34" t="s">
        <v>278</v>
      </c>
      <c s="35" t="s">
        <v>5</v>
      </c>
      <c s="6" t="s">
        <v>279</v>
      </c>
      <c s="36" t="s">
        <v>161</v>
      </c>
      <c s="37">
        <v>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279</v>
      </c>
    </row>
    <row r="41" spans="1:5" ht="12.75">
      <c r="A41" s="35" t="s">
        <v>56</v>
      </c>
      <c r="E41" s="40" t="s">
        <v>5</v>
      </c>
    </row>
    <row r="42" spans="1:5" ht="51">
      <c r="A42" t="s">
        <v>58</v>
      </c>
      <c r="E42" s="39" t="s">
        <v>280</v>
      </c>
    </row>
    <row r="43" spans="1:16" ht="12.75">
      <c r="A43" t="s">
        <v>49</v>
      </c>
      <c s="34" t="s">
        <v>238</v>
      </c>
      <c s="34" t="s">
        <v>393</v>
      </c>
      <c s="35" t="s">
        <v>5</v>
      </c>
      <c s="6" t="s">
        <v>394</v>
      </c>
      <c s="36" t="s">
        <v>148</v>
      </c>
      <c s="37">
        <v>14.34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27</v>
      </c>
    </row>
    <row r="44" spans="1:5" ht="12.75">
      <c r="A44" s="35" t="s">
        <v>55</v>
      </c>
      <c r="E44" s="39" t="s">
        <v>394</v>
      </c>
    </row>
    <row r="45" spans="1:5" ht="12.75">
      <c r="A45" s="35" t="s">
        <v>56</v>
      </c>
      <c r="E45" s="40" t="s">
        <v>5</v>
      </c>
    </row>
    <row r="46" spans="1:5" ht="102">
      <c r="A46" t="s">
        <v>58</v>
      </c>
      <c r="E46" s="39" t="s">
        <v>395</v>
      </c>
    </row>
    <row r="47" spans="1:16" ht="12.75">
      <c r="A47" t="s">
        <v>49</v>
      </c>
      <c s="34" t="s">
        <v>242</v>
      </c>
      <c s="34" t="s">
        <v>396</v>
      </c>
      <c s="35" t="s">
        <v>5</v>
      </c>
      <c s="6" t="s">
        <v>397</v>
      </c>
      <c s="36" t="s">
        <v>148</v>
      </c>
      <c s="37">
        <v>0.37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397</v>
      </c>
    </row>
    <row r="49" spans="1:5" ht="12.75">
      <c r="A49" s="35" t="s">
        <v>56</v>
      </c>
      <c r="E49" s="40" t="s">
        <v>5</v>
      </c>
    </row>
    <row r="50" spans="1:5" ht="102">
      <c r="A50" t="s">
        <v>58</v>
      </c>
      <c r="E50" s="39" t="s">
        <v>398</v>
      </c>
    </row>
    <row r="51" spans="1:16" ht="12.75">
      <c r="A51" t="s">
        <v>49</v>
      </c>
      <c s="34" t="s">
        <v>246</v>
      </c>
      <c s="34" t="s">
        <v>399</v>
      </c>
      <c s="35" t="s">
        <v>5</v>
      </c>
      <c s="6" t="s">
        <v>400</v>
      </c>
      <c s="36" t="s">
        <v>148</v>
      </c>
      <c s="37">
        <v>14.71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27</v>
      </c>
    </row>
    <row r="52" spans="1:5" ht="12.75">
      <c r="A52" s="35" t="s">
        <v>55</v>
      </c>
      <c r="E52" s="39" t="s">
        <v>400</v>
      </c>
    </row>
    <row r="53" spans="1:5" ht="12.75">
      <c r="A53" s="35" t="s">
        <v>56</v>
      </c>
      <c r="E53" s="40" t="s">
        <v>5</v>
      </c>
    </row>
    <row r="54" spans="1:5" ht="76.5">
      <c r="A54" t="s">
        <v>58</v>
      </c>
      <c r="E54" s="39" t="s">
        <v>401</v>
      </c>
    </row>
    <row r="55" spans="1:16" ht="12.75">
      <c r="A55" t="s">
        <v>49</v>
      </c>
      <c s="34" t="s">
        <v>250</v>
      </c>
      <c s="34" t="s">
        <v>402</v>
      </c>
      <c s="35" t="s">
        <v>5</v>
      </c>
      <c s="6" t="s">
        <v>403</v>
      </c>
      <c s="36" t="s">
        <v>148</v>
      </c>
      <c s="37">
        <v>2.84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27</v>
      </c>
    </row>
    <row r="56" spans="1:5" ht="12.75">
      <c r="A56" s="35" t="s">
        <v>55</v>
      </c>
      <c r="E56" s="39" t="s">
        <v>403</v>
      </c>
    </row>
    <row r="57" spans="1:5" ht="12.75">
      <c r="A57" s="35" t="s">
        <v>56</v>
      </c>
      <c r="E57" s="40" t="s">
        <v>5</v>
      </c>
    </row>
    <row r="58" spans="1:5" ht="63.75">
      <c r="A58" t="s">
        <v>58</v>
      </c>
      <c r="E58" s="39" t="s">
        <v>404</v>
      </c>
    </row>
    <row r="59" spans="1:16" ht="12.75">
      <c r="A59" t="s">
        <v>49</v>
      </c>
      <c s="34" t="s">
        <v>293</v>
      </c>
      <c s="34" t="s">
        <v>405</v>
      </c>
      <c s="35" t="s">
        <v>5</v>
      </c>
      <c s="6" t="s">
        <v>406</v>
      </c>
      <c s="36" t="s">
        <v>148</v>
      </c>
      <c s="37">
        <v>2.84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406</v>
      </c>
    </row>
    <row r="61" spans="1:5" ht="12.75">
      <c r="A61" s="35" t="s">
        <v>56</v>
      </c>
      <c r="E61" s="40" t="s">
        <v>5</v>
      </c>
    </row>
    <row r="62" spans="1:5" ht="76.5">
      <c r="A62" t="s">
        <v>58</v>
      </c>
      <c r="E62" s="39" t="s">
        <v>401</v>
      </c>
    </row>
    <row r="63" spans="1:16" ht="12.75">
      <c r="A63" t="s">
        <v>49</v>
      </c>
      <c s="34" t="s">
        <v>297</v>
      </c>
      <c s="34" t="s">
        <v>407</v>
      </c>
      <c s="35" t="s">
        <v>5</v>
      </c>
      <c s="6" t="s">
        <v>408</v>
      </c>
      <c s="36" t="s">
        <v>129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27</v>
      </c>
    </row>
    <row r="64" spans="1:5" ht="12.75">
      <c r="A64" s="35" t="s">
        <v>55</v>
      </c>
      <c r="E64" s="39" t="s">
        <v>408</v>
      </c>
    </row>
    <row r="65" spans="1:5" ht="12.75">
      <c r="A65" s="35" t="s">
        <v>56</v>
      </c>
      <c r="E65" s="40" t="s">
        <v>5</v>
      </c>
    </row>
    <row r="66" spans="1:5" ht="63.75">
      <c r="A66" t="s">
        <v>58</v>
      </c>
      <c r="E66" s="39" t="s">
        <v>409</v>
      </c>
    </row>
    <row r="67" spans="1:16" ht="12.75">
      <c r="A67" t="s">
        <v>49</v>
      </c>
      <c s="34" t="s">
        <v>301</v>
      </c>
      <c s="34" t="s">
        <v>407</v>
      </c>
      <c s="35" t="s">
        <v>50</v>
      </c>
      <c s="6" t="s">
        <v>408</v>
      </c>
      <c s="36" t="s">
        <v>129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27</v>
      </c>
    </row>
    <row r="68" spans="1:5" ht="12.75">
      <c r="A68" s="35" t="s">
        <v>55</v>
      </c>
      <c r="E68" s="39" t="s">
        <v>408</v>
      </c>
    </row>
    <row r="69" spans="1:5" ht="12.75">
      <c r="A69" s="35" t="s">
        <v>56</v>
      </c>
      <c r="E69" s="40" t="s">
        <v>5</v>
      </c>
    </row>
    <row r="70" spans="1:5" ht="63.75">
      <c r="A70" t="s">
        <v>58</v>
      </c>
      <c r="E70" s="39" t="s">
        <v>410</v>
      </c>
    </row>
    <row r="71" spans="1:16" ht="12.75">
      <c r="A71" t="s">
        <v>49</v>
      </c>
      <c s="34" t="s">
        <v>305</v>
      </c>
      <c s="34" t="s">
        <v>411</v>
      </c>
      <c s="35" t="s">
        <v>5</v>
      </c>
      <c s="6" t="s">
        <v>412</v>
      </c>
      <c s="36" t="s">
        <v>129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27</v>
      </c>
    </row>
    <row r="72" spans="1:5" ht="12.75">
      <c r="A72" s="35" t="s">
        <v>55</v>
      </c>
      <c r="E72" s="39" t="s">
        <v>412</v>
      </c>
    </row>
    <row r="73" spans="1:5" ht="12.75">
      <c r="A73" s="35" t="s">
        <v>56</v>
      </c>
      <c r="E73" s="40" t="s">
        <v>5</v>
      </c>
    </row>
    <row r="74" spans="1:5" ht="76.5">
      <c r="A74" t="s">
        <v>58</v>
      </c>
      <c r="E74" s="39" t="s">
        <v>413</v>
      </c>
    </row>
    <row r="75" spans="1:16" ht="12.75">
      <c r="A75" t="s">
        <v>49</v>
      </c>
      <c s="34" t="s">
        <v>308</v>
      </c>
      <c s="34" t="s">
        <v>414</v>
      </c>
      <c s="35" t="s">
        <v>5</v>
      </c>
      <c s="6" t="s">
        <v>415</v>
      </c>
      <c s="36" t="s">
        <v>129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415</v>
      </c>
    </row>
    <row r="77" spans="1:5" ht="12.75">
      <c r="A77" s="35" t="s">
        <v>56</v>
      </c>
      <c r="E77" s="40" t="s">
        <v>5</v>
      </c>
    </row>
    <row r="78" spans="1:5" ht="153">
      <c r="A78" t="s">
        <v>58</v>
      </c>
      <c r="E78" s="39" t="s">
        <v>416</v>
      </c>
    </row>
    <row r="79" spans="1:16" ht="12.75">
      <c r="A79" t="s">
        <v>49</v>
      </c>
      <c s="34" t="s">
        <v>312</v>
      </c>
      <c s="34" t="s">
        <v>417</v>
      </c>
      <c s="35" t="s">
        <v>5</v>
      </c>
      <c s="6" t="s">
        <v>418</v>
      </c>
      <c s="36" t="s">
        <v>129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27</v>
      </c>
    </row>
    <row r="80" spans="1:5" ht="12.75">
      <c r="A80" s="35" t="s">
        <v>55</v>
      </c>
      <c r="E80" s="39" t="s">
        <v>418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296</v>
      </c>
    </row>
    <row r="83" spans="1:16" ht="12.75">
      <c r="A83" t="s">
        <v>49</v>
      </c>
      <c s="34" t="s">
        <v>315</v>
      </c>
      <c s="34" t="s">
        <v>419</v>
      </c>
      <c s="35" t="s">
        <v>5</v>
      </c>
      <c s="6" t="s">
        <v>420</v>
      </c>
      <c s="36" t="s">
        <v>129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130</v>
      </c>
      <c>
        <f>(M83*21)/100</f>
      </c>
      <c t="s">
        <v>27</v>
      </c>
    </row>
    <row r="84" spans="1:5" ht="12.75">
      <c r="A84" s="35" t="s">
        <v>55</v>
      </c>
      <c r="E84" s="39" t="s">
        <v>420</v>
      </c>
    </row>
    <row r="85" spans="1:5" ht="12.75">
      <c r="A85" s="35" t="s">
        <v>56</v>
      </c>
      <c r="E85" s="40" t="s">
        <v>5</v>
      </c>
    </row>
    <row r="86" spans="1:5" ht="114.75">
      <c r="A86" t="s">
        <v>58</v>
      </c>
      <c r="E86" s="39" t="s">
        <v>421</v>
      </c>
    </row>
    <row r="87" spans="1:16" ht="12.75">
      <c r="A87" t="s">
        <v>49</v>
      </c>
      <c s="34" t="s">
        <v>318</v>
      </c>
      <c s="34" t="s">
        <v>422</v>
      </c>
      <c s="35" t="s">
        <v>5</v>
      </c>
      <c s="6" t="s">
        <v>423</v>
      </c>
      <c s="36" t="s">
        <v>129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423</v>
      </c>
    </row>
    <row r="89" spans="1:5" ht="12.75">
      <c r="A89" s="35" t="s">
        <v>56</v>
      </c>
      <c r="E89" s="40" t="s">
        <v>5</v>
      </c>
    </row>
    <row r="90" spans="1:5" ht="102">
      <c r="A90" t="s">
        <v>58</v>
      </c>
      <c r="E90" s="39" t="s">
        <v>424</v>
      </c>
    </row>
    <row r="91" spans="1:16" ht="12.75">
      <c r="A91" t="s">
        <v>49</v>
      </c>
      <c s="34" t="s">
        <v>321</v>
      </c>
      <c s="34" t="s">
        <v>425</v>
      </c>
      <c s="35" t="s">
        <v>5</v>
      </c>
      <c s="6" t="s">
        <v>426</v>
      </c>
      <c s="36" t="s">
        <v>129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27</v>
      </c>
    </row>
    <row r="92" spans="1:5" ht="12.75">
      <c r="A92" s="35" t="s">
        <v>55</v>
      </c>
      <c r="E92" s="39" t="s">
        <v>426</v>
      </c>
    </row>
    <row r="93" spans="1:5" ht="12.75">
      <c r="A93" s="35" t="s">
        <v>56</v>
      </c>
      <c r="E93" s="40" t="s">
        <v>5</v>
      </c>
    </row>
    <row r="94" spans="1:5" ht="76.5">
      <c r="A94" t="s">
        <v>58</v>
      </c>
      <c r="E94" s="39" t="s">
        <v>413</v>
      </c>
    </row>
    <row r="95" spans="1:16" ht="12.75">
      <c r="A95" t="s">
        <v>49</v>
      </c>
      <c s="34" t="s">
        <v>324</v>
      </c>
      <c s="34" t="s">
        <v>427</v>
      </c>
      <c s="35" t="s">
        <v>5</v>
      </c>
      <c s="6" t="s">
        <v>428</v>
      </c>
      <c s="36" t="s">
        <v>129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428</v>
      </c>
    </row>
    <row r="97" spans="1:5" ht="12.75">
      <c r="A97" s="35" t="s">
        <v>56</v>
      </c>
      <c r="E97" s="40" t="s">
        <v>5</v>
      </c>
    </row>
    <row r="98" spans="1:5" ht="102">
      <c r="A98" t="s">
        <v>58</v>
      </c>
      <c r="E98" s="39" t="s">
        <v>424</v>
      </c>
    </row>
    <row r="99" spans="1:16" ht="12.75">
      <c r="A99" t="s">
        <v>49</v>
      </c>
      <c s="34" t="s">
        <v>327</v>
      </c>
      <c s="34" t="s">
        <v>429</v>
      </c>
      <c s="35" t="s">
        <v>5</v>
      </c>
      <c s="6" t="s">
        <v>430</v>
      </c>
      <c s="36" t="s">
        <v>129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430</v>
      </c>
    </row>
    <row r="101" spans="1:5" ht="12.75">
      <c r="A101" s="35" t="s">
        <v>56</v>
      </c>
      <c r="E101" s="40" t="s">
        <v>5</v>
      </c>
    </row>
    <row r="102" spans="1:5" ht="114.75">
      <c r="A102" t="s">
        <v>58</v>
      </c>
      <c r="E102" s="39" t="s">
        <v>431</v>
      </c>
    </row>
    <row r="103" spans="1:16" ht="12.75">
      <c r="A103" t="s">
        <v>49</v>
      </c>
      <c s="34" t="s">
        <v>330</v>
      </c>
      <c s="34" t="s">
        <v>432</v>
      </c>
      <c s="35" t="s">
        <v>5</v>
      </c>
      <c s="6" t="s">
        <v>433</v>
      </c>
      <c s="36" t="s">
        <v>129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130</v>
      </c>
      <c>
        <f>(M103*21)/100</f>
      </c>
      <c t="s">
        <v>27</v>
      </c>
    </row>
    <row r="104" spans="1:5" ht="12.75">
      <c r="A104" s="35" t="s">
        <v>55</v>
      </c>
      <c r="E104" s="39" t="s">
        <v>433</v>
      </c>
    </row>
    <row r="105" spans="1:5" ht="12.75">
      <c r="A105" s="35" t="s">
        <v>56</v>
      </c>
      <c r="E105" s="40" t="s">
        <v>5</v>
      </c>
    </row>
    <row r="106" spans="1:5" ht="76.5">
      <c r="A106" t="s">
        <v>58</v>
      </c>
      <c r="E106" s="39" t="s">
        <v>413</v>
      </c>
    </row>
    <row r="107" spans="1:16" ht="12.75">
      <c r="A107" t="s">
        <v>49</v>
      </c>
      <c s="34" t="s">
        <v>333</v>
      </c>
      <c s="34" t="s">
        <v>434</v>
      </c>
      <c s="35" t="s">
        <v>5</v>
      </c>
      <c s="6" t="s">
        <v>435</v>
      </c>
      <c s="36" t="s">
        <v>129</v>
      </c>
      <c s="37">
        <v>26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435</v>
      </c>
    </row>
    <row r="109" spans="1:5" ht="12.75">
      <c r="A109" s="35" t="s">
        <v>56</v>
      </c>
      <c r="E109" s="40" t="s">
        <v>5</v>
      </c>
    </row>
    <row r="110" spans="1:5" ht="102">
      <c r="A110" t="s">
        <v>58</v>
      </c>
      <c r="E110" s="39" t="s">
        <v>424</v>
      </c>
    </row>
    <row r="111" spans="1:16" ht="12.75">
      <c r="A111" t="s">
        <v>49</v>
      </c>
      <c s="34" t="s">
        <v>336</v>
      </c>
      <c s="34" t="s">
        <v>436</v>
      </c>
      <c s="35" t="s">
        <v>5</v>
      </c>
      <c s="6" t="s">
        <v>437</v>
      </c>
      <c s="36" t="s">
        <v>129</v>
      </c>
      <c s="37">
        <v>26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437</v>
      </c>
    </row>
    <row r="113" spans="1:5" ht="12.75">
      <c r="A113" s="35" t="s">
        <v>56</v>
      </c>
      <c r="E113" s="40" t="s">
        <v>5</v>
      </c>
    </row>
    <row r="114" spans="1:5" ht="76.5">
      <c r="A114" t="s">
        <v>58</v>
      </c>
      <c r="E114" s="39" t="s">
        <v>413</v>
      </c>
    </row>
    <row r="115" spans="1:16" ht="25.5">
      <c r="A115" t="s">
        <v>49</v>
      </c>
      <c s="34" t="s">
        <v>341</v>
      </c>
      <c s="34" t="s">
        <v>438</v>
      </c>
      <c s="35" t="s">
        <v>5</v>
      </c>
      <c s="6" t="s">
        <v>439</v>
      </c>
      <c s="36" t="s">
        <v>129</v>
      </c>
      <c s="37">
        <v>17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25.5">
      <c r="A116" s="35" t="s">
        <v>55</v>
      </c>
      <c r="E116" s="39" t="s">
        <v>439</v>
      </c>
    </row>
    <row r="117" spans="1:5" ht="12.75">
      <c r="A117" s="35" t="s">
        <v>56</v>
      </c>
      <c r="E117" s="40" t="s">
        <v>5</v>
      </c>
    </row>
    <row r="118" spans="1:5" ht="102">
      <c r="A118" t="s">
        <v>58</v>
      </c>
      <c r="E118" s="39" t="s">
        <v>424</v>
      </c>
    </row>
    <row r="119" spans="1:16" ht="12.75">
      <c r="A119" t="s">
        <v>49</v>
      </c>
      <c s="34" t="s">
        <v>350</v>
      </c>
      <c s="34" t="s">
        <v>440</v>
      </c>
      <c s="35" t="s">
        <v>5</v>
      </c>
      <c s="6" t="s">
        <v>441</v>
      </c>
      <c s="36" t="s">
        <v>129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27</v>
      </c>
    </row>
    <row r="120" spans="1:5" ht="12.75">
      <c r="A120" s="35" t="s">
        <v>55</v>
      </c>
      <c r="E120" s="39" t="s">
        <v>441</v>
      </c>
    </row>
    <row r="121" spans="1:5" ht="12.75">
      <c r="A121" s="35" t="s">
        <v>56</v>
      </c>
      <c r="E121" s="40" t="s">
        <v>5</v>
      </c>
    </row>
    <row r="122" spans="1:5" ht="102">
      <c r="A122" t="s">
        <v>58</v>
      </c>
      <c r="E122" s="39" t="s">
        <v>424</v>
      </c>
    </row>
    <row r="123" spans="1:16" ht="12.75">
      <c r="A123" t="s">
        <v>49</v>
      </c>
      <c s="34" t="s">
        <v>354</v>
      </c>
      <c s="34" t="s">
        <v>442</v>
      </c>
      <c s="35" t="s">
        <v>5</v>
      </c>
      <c s="6" t="s">
        <v>443</v>
      </c>
      <c s="36" t="s">
        <v>129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27</v>
      </c>
    </row>
    <row r="124" spans="1:5" ht="12.75">
      <c r="A124" s="35" t="s">
        <v>55</v>
      </c>
      <c r="E124" s="39" t="s">
        <v>443</v>
      </c>
    </row>
    <row r="125" spans="1:5" ht="12.75">
      <c r="A125" s="35" t="s">
        <v>56</v>
      </c>
      <c r="E125" s="40" t="s">
        <v>5</v>
      </c>
    </row>
    <row r="126" spans="1:5" ht="102">
      <c r="A126" t="s">
        <v>58</v>
      </c>
      <c r="E126" s="39" t="s">
        <v>424</v>
      </c>
    </row>
    <row r="127" spans="1:16" ht="12.75">
      <c r="A127" t="s">
        <v>49</v>
      </c>
      <c s="34" t="s">
        <v>358</v>
      </c>
      <c s="34" t="s">
        <v>444</v>
      </c>
      <c s="35" t="s">
        <v>5</v>
      </c>
      <c s="6" t="s">
        <v>445</v>
      </c>
      <c s="36" t="s">
        <v>129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27</v>
      </c>
    </row>
    <row r="128" spans="1:5" ht="12.75">
      <c r="A128" s="35" t="s">
        <v>55</v>
      </c>
      <c r="E128" s="39" t="s">
        <v>445</v>
      </c>
    </row>
    <row r="129" spans="1:5" ht="12.75">
      <c r="A129" s="35" t="s">
        <v>56</v>
      </c>
      <c r="E129" s="40" t="s">
        <v>5</v>
      </c>
    </row>
    <row r="130" spans="1:5" ht="76.5">
      <c r="A130" t="s">
        <v>58</v>
      </c>
      <c r="E130" s="39" t="s">
        <v>413</v>
      </c>
    </row>
    <row r="131" spans="1:16" ht="12.75">
      <c r="A131" t="s">
        <v>49</v>
      </c>
      <c s="34" t="s">
        <v>362</v>
      </c>
      <c s="34" t="s">
        <v>446</v>
      </c>
      <c s="35" t="s">
        <v>5</v>
      </c>
      <c s="6" t="s">
        <v>447</v>
      </c>
      <c s="36" t="s">
        <v>129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447</v>
      </c>
    </row>
    <row r="133" spans="1:5" ht="12.75">
      <c r="A133" s="35" t="s">
        <v>56</v>
      </c>
      <c r="E133" s="40" t="s">
        <v>5</v>
      </c>
    </row>
    <row r="134" spans="1:5" ht="114.75">
      <c r="A134" t="s">
        <v>58</v>
      </c>
      <c r="E134" s="39" t="s">
        <v>448</v>
      </c>
    </row>
    <row r="135" spans="1:16" ht="12.75">
      <c r="A135" t="s">
        <v>49</v>
      </c>
      <c s="34" t="s">
        <v>366</v>
      </c>
      <c s="34" t="s">
        <v>449</v>
      </c>
      <c s="35" t="s">
        <v>5</v>
      </c>
      <c s="6" t="s">
        <v>450</v>
      </c>
      <c s="36" t="s">
        <v>129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130</v>
      </c>
      <c>
        <f>(M135*21)/100</f>
      </c>
      <c t="s">
        <v>27</v>
      </c>
    </row>
    <row r="136" spans="1:5" ht="12.75">
      <c r="A136" s="35" t="s">
        <v>55</v>
      </c>
      <c r="E136" s="39" t="s">
        <v>450</v>
      </c>
    </row>
    <row r="137" spans="1:5" ht="12.75">
      <c r="A137" s="35" t="s">
        <v>56</v>
      </c>
      <c r="E137" s="40" t="s">
        <v>5</v>
      </c>
    </row>
    <row r="138" spans="1:5" ht="76.5">
      <c r="A138" t="s">
        <v>58</v>
      </c>
      <c r="E138" s="39" t="s">
        <v>413</v>
      </c>
    </row>
    <row r="139" spans="1:16" ht="12.75">
      <c r="A139" t="s">
        <v>49</v>
      </c>
      <c s="34" t="s">
        <v>370</v>
      </c>
      <c s="34" t="s">
        <v>451</v>
      </c>
      <c s="35" t="s">
        <v>5</v>
      </c>
      <c s="6" t="s">
        <v>452</v>
      </c>
      <c s="36" t="s">
        <v>129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130</v>
      </c>
      <c>
        <f>(M139*21)/100</f>
      </c>
      <c t="s">
        <v>27</v>
      </c>
    </row>
    <row r="140" spans="1:5" ht="12.75">
      <c r="A140" s="35" t="s">
        <v>55</v>
      </c>
      <c r="E140" s="39" t="s">
        <v>452</v>
      </c>
    </row>
    <row r="141" spans="1:5" ht="12.75">
      <c r="A141" s="35" t="s">
        <v>56</v>
      </c>
      <c r="E141" s="40" t="s">
        <v>5</v>
      </c>
    </row>
    <row r="142" spans="1:5" ht="114.75">
      <c r="A142" t="s">
        <v>58</v>
      </c>
      <c r="E142" s="39" t="s">
        <v>453</v>
      </c>
    </row>
    <row r="143" spans="1:16" ht="12.75">
      <c r="A143" t="s">
        <v>49</v>
      </c>
      <c s="34" t="s">
        <v>374</v>
      </c>
      <c s="34" t="s">
        <v>454</v>
      </c>
      <c s="35" t="s">
        <v>5</v>
      </c>
      <c s="6" t="s">
        <v>455</v>
      </c>
      <c s="36" t="s">
        <v>129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130</v>
      </c>
      <c>
        <f>(M143*21)/100</f>
      </c>
      <c t="s">
        <v>27</v>
      </c>
    </row>
    <row r="144" spans="1:5" ht="12.75">
      <c r="A144" s="35" t="s">
        <v>55</v>
      </c>
      <c r="E144" s="39" t="s">
        <v>455</v>
      </c>
    </row>
    <row r="145" spans="1:5" ht="12.75">
      <c r="A145" s="35" t="s">
        <v>56</v>
      </c>
      <c r="E145" s="40" t="s">
        <v>5</v>
      </c>
    </row>
    <row r="146" spans="1:5" ht="76.5">
      <c r="A146" t="s">
        <v>58</v>
      </c>
      <c r="E146" s="39" t="s">
        <v>456</v>
      </c>
    </row>
    <row r="147" spans="1:16" ht="12.75">
      <c r="A147" t="s">
        <v>49</v>
      </c>
      <c s="34" t="s">
        <v>457</v>
      </c>
      <c s="34" t="s">
        <v>458</v>
      </c>
      <c s="35" t="s">
        <v>5</v>
      </c>
      <c s="6" t="s">
        <v>459</v>
      </c>
      <c s="36" t="s">
        <v>129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459</v>
      </c>
    </row>
    <row r="149" spans="1:5" ht="12.75">
      <c r="A149" s="35" t="s">
        <v>56</v>
      </c>
      <c r="E149" s="40" t="s">
        <v>5</v>
      </c>
    </row>
    <row r="150" spans="1:5" ht="114.75">
      <c r="A150" t="s">
        <v>58</v>
      </c>
      <c r="E150" s="39" t="s">
        <v>460</v>
      </c>
    </row>
    <row r="151" spans="1:16" ht="12.75">
      <c r="A151" t="s">
        <v>49</v>
      </c>
      <c s="34" t="s">
        <v>461</v>
      </c>
      <c s="34" t="s">
        <v>462</v>
      </c>
      <c s="35" t="s">
        <v>5</v>
      </c>
      <c s="6" t="s">
        <v>455</v>
      </c>
      <c s="36" t="s">
        <v>129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455</v>
      </c>
    </row>
    <row r="153" spans="1:5" ht="12.75">
      <c r="A153" s="35" t="s">
        <v>56</v>
      </c>
      <c r="E153" s="40" t="s">
        <v>5</v>
      </c>
    </row>
    <row r="154" spans="1:5" ht="76.5">
      <c r="A154" t="s">
        <v>58</v>
      </c>
      <c r="E154" s="39" t="s">
        <v>463</v>
      </c>
    </row>
    <row r="155" spans="1:16" ht="12.75">
      <c r="A155" t="s">
        <v>49</v>
      </c>
      <c s="34" t="s">
        <v>464</v>
      </c>
      <c s="34" t="s">
        <v>465</v>
      </c>
      <c s="35" t="s">
        <v>5</v>
      </c>
      <c s="6" t="s">
        <v>466</v>
      </c>
      <c s="36" t="s">
        <v>129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466</v>
      </c>
    </row>
    <row r="157" spans="1:5" ht="12.75">
      <c r="A157" s="35" t="s">
        <v>56</v>
      </c>
      <c r="E157" s="40" t="s">
        <v>5</v>
      </c>
    </row>
    <row r="158" spans="1:5" ht="114.75">
      <c r="A158" t="s">
        <v>58</v>
      </c>
      <c r="E158" s="39" t="s">
        <v>467</v>
      </c>
    </row>
    <row r="159" spans="1:16" ht="12.75">
      <c r="A159" t="s">
        <v>49</v>
      </c>
      <c s="34" t="s">
        <v>468</v>
      </c>
      <c s="34" t="s">
        <v>469</v>
      </c>
      <c s="35" t="s">
        <v>5</v>
      </c>
      <c s="6" t="s">
        <v>455</v>
      </c>
      <c s="36" t="s">
        <v>129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455</v>
      </c>
    </row>
    <row r="161" spans="1:5" ht="12.75">
      <c r="A161" s="35" t="s">
        <v>56</v>
      </c>
      <c r="E161" s="40" t="s">
        <v>5</v>
      </c>
    </row>
    <row r="162" spans="1:5" ht="89.25">
      <c r="A162" t="s">
        <v>58</v>
      </c>
      <c r="E162" s="39" t="s">
        <v>470</v>
      </c>
    </row>
    <row r="163" spans="1:16" ht="12.75">
      <c r="A163" t="s">
        <v>49</v>
      </c>
      <c s="34" t="s">
        <v>471</v>
      </c>
      <c s="34" t="s">
        <v>472</v>
      </c>
      <c s="35" t="s">
        <v>5</v>
      </c>
      <c s="6" t="s">
        <v>473</v>
      </c>
      <c s="36" t="s">
        <v>129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130</v>
      </c>
      <c>
        <f>(M163*21)/100</f>
      </c>
      <c t="s">
        <v>27</v>
      </c>
    </row>
    <row r="164" spans="1:5" ht="12.75">
      <c r="A164" s="35" t="s">
        <v>55</v>
      </c>
      <c r="E164" s="39" t="s">
        <v>473</v>
      </c>
    </row>
    <row r="165" spans="1:5" ht="12.75">
      <c r="A165" s="35" t="s">
        <v>56</v>
      </c>
      <c r="E165" s="40" t="s">
        <v>5</v>
      </c>
    </row>
    <row r="166" spans="1:5" ht="102">
      <c r="A166" t="s">
        <v>58</v>
      </c>
      <c r="E166" s="39" t="s">
        <v>424</v>
      </c>
    </row>
    <row r="167" spans="1:16" ht="12.75">
      <c r="A167" t="s">
        <v>49</v>
      </c>
      <c s="34" t="s">
        <v>474</v>
      </c>
      <c s="34" t="s">
        <v>475</v>
      </c>
      <c s="35" t="s">
        <v>5</v>
      </c>
      <c s="6" t="s">
        <v>476</v>
      </c>
      <c s="36" t="s">
        <v>129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27</v>
      </c>
    </row>
    <row r="168" spans="1:5" ht="12.75">
      <c r="A168" s="35" t="s">
        <v>55</v>
      </c>
      <c r="E168" s="39" t="s">
        <v>476</v>
      </c>
    </row>
    <row r="169" spans="1:5" ht="12.75">
      <c r="A169" s="35" t="s">
        <v>56</v>
      </c>
      <c r="E169" s="40" t="s">
        <v>5</v>
      </c>
    </row>
    <row r="170" spans="1:5" ht="76.5">
      <c r="A170" t="s">
        <v>58</v>
      </c>
      <c r="E170" s="39" t="s">
        <v>477</v>
      </c>
    </row>
    <row r="171" spans="1:16" ht="12.75">
      <c r="A171" t="s">
        <v>49</v>
      </c>
      <c s="34" t="s">
        <v>478</v>
      </c>
      <c s="34" t="s">
        <v>479</v>
      </c>
      <c s="35" t="s">
        <v>5</v>
      </c>
      <c s="6" t="s">
        <v>480</v>
      </c>
      <c s="36" t="s">
        <v>129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27</v>
      </c>
    </row>
    <row r="172" spans="1:5" ht="12.75">
      <c r="A172" s="35" t="s">
        <v>55</v>
      </c>
      <c r="E172" s="39" t="s">
        <v>480</v>
      </c>
    </row>
    <row r="173" spans="1:5" ht="12.75">
      <c r="A173" s="35" t="s">
        <v>56</v>
      </c>
      <c r="E173" s="40" t="s">
        <v>5</v>
      </c>
    </row>
    <row r="174" spans="1:5" ht="127.5">
      <c r="A174" t="s">
        <v>58</v>
      </c>
      <c r="E174" s="39" t="s">
        <v>481</v>
      </c>
    </row>
    <row r="175" spans="1:16" ht="12.75">
      <c r="A175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129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130</v>
      </c>
      <c>
        <f>(M175*21)/100</f>
      </c>
      <c t="s">
        <v>27</v>
      </c>
    </row>
    <row r="176" spans="1:5" ht="12.75">
      <c r="A176" s="35" t="s">
        <v>55</v>
      </c>
      <c r="E176" s="39" t="s">
        <v>484</v>
      </c>
    </row>
    <row r="177" spans="1:5" ht="12.75">
      <c r="A177" s="35" t="s">
        <v>56</v>
      </c>
      <c r="E177" s="40" t="s">
        <v>5</v>
      </c>
    </row>
    <row r="178" spans="1:5" ht="76.5">
      <c r="A178" t="s">
        <v>58</v>
      </c>
      <c r="E178" s="39" t="s">
        <v>413</v>
      </c>
    </row>
    <row r="179" spans="1:16" ht="12.75">
      <c r="A179" t="s">
        <v>49</v>
      </c>
      <c s="34" t="s">
        <v>485</v>
      </c>
      <c s="34" t="s">
        <v>486</v>
      </c>
      <c s="35" t="s">
        <v>5</v>
      </c>
      <c s="6" t="s">
        <v>487</v>
      </c>
      <c s="36" t="s">
        <v>129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130</v>
      </c>
      <c>
        <f>(M179*21)/100</f>
      </c>
      <c t="s">
        <v>27</v>
      </c>
    </row>
    <row r="180" spans="1:5" ht="12.75">
      <c r="A180" s="35" t="s">
        <v>55</v>
      </c>
      <c r="E180" s="39" t="s">
        <v>487</v>
      </c>
    </row>
    <row r="181" spans="1:5" ht="12.75">
      <c r="A181" s="35" t="s">
        <v>56</v>
      </c>
      <c r="E181" s="40" t="s">
        <v>5</v>
      </c>
    </row>
    <row r="182" spans="1:5" ht="102">
      <c r="A182" t="s">
        <v>58</v>
      </c>
      <c r="E182" s="39" t="s">
        <v>424</v>
      </c>
    </row>
    <row r="183" spans="1:16" ht="12.75">
      <c r="A183" t="s">
        <v>49</v>
      </c>
      <c s="34" t="s">
        <v>488</v>
      </c>
      <c s="34" t="s">
        <v>489</v>
      </c>
      <c s="35" t="s">
        <v>5</v>
      </c>
      <c s="6" t="s">
        <v>490</v>
      </c>
      <c s="36" t="s">
        <v>129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130</v>
      </c>
      <c>
        <f>(M183*21)/100</f>
      </c>
      <c t="s">
        <v>27</v>
      </c>
    </row>
    <row r="184" spans="1:5" ht="12.75">
      <c r="A184" s="35" t="s">
        <v>55</v>
      </c>
      <c r="E184" s="39" t="s">
        <v>490</v>
      </c>
    </row>
    <row r="185" spans="1:5" ht="12.75">
      <c r="A185" s="35" t="s">
        <v>56</v>
      </c>
      <c r="E185" s="40" t="s">
        <v>5</v>
      </c>
    </row>
    <row r="186" spans="1:5" ht="76.5">
      <c r="A186" t="s">
        <v>58</v>
      </c>
      <c r="E186" s="39" t="s">
        <v>413</v>
      </c>
    </row>
    <row r="187" spans="1:16" ht="25.5">
      <c r="A187" t="s">
        <v>49</v>
      </c>
      <c s="34" t="s">
        <v>491</v>
      </c>
      <c s="34" t="s">
        <v>492</v>
      </c>
      <c s="35" t="s">
        <v>5</v>
      </c>
      <c s="6" t="s">
        <v>493</v>
      </c>
      <c s="36" t="s">
        <v>129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130</v>
      </c>
      <c>
        <f>(M187*21)/100</f>
      </c>
      <c t="s">
        <v>27</v>
      </c>
    </row>
    <row r="188" spans="1:5" ht="25.5">
      <c r="A188" s="35" t="s">
        <v>55</v>
      </c>
      <c r="E188" s="39" t="s">
        <v>493</v>
      </c>
    </row>
    <row r="189" spans="1:5" ht="12.75">
      <c r="A189" s="35" t="s">
        <v>56</v>
      </c>
      <c r="E189" s="40" t="s">
        <v>5</v>
      </c>
    </row>
    <row r="190" spans="1:5" ht="102">
      <c r="A190" t="s">
        <v>58</v>
      </c>
      <c r="E190" s="39" t="s">
        <v>424</v>
      </c>
    </row>
    <row r="191" spans="1:16" ht="25.5">
      <c r="A191" t="s">
        <v>49</v>
      </c>
      <c s="34" t="s">
        <v>494</v>
      </c>
      <c s="34" t="s">
        <v>495</v>
      </c>
      <c s="35" t="s">
        <v>5</v>
      </c>
      <c s="6" t="s">
        <v>496</v>
      </c>
      <c s="36" t="s">
        <v>129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130</v>
      </c>
      <c>
        <f>(M191*21)/100</f>
      </c>
      <c t="s">
        <v>27</v>
      </c>
    </row>
    <row r="192" spans="1:5" ht="25.5">
      <c r="A192" s="35" t="s">
        <v>55</v>
      </c>
      <c r="E192" s="39" t="s">
        <v>496</v>
      </c>
    </row>
    <row r="193" spans="1:5" ht="12.75">
      <c r="A193" s="35" t="s">
        <v>56</v>
      </c>
      <c r="E193" s="40" t="s">
        <v>5</v>
      </c>
    </row>
    <row r="194" spans="1:5" ht="102">
      <c r="A194" t="s">
        <v>58</v>
      </c>
      <c r="E194" s="39" t="s">
        <v>424</v>
      </c>
    </row>
    <row r="195" spans="1:16" ht="12.75">
      <c r="A195" t="s">
        <v>49</v>
      </c>
      <c s="34" t="s">
        <v>497</v>
      </c>
      <c s="34" t="s">
        <v>498</v>
      </c>
      <c s="35" t="s">
        <v>5</v>
      </c>
      <c s="6" t="s">
        <v>499</v>
      </c>
      <c s="36" t="s">
        <v>129</v>
      </c>
      <c s="37">
        <v>20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130</v>
      </c>
      <c>
        <f>(M195*21)/100</f>
      </c>
      <c t="s">
        <v>27</v>
      </c>
    </row>
    <row r="196" spans="1:5" ht="12.75">
      <c r="A196" s="35" t="s">
        <v>55</v>
      </c>
      <c r="E196" s="39" t="s">
        <v>499</v>
      </c>
    </row>
    <row r="197" spans="1:5" ht="12.75">
      <c r="A197" s="35" t="s">
        <v>56</v>
      </c>
      <c r="E197" s="40" t="s">
        <v>5</v>
      </c>
    </row>
    <row r="198" spans="1:5" ht="63.75">
      <c r="A198" t="s">
        <v>58</v>
      </c>
      <c r="E198" s="39" t="s">
        <v>500</v>
      </c>
    </row>
    <row r="199" spans="1:16" ht="12.75">
      <c r="A199" t="s">
        <v>49</v>
      </c>
      <c s="34" t="s">
        <v>501</v>
      </c>
      <c s="34" t="s">
        <v>502</v>
      </c>
      <c s="35" t="s">
        <v>5</v>
      </c>
      <c s="6" t="s">
        <v>503</v>
      </c>
      <c s="36" t="s">
        <v>129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130</v>
      </c>
      <c>
        <f>(M199*21)/100</f>
      </c>
      <c t="s">
        <v>27</v>
      </c>
    </row>
    <row r="200" spans="1:5" ht="12.75">
      <c r="A200" s="35" t="s">
        <v>55</v>
      </c>
      <c r="E200" s="39" t="s">
        <v>503</v>
      </c>
    </row>
    <row r="201" spans="1:5" ht="12.75">
      <c r="A201" s="35" t="s">
        <v>56</v>
      </c>
      <c r="E201" s="40" t="s">
        <v>5</v>
      </c>
    </row>
    <row r="202" spans="1:5" ht="114.75">
      <c r="A202" t="s">
        <v>58</v>
      </c>
      <c r="E202" s="39" t="s">
        <v>504</v>
      </c>
    </row>
    <row r="203" spans="1:16" ht="12.75">
      <c r="A203" t="s">
        <v>49</v>
      </c>
      <c s="34" t="s">
        <v>505</v>
      </c>
      <c s="34" t="s">
        <v>506</v>
      </c>
      <c s="35" t="s">
        <v>5</v>
      </c>
      <c s="6" t="s">
        <v>507</v>
      </c>
      <c s="36" t="s">
        <v>129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130</v>
      </c>
      <c>
        <f>(M203*21)/100</f>
      </c>
      <c t="s">
        <v>27</v>
      </c>
    </row>
    <row r="204" spans="1:5" ht="12.75">
      <c r="A204" s="35" t="s">
        <v>55</v>
      </c>
      <c r="E204" s="39" t="s">
        <v>507</v>
      </c>
    </row>
    <row r="205" spans="1:5" ht="12.75">
      <c r="A205" s="35" t="s">
        <v>56</v>
      </c>
      <c r="E205" s="40" t="s">
        <v>5</v>
      </c>
    </row>
    <row r="206" spans="1:5" ht="76.5">
      <c r="A206" t="s">
        <v>58</v>
      </c>
      <c r="E206" s="39" t="s">
        <v>413</v>
      </c>
    </row>
    <row r="207" spans="1:16" ht="12.75">
      <c r="A207" t="s">
        <v>49</v>
      </c>
      <c s="34" t="s">
        <v>508</v>
      </c>
      <c s="34" t="s">
        <v>509</v>
      </c>
      <c s="35" t="s">
        <v>5</v>
      </c>
      <c s="6" t="s">
        <v>510</v>
      </c>
      <c s="36" t="s">
        <v>129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130</v>
      </c>
      <c>
        <f>(M207*21)/100</f>
      </c>
      <c t="s">
        <v>27</v>
      </c>
    </row>
    <row r="208" spans="1:5" ht="12.75">
      <c r="A208" s="35" t="s">
        <v>55</v>
      </c>
      <c r="E208" s="39" t="s">
        <v>510</v>
      </c>
    </row>
    <row r="209" spans="1:5" ht="12.75">
      <c r="A209" s="35" t="s">
        <v>56</v>
      </c>
      <c r="E209" s="40" t="s">
        <v>5</v>
      </c>
    </row>
    <row r="210" spans="1:5" ht="114.75">
      <c r="A210" t="s">
        <v>58</v>
      </c>
      <c r="E210" s="39" t="s">
        <v>421</v>
      </c>
    </row>
    <row r="211" spans="1:16" ht="12.75">
      <c r="A211" t="s">
        <v>49</v>
      </c>
      <c s="34" t="s">
        <v>511</v>
      </c>
      <c s="34" t="s">
        <v>512</v>
      </c>
      <c s="35" t="s">
        <v>5</v>
      </c>
      <c s="6" t="s">
        <v>513</v>
      </c>
      <c s="36" t="s">
        <v>129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130</v>
      </c>
      <c>
        <f>(M211*21)/100</f>
      </c>
      <c t="s">
        <v>27</v>
      </c>
    </row>
    <row r="212" spans="1:5" ht="12.75">
      <c r="A212" s="35" t="s">
        <v>55</v>
      </c>
      <c r="E212" s="39" t="s">
        <v>513</v>
      </c>
    </row>
    <row r="213" spans="1:5" ht="12.75">
      <c r="A213" s="35" t="s">
        <v>56</v>
      </c>
      <c r="E213" s="40" t="s">
        <v>5</v>
      </c>
    </row>
    <row r="214" spans="1:5" ht="114.75">
      <c r="A214" t="s">
        <v>58</v>
      </c>
      <c r="E214" s="39" t="s">
        <v>421</v>
      </c>
    </row>
    <row r="215" spans="1:16" ht="12.75">
      <c r="A215" t="s">
        <v>49</v>
      </c>
      <c s="34" t="s">
        <v>514</v>
      </c>
      <c s="34" t="s">
        <v>515</v>
      </c>
      <c s="35" t="s">
        <v>5</v>
      </c>
      <c s="6" t="s">
        <v>516</v>
      </c>
      <c s="36" t="s">
        <v>129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130</v>
      </c>
      <c>
        <f>(M215*21)/100</f>
      </c>
      <c t="s">
        <v>27</v>
      </c>
    </row>
    <row r="216" spans="1:5" ht="12.75">
      <c r="A216" s="35" t="s">
        <v>55</v>
      </c>
      <c r="E216" s="39" t="s">
        <v>516</v>
      </c>
    </row>
    <row r="217" spans="1:5" ht="12.75">
      <c r="A217" s="35" t="s">
        <v>56</v>
      </c>
      <c r="E217" s="40" t="s">
        <v>5</v>
      </c>
    </row>
    <row r="218" spans="1:5" ht="89.25">
      <c r="A218" t="s">
        <v>58</v>
      </c>
      <c r="E218" s="39" t="s">
        <v>296</v>
      </c>
    </row>
    <row r="219" spans="1:16" ht="12.75">
      <c r="A219" t="s">
        <v>49</v>
      </c>
      <c s="34" t="s">
        <v>517</v>
      </c>
      <c s="34" t="s">
        <v>518</v>
      </c>
      <c s="35" t="s">
        <v>5</v>
      </c>
      <c s="6" t="s">
        <v>519</v>
      </c>
      <c s="36" t="s">
        <v>161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130</v>
      </c>
      <c>
        <f>(M219*21)/100</f>
      </c>
      <c t="s">
        <v>27</v>
      </c>
    </row>
    <row r="220" spans="1:5" ht="12.75">
      <c r="A220" s="35" t="s">
        <v>55</v>
      </c>
      <c r="E220" s="39" t="s">
        <v>519</v>
      </c>
    </row>
    <row r="221" spans="1:5" ht="12.75">
      <c r="A221" s="35" t="s">
        <v>56</v>
      </c>
      <c r="E221" s="40" t="s">
        <v>5</v>
      </c>
    </row>
    <row r="222" spans="1:5" ht="63.75">
      <c r="A222" t="s">
        <v>58</v>
      </c>
      <c r="E222" s="39" t="s">
        <v>520</v>
      </c>
    </row>
    <row r="223" spans="1:16" ht="25.5">
      <c r="A223" t="s">
        <v>49</v>
      </c>
      <c s="34" t="s">
        <v>521</v>
      </c>
      <c s="34" t="s">
        <v>522</v>
      </c>
      <c s="35" t="s">
        <v>5</v>
      </c>
      <c s="6" t="s">
        <v>523</v>
      </c>
      <c s="36" t="s">
        <v>129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130</v>
      </c>
      <c>
        <f>(M223*21)/100</f>
      </c>
      <c t="s">
        <v>27</v>
      </c>
    </row>
    <row r="224" spans="1:5" ht="25.5">
      <c r="A224" s="35" t="s">
        <v>55</v>
      </c>
      <c r="E224" s="39" t="s">
        <v>523</v>
      </c>
    </row>
    <row r="225" spans="1:5" ht="12.75">
      <c r="A225" s="35" t="s">
        <v>56</v>
      </c>
      <c r="E225" s="40" t="s">
        <v>5</v>
      </c>
    </row>
    <row r="226" spans="1:5" ht="89.25">
      <c r="A226" t="s">
        <v>58</v>
      </c>
      <c r="E226" s="39" t="s">
        <v>296</v>
      </c>
    </row>
    <row r="227" spans="1:16" ht="12.75">
      <c r="A227" t="s">
        <v>49</v>
      </c>
      <c s="34" t="s">
        <v>524</v>
      </c>
      <c s="34" t="s">
        <v>525</v>
      </c>
      <c s="35" t="s">
        <v>5</v>
      </c>
      <c s="6" t="s">
        <v>526</v>
      </c>
      <c s="36" t="s">
        <v>129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130</v>
      </c>
      <c>
        <f>(M227*21)/100</f>
      </c>
      <c t="s">
        <v>27</v>
      </c>
    </row>
    <row r="228" spans="1:5" ht="12.75">
      <c r="A228" s="35" t="s">
        <v>55</v>
      </c>
      <c r="E228" s="39" t="s">
        <v>526</v>
      </c>
    </row>
    <row r="229" spans="1:5" ht="12.75">
      <c r="A229" s="35" t="s">
        <v>56</v>
      </c>
      <c r="E229" s="40" t="s">
        <v>5</v>
      </c>
    </row>
    <row r="230" spans="1:5" ht="89.25">
      <c r="A230" t="s">
        <v>58</v>
      </c>
      <c r="E230" s="39" t="s">
        <v>296</v>
      </c>
    </row>
    <row r="231" spans="1:16" ht="12.75">
      <c r="A231" t="s">
        <v>49</v>
      </c>
      <c s="34" t="s">
        <v>527</v>
      </c>
      <c s="34" t="s">
        <v>528</v>
      </c>
      <c s="35" t="s">
        <v>5</v>
      </c>
      <c s="6" t="s">
        <v>529</v>
      </c>
      <c s="36" t="s">
        <v>129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130</v>
      </c>
      <c>
        <f>(M231*21)/100</f>
      </c>
      <c t="s">
        <v>27</v>
      </c>
    </row>
    <row r="232" spans="1:5" ht="12.75">
      <c r="A232" s="35" t="s">
        <v>55</v>
      </c>
      <c r="E232" s="39" t="s">
        <v>529</v>
      </c>
    </row>
    <row r="233" spans="1:5" ht="12.75">
      <c r="A233" s="35" t="s">
        <v>56</v>
      </c>
      <c r="E233" s="40" t="s">
        <v>5</v>
      </c>
    </row>
    <row r="234" spans="1:5" ht="89.25">
      <c r="A234" t="s">
        <v>58</v>
      </c>
      <c r="E234" s="39" t="s">
        <v>296</v>
      </c>
    </row>
    <row r="235" spans="1:16" ht="12.75">
      <c r="A235" t="s">
        <v>49</v>
      </c>
      <c s="34" t="s">
        <v>530</v>
      </c>
      <c s="34" t="s">
        <v>531</v>
      </c>
      <c s="35" t="s">
        <v>5</v>
      </c>
      <c s="6" t="s">
        <v>532</v>
      </c>
      <c s="36" t="s">
        <v>129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130</v>
      </c>
      <c>
        <f>(M235*21)/100</f>
      </c>
      <c t="s">
        <v>27</v>
      </c>
    </row>
    <row r="236" spans="1:5" ht="12.75">
      <c r="A236" s="35" t="s">
        <v>55</v>
      </c>
      <c r="E236" s="39" t="s">
        <v>532</v>
      </c>
    </row>
    <row r="237" spans="1:5" ht="12.75">
      <c r="A237" s="35" t="s">
        <v>56</v>
      </c>
      <c r="E237" s="40" t="s">
        <v>5</v>
      </c>
    </row>
    <row r="238" spans="1:5" ht="63.75">
      <c r="A238" t="s">
        <v>58</v>
      </c>
      <c r="E238" s="39" t="s">
        <v>533</v>
      </c>
    </row>
    <row r="239" spans="1:16" ht="12.75">
      <c r="A239" t="s">
        <v>49</v>
      </c>
      <c s="34" t="s">
        <v>534</v>
      </c>
      <c s="34" t="s">
        <v>535</v>
      </c>
      <c s="35" t="s">
        <v>5</v>
      </c>
      <c s="6" t="s">
        <v>536</v>
      </c>
      <c s="36" t="s">
        <v>129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130</v>
      </c>
      <c>
        <f>(M239*21)/100</f>
      </c>
      <c t="s">
        <v>27</v>
      </c>
    </row>
    <row r="240" spans="1:5" ht="12.75">
      <c r="A240" s="35" t="s">
        <v>55</v>
      </c>
      <c r="E240" s="39" t="s">
        <v>536</v>
      </c>
    </row>
    <row r="241" spans="1:5" ht="12.75">
      <c r="A241" s="35" t="s">
        <v>56</v>
      </c>
      <c r="E241" s="40" t="s">
        <v>5</v>
      </c>
    </row>
    <row r="242" spans="1:5" ht="76.5">
      <c r="A242" t="s">
        <v>58</v>
      </c>
      <c r="E242" s="39" t="s">
        <v>537</v>
      </c>
    </row>
    <row r="243" spans="1:16" ht="12.75">
      <c r="A243" t="s">
        <v>49</v>
      </c>
      <c s="34" t="s">
        <v>538</v>
      </c>
      <c s="34" t="s">
        <v>539</v>
      </c>
      <c s="35" t="s">
        <v>5</v>
      </c>
      <c s="6" t="s">
        <v>540</v>
      </c>
      <c s="36" t="s">
        <v>129</v>
      </c>
      <c s="37">
        <v>0.5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130</v>
      </c>
      <c>
        <f>(M243*21)/100</f>
      </c>
      <c t="s">
        <v>27</v>
      </c>
    </row>
    <row r="244" spans="1:5" ht="12.75">
      <c r="A244" s="35" t="s">
        <v>55</v>
      </c>
      <c r="E244" s="39" t="s">
        <v>540</v>
      </c>
    </row>
    <row r="245" spans="1:5" ht="12.75">
      <c r="A245" s="35" t="s">
        <v>56</v>
      </c>
      <c r="E245" s="40" t="s">
        <v>5</v>
      </c>
    </row>
    <row r="246" spans="1:5" ht="51">
      <c r="A246" t="s">
        <v>58</v>
      </c>
      <c r="E246" s="39" t="s">
        <v>541</v>
      </c>
    </row>
    <row r="247" spans="1:16" ht="12.75">
      <c r="A247" t="s">
        <v>49</v>
      </c>
      <c s="34" t="s">
        <v>542</v>
      </c>
      <c s="34" t="s">
        <v>363</v>
      </c>
      <c s="35" t="s">
        <v>5</v>
      </c>
      <c s="6" t="s">
        <v>364</v>
      </c>
      <c s="36" t="s">
        <v>258</v>
      </c>
      <c s="37">
        <v>40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364</v>
      </c>
    </row>
    <row r="249" spans="1:5" ht="12.75">
      <c r="A249" s="35" t="s">
        <v>56</v>
      </c>
      <c r="E249" s="40" t="s">
        <v>5</v>
      </c>
    </row>
    <row r="250" spans="1:5" ht="12.75">
      <c r="A250" t="s">
        <v>58</v>
      </c>
      <c r="E250" s="39" t="s">
        <v>365</v>
      </c>
    </row>
    <row r="251" spans="1:16" ht="25.5">
      <c r="A251" t="s">
        <v>49</v>
      </c>
      <c s="34" t="s">
        <v>543</v>
      </c>
      <c s="34" t="s">
        <v>367</v>
      </c>
      <c s="35" t="s">
        <v>5</v>
      </c>
      <c s="6" t="s">
        <v>368</v>
      </c>
      <c s="36" t="s">
        <v>258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25.5">
      <c r="A252" s="35" t="s">
        <v>55</v>
      </c>
      <c r="E252" s="39" t="s">
        <v>368</v>
      </c>
    </row>
    <row r="253" spans="1:5" ht="12.75">
      <c r="A253" s="35" t="s">
        <v>56</v>
      </c>
      <c r="E253" s="40" t="s">
        <v>5</v>
      </c>
    </row>
    <row r="254" spans="1:5" ht="25.5">
      <c r="A254" t="s">
        <v>58</v>
      </c>
      <c r="E254" s="39" t="s">
        <v>369</v>
      </c>
    </row>
    <row r="255" spans="1:16" ht="25.5">
      <c r="A255" t="s">
        <v>49</v>
      </c>
      <c s="34" t="s">
        <v>544</v>
      </c>
      <c s="34" t="s">
        <v>375</v>
      </c>
      <c s="35" t="s">
        <v>5</v>
      </c>
      <c s="6" t="s">
        <v>376</v>
      </c>
      <c s="36" t="s">
        <v>258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25.5">
      <c r="A256" s="35" t="s">
        <v>55</v>
      </c>
      <c r="E256" s="39" t="s">
        <v>376</v>
      </c>
    </row>
    <row r="257" spans="1:5" ht="12.75">
      <c r="A257" s="35" t="s">
        <v>56</v>
      </c>
      <c r="E257" s="40" t="s">
        <v>5</v>
      </c>
    </row>
    <row r="258" spans="1:5" ht="25.5">
      <c r="A258" t="s">
        <v>58</v>
      </c>
      <c r="E258" s="39" t="s">
        <v>377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171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171</v>
      </c>
      <c r="E4" s="26" t="s">
        <v>172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COUNTIFS(L8:L203,"=0",A8:A203,"P")+COUNTIFS(L8:L203,"",A8:A203,"P")+SUM(Q8:Q203)</f>
      </c>
    </row>
    <row r="8" spans="1:13" ht="12.75">
      <c r="A8" t="s">
        <v>44</v>
      </c>
      <c r="C8" s="28" t="s">
        <v>547</v>
      </c>
      <c r="E8" s="30" t="s">
        <v>546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254</v>
      </c>
      <c r="E9" s="33" t="s">
        <v>255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256</v>
      </c>
      <c s="35" t="s">
        <v>5</v>
      </c>
      <c s="6" t="s">
        <v>257</v>
      </c>
      <c s="36" t="s">
        <v>258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257</v>
      </c>
    </row>
    <row r="12" spans="1:5" ht="12.75">
      <c r="A12" s="35" t="s">
        <v>56</v>
      </c>
      <c r="E12" s="40" t="s">
        <v>5</v>
      </c>
    </row>
    <row r="13" spans="1:5" ht="38.25">
      <c r="A13" t="s">
        <v>58</v>
      </c>
      <c r="E13" s="39" t="s">
        <v>259</v>
      </c>
    </row>
    <row r="14" spans="1:13" ht="12.75">
      <c r="A14" t="s">
        <v>46</v>
      </c>
      <c r="C14" s="31" t="s">
        <v>77</v>
      </c>
      <c r="E14" s="33" t="s">
        <v>260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</f>
      </c>
      <c s="32">
        <f>0+M15+M19+M23+M27+M31+M35+M39+M43+M47+M51+M55+M59+M63+M67+M71+M75+M79+M83+M87+M91+M95+M99+M103+M107+M111+M115+M119+M123+M127+M131+M135+M139+M143+M147+M151+M155+M159+M163+M167+M171+M175+M179+M183+M187+M191+M195+M199+M203</f>
      </c>
    </row>
    <row r="15" spans="1:16" ht="25.5">
      <c r="A15" t="s">
        <v>49</v>
      </c>
      <c s="34" t="s">
        <v>25</v>
      </c>
      <c s="34" t="s">
        <v>270</v>
      </c>
      <c s="35" t="s">
        <v>5</v>
      </c>
      <c s="6" t="s">
        <v>271</v>
      </c>
      <c s="36" t="s">
        <v>227</v>
      </c>
      <c s="37">
        <v>55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130</v>
      </c>
      <c>
        <f>(M15*21)/100</f>
      </c>
      <c t="s">
        <v>27</v>
      </c>
    </row>
    <row r="16" spans="1:5" ht="25.5">
      <c r="A16" s="35" t="s">
        <v>55</v>
      </c>
      <c r="E16" s="39" t="s">
        <v>271</v>
      </c>
    </row>
    <row r="17" spans="1:5" ht="12.75">
      <c r="A17" s="35" t="s">
        <v>56</v>
      </c>
      <c r="E17" s="40" t="s">
        <v>5</v>
      </c>
    </row>
    <row r="18" spans="1:5" ht="25.5">
      <c r="A18" t="s">
        <v>58</v>
      </c>
      <c r="E18" s="39" t="s">
        <v>272</v>
      </c>
    </row>
    <row r="19" spans="1:16" ht="12.75">
      <c r="A19" t="s">
        <v>49</v>
      </c>
      <c s="34" t="s">
        <v>66</v>
      </c>
      <c s="34" t="s">
        <v>273</v>
      </c>
      <c s="35" t="s">
        <v>5</v>
      </c>
      <c s="6" t="s">
        <v>274</v>
      </c>
      <c s="36" t="s">
        <v>129</v>
      </c>
      <c s="37">
        <v>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27</v>
      </c>
    </row>
    <row r="20" spans="1:5" ht="12.75">
      <c r="A20" s="35" t="s">
        <v>55</v>
      </c>
      <c r="E20" s="39" t="s">
        <v>274</v>
      </c>
    </row>
    <row r="21" spans="1:5" ht="12.75">
      <c r="A21" s="35" t="s">
        <v>56</v>
      </c>
      <c r="E21" s="40" t="s">
        <v>5</v>
      </c>
    </row>
    <row r="22" spans="1:5" ht="51">
      <c r="A22" t="s">
        <v>58</v>
      </c>
      <c r="E22" s="39" t="s">
        <v>275</v>
      </c>
    </row>
    <row r="23" spans="1:16" ht="12.75">
      <c r="A23" t="s">
        <v>49</v>
      </c>
      <c s="34" t="s">
        <v>70</v>
      </c>
      <c s="34" t="s">
        <v>276</v>
      </c>
      <c s="35" t="s">
        <v>5</v>
      </c>
      <c s="6" t="s">
        <v>277</v>
      </c>
      <c s="36" t="s">
        <v>129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27</v>
      </c>
    </row>
    <row r="24" spans="1:5" ht="12.75">
      <c r="A24" s="35" t="s">
        <v>55</v>
      </c>
      <c r="E24" s="39" t="s">
        <v>277</v>
      </c>
    </row>
    <row r="25" spans="1:5" ht="12.75">
      <c r="A25" s="35" t="s">
        <v>56</v>
      </c>
      <c r="E25" s="40" t="s">
        <v>5</v>
      </c>
    </row>
    <row r="26" spans="1:5" ht="51">
      <c r="A26" t="s">
        <v>58</v>
      </c>
      <c r="E26" s="39" t="s">
        <v>275</v>
      </c>
    </row>
    <row r="27" spans="1:16" ht="12.75">
      <c r="A27" t="s">
        <v>49</v>
      </c>
      <c s="34" t="s">
        <v>26</v>
      </c>
      <c s="34" t="s">
        <v>278</v>
      </c>
      <c s="35" t="s">
        <v>5</v>
      </c>
      <c s="6" t="s">
        <v>279</v>
      </c>
      <c s="36" t="s">
        <v>161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279</v>
      </c>
    </row>
    <row r="29" spans="1:5" ht="12.75">
      <c r="A29" s="35" t="s">
        <v>56</v>
      </c>
      <c r="E29" s="40" t="s">
        <v>5</v>
      </c>
    </row>
    <row r="30" spans="1:5" ht="51">
      <c r="A30" t="s">
        <v>58</v>
      </c>
      <c r="E30" s="39" t="s">
        <v>280</v>
      </c>
    </row>
    <row r="31" spans="1:16" ht="12.75">
      <c r="A31" t="s">
        <v>49</v>
      </c>
      <c s="34" t="s">
        <v>77</v>
      </c>
      <c s="34" t="s">
        <v>281</v>
      </c>
      <c s="35" t="s">
        <v>5</v>
      </c>
      <c s="6" t="s">
        <v>282</v>
      </c>
      <c s="36" t="s">
        <v>148</v>
      </c>
      <c s="37">
        <v>0.52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27</v>
      </c>
    </row>
    <row r="32" spans="1:5" ht="12.75">
      <c r="A32" s="35" t="s">
        <v>55</v>
      </c>
      <c r="E32" s="39" t="s">
        <v>282</v>
      </c>
    </row>
    <row r="33" spans="1:5" ht="12.75">
      <c r="A33" s="35" t="s">
        <v>56</v>
      </c>
      <c r="E33" s="40" t="s">
        <v>5</v>
      </c>
    </row>
    <row r="34" spans="1:5" ht="51">
      <c r="A34" t="s">
        <v>58</v>
      </c>
      <c r="E34" s="39" t="s">
        <v>548</v>
      </c>
    </row>
    <row r="35" spans="1:16" ht="12.75">
      <c r="A35" t="s">
        <v>49</v>
      </c>
      <c s="34" t="s">
        <v>81</v>
      </c>
      <c s="34" t="s">
        <v>284</v>
      </c>
      <c s="35" t="s">
        <v>5</v>
      </c>
      <c s="6" t="s">
        <v>285</v>
      </c>
      <c s="36" t="s">
        <v>148</v>
      </c>
      <c s="37">
        <v>0.52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27</v>
      </c>
    </row>
    <row r="36" spans="1:5" ht="12.75">
      <c r="A36" s="35" t="s">
        <v>55</v>
      </c>
      <c r="E36" s="39" t="s">
        <v>285</v>
      </c>
    </row>
    <row r="37" spans="1:5" ht="12.75">
      <c r="A37" s="35" t="s">
        <v>56</v>
      </c>
      <c r="E37" s="40" t="s">
        <v>5</v>
      </c>
    </row>
    <row r="38" spans="1:5" ht="63.75">
      <c r="A38" t="s">
        <v>58</v>
      </c>
      <c r="E38" s="39" t="s">
        <v>549</v>
      </c>
    </row>
    <row r="39" spans="1:16" ht="25.5">
      <c r="A39" t="s">
        <v>49</v>
      </c>
      <c s="34" t="s">
        <v>85</v>
      </c>
      <c s="34" t="s">
        <v>550</v>
      </c>
      <c s="35" t="s">
        <v>5</v>
      </c>
      <c s="6" t="s">
        <v>551</v>
      </c>
      <c s="36" t="s">
        <v>129</v>
      </c>
      <c s="37">
        <v>29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27</v>
      </c>
    </row>
    <row r="40" spans="1:5" ht="25.5">
      <c r="A40" s="35" t="s">
        <v>55</v>
      </c>
      <c r="E40" s="39" t="s">
        <v>551</v>
      </c>
    </row>
    <row r="41" spans="1:5" ht="12.75">
      <c r="A41" s="35" t="s">
        <v>56</v>
      </c>
      <c r="E41" s="40" t="s">
        <v>5</v>
      </c>
    </row>
    <row r="42" spans="1:5" ht="38.25">
      <c r="A42" t="s">
        <v>58</v>
      </c>
      <c r="E42" s="39" t="s">
        <v>552</v>
      </c>
    </row>
    <row r="43" spans="1:16" ht="12.75">
      <c r="A43" t="s">
        <v>49</v>
      </c>
      <c s="34" t="s">
        <v>89</v>
      </c>
      <c s="34" t="s">
        <v>553</v>
      </c>
      <c s="35" t="s">
        <v>5</v>
      </c>
      <c s="6" t="s">
        <v>554</v>
      </c>
      <c s="36" t="s">
        <v>161</v>
      </c>
      <c s="37">
        <v>15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27</v>
      </c>
    </row>
    <row r="44" spans="1:5" ht="12.75">
      <c r="A44" s="35" t="s">
        <v>55</v>
      </c>
      <c r="E44" s="39" t="s">
        <v>554</v>
      </c>
    </row>
    <row r="45" spans="1:5" ht="12.75">
      <c r="A45" s="35" t="s">
        <v>56</v>
      </c>
      <c r="E45" s="40" t="s">
        <v>5</v>
      </c>
    </row>
    <row r="46" spans="1:5" ht="38.25">
      <c r="A46" t="s">
        <v>58</v>
      </c>
      <c r="E46" s="39" t="s">
        <v>555</v>
      </c>
    </row>
    <row r="47" spans="1:16" ht="12.75">
      <c r="A47" t="s">
        <v>49</v>
      </c>
      <c s="34" t="s">
        <v>93</v>
      </c>
      <c s="34" t="s">
        <v>556</v>
      </c>
      <c s="35" t="s">
        <v>5</v>
      </c>
      <c s="6" t="s">
        <v>557</v>
      </c>
      <c s="36" t="s">
        <v>129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27</v>
      </c>
    </row>
    <row r="48" spans="1:5" ht="12.75">
      <c r="A48" s="35" t="s">
        <v>55</v>
      </c>
      <c r="E48" s="39" t="s">
        <v>557</v>
      </c>
    </row>
    <row r="49" spans="1:5" ht="12.75">
      <c r="A49" s="35" t="s">
        <v>56</v>
      </c>
      <c r="E49" s="40" t="s">
        <v>5</v>
      </c>
    </row>
    <row r="50" spans="1:5" ht="63.75">
      <c r="A50" t="s">
        <v>58</v>
      </c>
      <c r="E50" s="39" t="s">
        <v>558</v>
      </c>
    </row>
    <row r="51" spans="1:16" ht="12.75">
      <c r="A51" t="s">
        <v>49</v>
      </c>
      <c s="34" t="s">
        <v>163</v>
      </c>
      <c s="34" t="s">
        <v>559</v>
      </c>
      <c s="35" t="s">
        <v>5</v>
      </c>
      <c s="6" t="s">
        <v>560</v>
      </c>
      <c s="36" t="s">
        <v>339</v>
      </c>
      <c s="37">
        <v>0.3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560</v>
      </c>
    </row>
    <row r="53" spans="1:5" ht="12.75">
      <c r="A53" s="35" t="s">
        <v>56</v>
      </c>
      <c r="E53" s="40" t="s">
        <v>5</v>
      </c>
    </row>
    <row r="54" spans="1:5" ht="127.5">
      <c r="A54" t="s">
        <v>58</v>
      </c>
      <c r="E54" s="39" t="s">
        <v>561</v>
      </c>
    </row>
    <row r="55" spans="1:16" ht="12.75">
      <c r="A55" t="s">
        <v>49</v>
      </c>
      <c s="34" t="s">
        <v>167</v>
      </c>
      <c s="34" t="s">
        <v>562</v>
      </c>
      <c s="35" t="s">
        <v>5</v>
      </c>
      <c s="6" t="s">
        <v>563</v>
      </c>
      <c s="36" t="s">
        <v>339</v>
      </c>
      <c s="37">
        <v>0.3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563</v>
      </c>
    </row>
    <row r="57" spans="1:5" ht="12.75">
      <c r="A57" s="35" t="s">
        <v>56</v>
      </c>
      <c r="E57" s="40" t="s">
        <v>5</v>
      </c>
    </row>
    <row r="58" spans="1:5" ht="63.75">
      <c r="A58" t="s">
        <v>58</v>
      </c>
      <c r="E58" s="39" t="s">
        <v>564</v>
      </c>
    </row>
    <row r="59" spans="1:16" ht="12.75">
      <c r="A59" t="s">
        <v>49</v>
      </c>
      <c s="34" t="s">
        <v>206</v>
      </c>
      <c s="34" t="s">
        <v>565</v>
      </c>
      <c s="35" t="s">
        <v>5</v>
      </c>
      <c s="6" t="s">
        <v>566</v>
      </c>
      <c s="36" t="s">
        <v>339</v>
      </c>
      <c s="37">
        <v>0.14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566</v>
      </c>
    </row>
    <row r="61" spans="1:5" ht="12.75">
      <c r="A61" s="35" t="s">
        <v>56</v>
      </c>
      <c r="E61" s="40" t="s">
        <v>5</v>
      </c>
    </row>
    <row r="62" spans="1:5" ht="127.5">
      <c r="A62" t="s">
        <v>58</v>
      </c>
      <c r="E62" s="39" t="s">
        <v>567</v>
      </c>
    </row>
    <row r="63" spans="1:16" ht="12.75">
      <c r="A63" t="s">
        <v>49</v>
      </c>
      <c s="34" t="s">
        <v>210</v>
      </c>
      <c s="34" t="s">
        <v>568</v>
      </c>
      <c s="35" t="s">
        <v>5</v>
      </c>
      <c s="6" t="s">
        <v>569</v>
      </c>
      <c s="36" t="s">
        <v>339</v>
      </c>
      <c s="37">
        <v>0.14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569</v>
      </c>
    </row>
    <row r="65" spans="1:5" ht="12.75">
      <c r="A65" s="35" t="s">
        <v>56</v>
      </c>
      <c r="E65" s="40" t="s">
        <v>5</v>
      </c>
    </row>
    <row r="66" spans="1:5" ht="63.75">
      <c r="A66" t="s">
        <v>58</v>
      </c>
      <c r="E66" s="39" t="s">
        <v>570</v>
      </c>
    </row>
    <row r="67" spans="1:16" ht="12.75">
      <c r="A67" t="s">
        <v>49</v>
      </c>
      <c s="34" t="s">
        <v>213</v>
      </c>
      <c s="34" t="s">
        <v>571</v>
      </c>
      <c s="35" t="s">
        <v>5</v>
      </c>
      <c s="6" t="s">
        <v>572</v>
      </c>
      <c s="36" t="s">
        <v>129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27</v>
      </c>
    </row>
    <row r="68" spans="1:5" ht="12.75">
      <c r="A68" s="35" t="s">
        <v>55</v>
      </c>
      <c r="E68" s="39" t="s">
        <v>572</v>
      </c>
    </row>
    <row r="69" spans="1:5" ht="12.75">
      <c r="A69" s="35" t="s">
        <v>56</v>
      </c>
      <c r="E69" s="40" t="s">
        <v>5</v>
      </c>
    </row>
    <row r="70" spans="1:5" ht="63.75">
      <c r="A70" t="s">
        <v>58</v>
      </c>
      <c r="E70" s="39" t="s">
        <v>573</v>
      </c>
    </row>
    <row r="71" spans="1:16" ht="12.75">
      <c r="A71" t="s">
        <v>49</v>
      </c>
      <c s="34" t="s">
        <v>216</v>
      </c>
      <c s="34" t="s">
        <v>574</v>
      </c>
      <c s="35" t="s">
        <v>5</v>
      </c>
      <c s="6" t="s">
        <v>575</v>
      </c>
      <c s="36" t="s">
        <v>129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27</v>
      </c>
    </row>
    <row r="72" spans="1:5" ht="12.75">
      <c r="A72" s="35" t="s">
        <v>55</v>
      </c>
      <c r="E72" s="39" t="s">
        <v>575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296</v>
      </c>
    </row>
    <row r="75" spans="1:16" ht="12.75">
      <c r="A75" t="s">
        <v>49</v>
      </c>
      <c s="34" t="s">
        <v>219</v>
      </c>
      <c s="34" t="s">
        <v>576</v>
      </c>
      <c s="35" t="s">
        <v>5</v>
      </c>
      <c s="6" t="s">
        <v>577</v>
      </c>
      <c s="36" t="s">
        <v>129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27</v>
      </c>
    </row>
    <row r="76" spans="1:5" ht="12.75">
      <c r="A76" s="35" t="s">
        <v>55</v>
      </c>
      <c r="E76" s="39" t="s">
        <v>577</v>
      </c>
    </row>
    <row r="77" spans="1:5" ht="12.75">
      <c r="A77" s="35" t="s">
        <v>56</v>
      </c>
      <c r="E77" s="40" t="s">
        <v>5</v>
      </c>
    </row>
    <row r="78" spans="1:5" ht="63.75">
      <c r="A78" t="s">
        <v>58</v>
      </c>
      <c r="E78" s="39" t="s">
        <v>533</v>
      </c>
    </row>
    <row r="79" spans="1:16" ht="12.75">
      <c r="A79" t="s">
        <v>49</v>
      </c>
      <c s="34" t="s">
        <v>223</v>
      </c>
      <c s="34" t="s">
        <v>578</v>
      </c>
      <c s="35" t="s">
        <v>5</v>
      </c>
      <c s="6" t="s">
        <v>579</v>
      </c>
      <c s="36" t="s">
        <v>129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27</v>
      </c>
    </row>
    <row r="80" spans="1:5" ht="12.75">
      <c r="A80" s="35" t="s">
        <v>55</v>
      </c>
      <c r="E80" s="39" t="s">
        <v>579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296</v>
      </c>
    </row>
    <row r="83" spans="1:16" ht="25.5">
      <c r="A83" t="s">
        <v>49</v>
      </c>
      <c s="34" t="s">
        <v>224</v>
      </c>
      <c s="34" t="s">
        <v>580</v>
      </c>
      <c s="35" t="s">
        <v>5</v>
      </c>
      <c s="6" t="s">
        <v>581</v>
      </c>
      <c s="36" t="s">
        <v>129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130</v>
      </c>
      <c>
        <f>(M83*21)/100</f>
      </c>
      <c t="s">
        <v>27</v>
      </c>
    </row>
    <row r="84" spans="1:5" ht="25.5">
      <c r="A84" s="35" t="s">
        <v>55</v>
      </c>
      <c r="E84" s="39" t="s">
        <v>581</v>
      </c>
    </row>
    <row r="85" spans="1:5" ht="12.75">
      <c r="A85" s="35" t="s">
        <v>56</v>
      </c>
      <c r="E85" s="40" t="s">
        <v>5</v>
      </c>
    </row>
    <row r="86" spans="1:5" ht="63.75">
      <c r="A86" t="s">
        <v>58</v>
      </c>
      <c r="E86" s="39" t="s">
        <v>533</v>
      </c>
    </row>
    <row r="87" spans="1:16" ht="12.75">
      <c r="A87" t="s">
        <v>49</v>
      </c>
      <c s="34" t="s">
        <v>229</v>
      </c>
      <c s="34" t="s">
        <v>582</v>
      </c>
      <c s="35" t="s">
        <v>5</v>
      </c>
      <c s="6" t="s">
        <v>583</v>
      </c>
      <c s="36" t="s">
        <v>129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130</v>
      </c>
      <c>
        <f>(M87*21)/100</f>
      </c>
      <c t="s">
        <v>27</v>
      </c>
    </row>
    <row r="88" spans="1:5" ht="12.75">
      <c r="A88" s="35" t="s">
        <v>55</v>
      </c>
      <c r="E88" s="39" t="s">
        <v>583</v>
      </c>
    </row>
    <row r="89" spans="1:5" ht="12.75">
      <c r="A89" s="35" t="s">
        <v>56</v>
      </c>
      <c r="E89" s="40" t="s">
        <v>5</v>
      </c>
    </row>
    <row r="90" spans="1:5" ht="63.75">
      <c r="A90" t="s">
        <v>58</v>
      </c>
      <c r="E90" s="39" t="s">
        <v>533</v>
      </c>
    </row>
    <row r="91" spans="1:16" ht="12.75">
      <c r="A91" t="s">
        <v>49</v>
      </c>
      <c s="34" t="s">
        <v>233</v>
      </c>
      <c s="34" t="s">
        <v>193</v>
      </c>
      <c s="35" t="s">
        <v>5</v>
      </c>
      <c s="6" t="s">
        <v>194</v>
      </c>
      <c s="36" t="s">
        <v>129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27</v>
      </c>
    </row>
    <row r="92" spans="1:5" ht="12.75">
      <c r="A92" s="35" t="s">
        <v>55</v>
      </c>
      <c r="E92" s="39" t="s">
        <v>194</v>
      </c>
    </row>
    <row r="93" spans="1:5" ht="12.75">
      <c r="A93" s="35" t="s">
        <v>56</v>
      </c>
      <c r="E93" s="40" t="s">
        <v>5</v>
      </c>
    </row>
    <row r="94" spans="1:5" ht="114.75">
      <c r="A94" t="s">
        <v>58</v>
      </c>
      <c r="E94" s="39" t="s">
        <v>304</v>
      </c>
    </row>
    <row r="95" spans="1:16" ht="12.75">
      <c r="A95" t="s">
        <v>49</v>
      </c>
      <c s="34" t="s">
        <v>238</v>
      </c>
      <c s="34" t="s">
        <v>584</v>
      </c>
      <c s="35" t="s">
        <v>5</v>
      </c>
      <c s="6" t="s">
        <v>585</v>
      </c>
      <c s="36" t="s">
        <v>129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130</v>
      </c>
      <c>
        <f>(M95*21)/100</f>
      </c>
      <c t="s">
        <v>27</v>
      </c>
    </row>
    <row r="96" spans="1:5" ht="12.75">
      <c r="A96" s="35" t="s">
        <v>55</v>
      </c>
      <c r="E96" s="39" t="s">
        <v>585</v>
      </c>
    </row>
    <row r="97" spans="1:5" ht="12.75">
      <c r="A97" s="35" t="s">
        <v>56</v>
      </c>
      <c r="E97" s="40" t="s">
        <v>5</v>
      </c>
    </row>
    <row r="98" spans="1:5" ht="89.25">
      <c r="A98" t="s">
        <v>58</v>
      </c>
      <c r="E98" s="39" t="s">
        <v>296</v>
      </c>
    </row>
    <row r="99" spans="1:16" ht="12.75">
      <c r="A99" t="s">
        <v>49</v>
      </c>
      <c s="34" t="s">
        <v>242</v>
      </c>
      <c s="34" t="s">
        <v>586</v>
      </c>
      <c s="35" t="s">
        <v>5</v>
      </c>
      <c s="6" t="s">
        <v>587</v>
      </c>
      <c s="36" t="s">
        <v>129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27</v>
      </c>
    </row>
    <row r="100" spans="1:5" ht="12.75">
      <c r="A100" s="35" t="s">
        <v>55</v>
      </c>
      <c r="E100" s="39" t="s">
        <v>587</v>
      </c>
    </row>
    <row r="101" spans="1:5" ht="12.75">
      <c r="A101" s="35" t="s">
        <v>56</v>
      </c>
      <c r="E101" s="40" t="s">
        <v>5</v>
      </c>
    </row>
    <row r="102" spans="1:5" ht="89.25">
      <c r="A102" t="s">
        <v>58</v>
      </c>
      <c r="E102" s="39" t="s">
        <v>588</v>
      </c>
    </row>
    <row r="103" spans="1:16" ht="12.75">
      <c r="A103" t="s">
        <v>49</v>
      </c>
      <c s="34" t="s">
        <v>246</v>
      </c>
      <c s="34" t="s">
        <v>589</v>
      </c>
      <c s="35" t="s">
        <v>5</v>
      </c>
      <c s="6" t="s">
        <v>590</v>
      </c>
      <c s="36" t="s">
        <v>129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130</v>
      </c>
      <c>
        <f>(M103*21)/100</f>
      </c>
      <c t="s">
        <v>27</v>
      </c>
    </row>
    <row r="104" spans="1:5" ht="12.75">
      <c r="A104" s="35" t="s">
        <v>55</v>
      </c>
      <c r="E104" s="39" t="s">
        <v>590</v>
      </c>
    </row>
    <row r="105" spans="1:5" ht="12.75">
      <c r="A105" s="35" t="s">
        <v>56</v>
      </c>
      <c r="E105" s="40" t="s">
        <v>5</v>
      </c>
    </row>
    <row r="106" spans="1:5" ht="63.75">
      <c r="A106" t="s">
        <v>58</v>
      </c>
      <c r="E106" s="39" t="s">
        <v>533</v>
      </c>
    </row>
    <row r="107" spans="1:16" ht="12.75">
      <c r="A107" t="s">
        <v>49</v>
      </c>
      <c s="34" t="s">
        <v>250</v>
      </c>
      <c s="34" t="s">
        <v>591</v>
      </c>
      <c s="35" t="s">
        <v>5</v>
      </c>
      <c s="6" t="s">
        <v>592</v>
      </c>
      <c s="36" t="s">
        <v>129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130</v>
      </c>
      <c>
        <f>(M107*21)/100</f>
      </c>
      <c t="s">
        <v>27</v>
      </c>
    </row>
    <row r="108" spans="1:5" ht="12.75">
      <c r="A108" s="35" t="s">
        <v>55</v>
      </c>
      <c r="E108" s="39" t="s">
        <v>592</v>
      </c>
    </row>
    <row r="109" spans="1:5" ht="12.75">
      <c r="A109" s="35" t="s">
        <v>56</v>
      </c>
      <c r="E109" s="40" t="s">
        <v>5</v>
      </c>
    </row>
    <row r="110" spans="1:5" ht="63.75">
      <c r="A110" t="s">
        <v>58</v>
      </c>
      <c r="E110" s="39" t="s">
        <v>533</v>
      </c>
    </row>
    <row r="111" spans="1:16" ht="12.75">
      <c r="A111" t="s">
        <v>49</v>
      </c>
      <c s="34" t="s">
        <v>293</v>
      </c>
      <c s="34" t="s">
        <v>593</v>
      </c>
      <c s="35" t="s">
        <v>5</v>
      </c>
      <c s="6" t="s">
        <v>594</v>
      </c>
      <c s="36" t="s">
        <v>129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130</v>
      </c>
      <c>
        <f>(M111*21)/100</f>
      </c>
      <c t="s">
        <v>27</v>
      </c>
    </row>
    <row r="112" spans="1:5" ht="12.75">
      <c r="A112" s="35" t="s">
        <v>55</v>
      </c>
      <c r="E112" s="39" t="s">
        <v>594</v>
      </c>
    </row>
    <row r="113" spans="1:5" ht="12.75">
      <c r="A113" s="35" t="s">
        <v>56</v>
      </c>
      <c r="E113" s="40" t="s">
        <v>5</v>
      </c>
    </row>
    <row r="114" spans="1:5" ht="63.75">
      <c r="A114" t="s">
        <v>58</v>
      </c>
      <c r="E114" s="39" t="s">
        <v>533</v>
      </c>
    </row>
    <row r="115" spans="1:16" ht="12.75">
      <c r="A115" t="s">
        <v>49</v>
      </c>
      <c s="34" t="s">
        <v>297</v>
      </c>
      <c s="34" t="s">
        <v>595</v>
      </c>
      <c s="35" t="s">
        <v>5</v>
      </c>
      <c s="6" t="s">
        <v>596</v>
      </c>
      <c s="36" t="s">
        <v>129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130</v>
      </c>
      <c>
        <f>(M115*21)/100</f>
      </c>
      <c t="s">
        <v>27</v>
      </c>
    </row>
    <row r="116" spans="1:5" ht="12.75">
      <c r="A116" s="35" t="s">
        <v>55</v>
      </c>
      <c r="E116" s="39" t="s">
        <v>596</v>
      </c>
    </row>
    <row r="117" spans="1:5" ht="12.75">
      <c r="A117" s="35" t="s">
        <v>56</v>
      </c>
      <c r="E117" s="40" t="s">
        <v>5</v>
      </c>
    </row>
    <row r="118" spans="1:5" ht="89.25">
      <c r="A118" t="s">
        <v>58</v>
      </c>
      <c r="E118" s="39" t="s">
        <v>296</v>
      </c>
    </row>
    <row r="119" spans="1:16" ht="12.75">
      <c r="A119" t="s">
        <v>49</v>
      </c>
      <c s="34" t="s">
        <v>301</v>
      </c>
      <c s="34" t="s">
        <v>597</v>
      </c>
      <c s="35" t="s">
        <v>5</v>
      </c>
      <c s="6" t="s">
        <v>598</v>
      </c>
      <c s="36" t="s">
        <v>129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27</v>
      </c>
    </row>
    <row r="120" spans="1:5" ht="12.75">
      <c r="A120" s="35" t="s">
        <v>55</v>
      </c>
      <c r="E120" s="39" t="s">
        <v>598</v>
      </c>
    </row>
    <row r="121" spans="1:5" ht="12.75">
      <c r="A121" s="35" t="s">
        <v>56</v>
      </c>
      <c r="E121" s="40" t="s">
        <v>5</v>
      </c>
    </row>
    <row r="122" spans="1:5" ht="63.75">
      <c r="A122" t="s">
        <v>58</v>
      </c>
      <c r="E122" s="39" t="s">
        <v>533</v>
      </c>
    </row>
    <row r="123" spans="1:16" ht="12.75">
      <c r="A123" t="s">
        <v>49</v>
      </c>
      <c s="34" t="s">
        <v>305</v>
      </c>
      <c s="34" t="s">
        <v>599</v>
      </c>
      <c s="35" t="s">
        <v>5</v>
      </c>
      <c s="6" t="s">
        <v>600</v>
      </c>
      <c s="36" t="s">
        <v>129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27</v>
      </c>
    </row>
    <row r="124" spans="1:5" ht="12.75">
      <c r="A124" s="35" t="s">
        <v>55</v>
      </c>
      <c r="E124" s="39" t="s">
        <v>600</v>
      </c>
    </row>
    <row r="125" spans="1:5" ht="12.75">
      <c r="A125" s="35" t="s">
        <v>56</v>
      </c>
      <c r="E125" s="40" t="s">
        <v>5</v>
      </c>
    </row>
    <row r="126" spans="1:5" ht="63.75">
      <c r="A126" t="s">
        <v>58</v>
      </c>
      <c r="E126" s="39" t="s">
        <v>533</v>
      </c>
    </row>
    <row r="127" spans="1:16" ht="12.75">
      <c r="A127" t="s">
        <v>49</v>
      </c>
      <c s="34" t="s">
        <v>308</v>
      </c>
      <c s="34" t="s">
        <v>188</v>
      </c>
      <c s="35" t="s">
        <v>5</v>
      </c>
      <c s="6" t="s">
        <v>189</v>
      </c>
      <c s="36" t="s">
        <v>129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27</v>
      </c>
    </row>
    <row r="128" spans="1:5" ht="12.75">
      <c r="A128" s="35" t="s">
        <v>55</v>
      </c>
      <c r="E128" s="39" t="s">
        <v>189</v>
      </c>
    </row>
    <row r="129" spans="1:5" ht="12.75">
      <c r="A129" s="35" t="s">
        <v>56</v>
      </c>
      <c r="E129" s="40" t="s">
        <v>5</v>
      </c>
    </row>
    <row r="130" spans="1:5" ht="89.25">
      <c r="A130" t="s">
        <v>58</v>
      </c>
      <c r="E130" s="39" t="s">
        <v>601</v>
      </c>
    </row>
    <row r="131" spans="1:16" ht="12.75">
      <c r="A131" t="s">
        <v>49</v>
      </c>
      <c s="34" t="s">
        <v>312</v>
      </c>
      <c s="34" t="s">
        <v>602</v>
      </c>
      <c s="35" t="s">
        <v>5</v>
      </c>
      <c s="6" t="s">
        <v>603</v>
      </c>
      <c s="36" t="s">
        <v>348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27</v>
      </c>
    </row>
    <row r="132" spans="1:5" ht="12.75">
      <c r="A132" s="35" t="s">
        <v>55</v>
      </c>
      <c r="E132" s="39" t="s">
        <v>603</v>
      </c>
    </row>
    <row r="133" spans="1:5" ht="12.75">
      <c r="A133" s="35" t="s">
        <v>56</v>
      </c>
      <c r="E133" s="40" t="s">
        <v>5</v>
      </c>
    </row>
    <row r="134" spans="1:5" ht="102">
      <c r="A134" t="s">
        <v>58</v>
      </c>
      <c r="E134" s="39" t="s">
        <v>353</v>
      </c>
    </row>
    <row r="135" spans="1:16" ht="12.75">
      <c r="A135" t="s">
        <v>49</v>
      </c>
      <c s="34" t="s">
        <v>315</v>
      </c>
      <c s="34" t="s">
        <v>604</v>
      </c>
      <c s="35" t="s">
        <v>5</v>
      </c>
      <c s="6" t="s">
        <v>605</v>
      </c>
      <c s="36" t="s">
        <v>348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130</v>
      </c>
      <c>
        <f>(M135*21)/100</f>
      </c>
      <c t="s">
        <v>27</v>
      </c>
    </row>
    <row r="136" spans="1:5" ht="12.75">
      <c r="A136" s="35" t="s">
        <v>55</v>
      </c>
      <c r="E136" s="39" t="s">
        <v>605</v>
      </c>
    </row>
    <row r="137" spans="1:5" ht="12.75">
      <c r="A137" s="35" t="s">
        <v>56</v>
      </c>
      <c r="E137" s="40" t="s">
        <v>5</v>
      </c>
    </row>
    <row r="138" spans="1:5" ht="102">
      <c r="A138" t="s">
        <v>58</v>
      </c>
      <c r="E138" s="39" t="s">
        <v>353</v>
      </c>
    </row>
    <row r="139" spans="1:16" ht="12.75">
      <c r="A139" t="s">
        <v>49</v>
      </c>
      <c s="34" t="s">
        <v>318</v>
      </c>
      <c s="34" t="s">
        <v>606</v>
      </c>
      <c s="35" t="s">
        <v>5</v>
      </c>
      <c s="6" t="s">
        <v>607</v>
      </c>
      <c s="36" t="s">
        <v>129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130</v>
      </c>
      <c>
        <f>(M139*21)/100</f>
      </c>
      <c t="s">
        <v>27</v>
      </c>
    </row>
    <row r="140" spans="1:5" ht="12.75">
      <c r="A140" s="35" t="s">
        <v>55</v>
      </c>
      <c r="E140" s="39" t="s">
        <v>607</v>
      </c>
    </row>
    <row r="141" spans="1:5" ht="12.75">
      <c r="A141" s="35" t="s">
        <v>56</v>
      </c>
      <c r="E141" s="40" t="s">
        <v>5</v>
      </c>
    </row>
    <row r="142" spans="1:5" ht="114.75">
      <c r="A142" t="s">
        <v>58</v>
      </c>
      <c r="E142" s="39" t="s">
        <v>608</v>
      </c>
    </row>
    <row r="143" spans="1:16" ht="12.75">
      <c r="A143" t="s">
        <v>49</v>
      </c>
      <c s="34" t="s">
        <v>321</v>
      </c>
      <c s="34" t="s">
        <v>140</v>
      </c>
      <c s="35" t="s">
        <v>5</v>
      </c>
      <c s="6" t="s">
        <v>141</v>
      </c>
      <c s="36" t="s">
        <v>129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130</v>
      </c>
      <c>
        <f>(M143*21)/100</f>
      </c>
      <c t="s">
        <v>27</v>
      </c>
    </row>
    <row r="144" spans="1:5" ht="12.75">
      <c r="A144" s="35" t="s">
        <v>55</v>
      </c>
      <c r="E144" s="39" t="s">
        <v>141</v>
      </c>
    </row>
    <row r="145" spans="1:5" ht="12.75">
      <c r="A145" s="35" t="s">
        <v>56</v>
      </c>
      <c r="E145" s="40" t="s">
        <v>5</v>
      </c>
    </row>
    <row r="146" spans="1:5" ht="76.5">
      <c r="A146" t="s">
        <v>58</v>
      </c>
      <c r="E146" s="39" t="s">
        <v>142</v>
      </c>
    </row>
    <row r="147" spans="1:16" ht="12.75">
      <c r="A147" t="s">
        <v>49</v>
      </c>
      <c s="34" t="s">
        <v>324</v>
      </c>
      <c s="34" t="s">
        <v>609</v>
      </c>
      <c s="35" t="s">
        <v>5</v>
      </c>
      <c s="6" t="s">
        <v>610</v>
      </c>
      <c s="36" t="s">
        <v>129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130</v>
      </c>
      <c>
        <f>(M147*21)/100</f>
      </c>
      <c t="s">
        <v>27</v>
      </c>
    </row>
    <row r="148" spans="1:5" ht="12.75">
      <c r="A148" s="35" t="s">
        <v>55</v>
      </c>
      <c r="E148" s="39" t="s">
        <v>610</v>
      </c>
    </row>
    <row r="149" spans="1:5" ht="12.75">
      <c r="A149" s="35" t="s">
        <v>56</v>
      </c>
      <c r="E149" s="40" t="s">
        <v>5</v>
      </c>
    </row>
    <row r="150" spans="1:5" ht="51">
      <c r="A150" t="s">
        <v>58</v>
      </c>
      <c r="E150" s="39" t="s">
        <v>611</v>
      </c>
    </row>
    <row r="151" spans="1:16" ht="12.75">
      <c r="A151" t="s">
        <v>49</v>
      </c>
      <c s="34" t="s">
        <v>327</v>
      </c>
      <c s="34" t="s">
        <v>612</v>
      </c>
      <c s="35" t="s">
        <v>5</v>
      </c>
      <c s="6" t="s">
        <v>613</v>
      </c>
      <c s="36" t="s">
        <v>129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130</v>
      </c>
      <c>
        <f>(M151*21)/100</f>
      </c>
      <c t="s">
        <v>27</v>
      </c>
    </row>
    <row r="152" spans="1:5" ht="12.75">
      <c r="A152" s="35" t="s">
        <v>55</v>
      </c>
      <c r="E152" s="39" t="s">
        <v>613</v>
      </c>
    </row>
    <row r="153" spans="1:5" ht="12.75">
      <c r="A153" s="35" t="s">
        <v>56</v>
      </c>
      <c r="E153" s="40" t="s">
        <v>5</v>
      </c>
    </row>
    <row r="154" spans="1:5" ht="114.75">
      <c r="A154" t="s">
        <v>58</v>
      </c>
      <c r="E154" s="39" t="s">
        <v>614</v>
      </c>
    </row>
    <row r="155" spans="1:16" ht="12.75">
      <c r="A155" t="s">
        <v>49</v>
      </c>
      <c s="34" t="s">
        <v>330</v>
      </c>
      <c s="34" t="s">
        <v>615</v>
      </c>
      <c s="35" t="s">
        <v>5</v>
      </c>
      <c s="6" t="s">
        <v>616</v>
      </c>
      <c s="36" t="s">
        <v>129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130</v>
      </c>
      <c>
        <f>(M155*21)/100</f>
      </c>
      <c t="s">
        <v>27</v>
      </c>
    </row>
    <row r="156" spans="1:5" ht="12.75">
      <c r="A156" s="35" t="s">
        <v>55</v>
      </c>
      <c r="E156" s="39" t="s">
        <v>616</v>
      </c>
    </row>
    <row r="157" spans="1:5" ht="12.75">
      <c r="A157" s="35" t="s">
        <v>56</v>
      </c>
      <c r="E157" s="40" t="s">
        <v>5</v>
      </c>
    </row>
    <row r="158" spans="1:5" ht="114.75">
      <c r="A158" t="s">
        <v>58</v>
      </c>
      <c r="E158" s="39" t="s">
        <v>614</v>
      </c>
    </row>
    <row r="159" spans="1:16" ht="12.75">
      <c r="A159" t="s">
        <v>49</v>
      </c>
      <c s="34" t="s">
        <v>333</v>
      </c>
      <c s="34" t="s">
        <v>617</v>
      </c>
      <c s="35" t="s">
        <v>5</v>
      </c>
      <c s="6" t="s">
        <v>618</v>
      </c>
      <c s="36" t="s">
        <v>129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130</v>
      </c>
      <c>
        <f>(M159*21)/100</f>
      </c>
      <c t="s">
        <v>27</v>
      </c>
    </row>
    <row r="160" spans="1:5" ht="12.75">
      <c r="A160" s="35" t="s">
        <v>55</v>
      </c>
      <c r="E160" s="39" t="s">
        <v>618</v>
      </c>
    </row>
    <row r="161" spans="1:5" ht="12.75">
      <c r="A161" s="35" t="s">
        <v>56</v>
      </c>
      <c r="E161" s="40" t="s">
        <v>5</v>
      </c>
    </row>
    <row r="162" spans="1:5" ht="89.25">
      <c r="A162" t="s">
        <v>58</v>
      </c>
      <c r="E162" s="39" t="s">
        <v>296</v>
      </c>
    </row>
    <row r="163" spans="1:16" ht="12.75">
      <c r="A163" t="s">
        <v>49</v>
      </c>
      <c s="34" t="s">
        <v>336</v>
      </c>
      <c s="34" t="s">
        <v>619</v>
      </c>
      <c s="35" t="s">
        <v>5</v>
      </c>
      <c s="6" t="s">
        <v>620</v>
      </c>
      <c s="36" t="s">
        <v>129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130</v>
      </c>
      <c>
        <f>(M163*21)/100</f>
      </c>
      <c t="s">
        <v>27</v>
      </c>
    </row>
    <row r="164" spans="1:5" ht="12.75">
      <c r="A164" s="35" t="s">
        <v>55</v>
      </c>
      <c r="E164" s="39" t="s">
        <v>620</v>
      </c>
    </row>
    <row r="165" spans="1:5" ht="12.75">
      <c r="A165" s="35" t="s">
        <v>56</v>
      </c>
      <c r="E165" s="40" t="s">
        <v>5</v>
      </c>
    </row>
    <row r="166" spans="1:5" ht="114.75">
      <c r="A166" t="s">
        <v>58</v>
      </c>
      <c r="E166" s="39" t="s">
        <v>614</v>
      </c>
    </row>
    <row r="167" spans="1:16" ht="12.75">
      <c r="A167" t="s">
        <v>49</v>
      </c>
      <c s="34" t="s">
        <v>341</v>
      </c>
      <c s="34" t="s">
        <v>140</v>
      </c>
      <c s="35" t="s">
        <v>50</v>
      </c>
      <c s="6" t="s">
        <v>141</v>
      </c>
      <c s="36" t="s">
        <v>129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27</v>
      </c>
    </row>
    <row r="168" spans="1:5" ht="12.75">
      <c r="A168" s="35" t="s">
        <v>55</v>
      </c>
      <c r="E168" s="39" t="s">
        <v>141</v>
      </c>
    </row>
    <row r="169" spans="1:5" ht="12.75">
      <c r="A169" s="35" t="s">
        <v>56</v>
      </c>
      <c r="E169" s="40" t="s">
        <v>5</v>
      </c>
    </row>
    <row r="170" spans="1:5" ht="89.25">
      <c r="A170" t="s">
        <v>58</v>
      </c>
      <c r="E170" s="39" t="s">
        <v>296</v>
      </c>
    </row>
    <row r="171" spans="1:16" ht="25.5">
      <c r="A171" t="s">
        <v>49</v>
      </c>
      <c s="34" t="s">
        <v>345</v>
      </c>
      <c s="34" t="s">
        <v>621</v>
      </c>
      <c s="35" t="s">
        <v>5</v>
      </c>
      <c s="6" t="s">
        <v>622</v>
      </c>
      <c s="36" t="s">
        <v>129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27</v>
      </c>
    </row>
    <row r="172" spans="1:5" ht="25.5">
      <c r="A172" s="35" t="s">
        <v>55</v>
      </c>
      <c r="E172" s="39" t="s">
        <v>622</v>
      </c>
    </row>
    <row r="173" spans="1:5" ht="12.75">
      <c r="A173" s="35" t="s">
        <v>56</v>
      </c>
      <c r="E173" s="40" t="s">
        <v>5</v>
      </c>
    </row>
    <row r="174" spans="1:5" ht="114.75">
      <c r="A174" t="s">
        <v>58</v>
      </c>
      <c r="E174" s="39" t="s">
        <v>614</v>
      </c>
    </row>
    <row r="175" spans="1:16" ht="25.5">
      <c r="A175" t="s">
        <v>49</v>
      </c>
      <c s="34" t="s">
        <v>350</v>
      </c>
      <c s="34" t="s">
        <v>623</v>
      </c>
      <c s="35" t="s">
        <v>5</v>
      </c>
      <c s="6" t="s">
        <v>624</v>
      </c>
      <c s="36" t="s">
        <v>129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130</v>
      </c>
      <c>
        <f>(M175*21)/100</f>
      </c>
      <c t="s">
        <v>27</v>
      </c>
    </row>
    <row r="176" spans="1:5" ht="25.5">
      <c r="A176" s="35" t="s">
        <v>55</v>
      </c>
      <c r="E176" s="39" t="s">
        <v>624</v>
      </c>
    </row>
    <row r="177" spans="1:5" ht="12.75">
      <c r="A177" s="35" t="s">
        <v>56</v>
      </c>
      <c r="E177" s="40" t="s">
        <v>5</v>
      </c>
    </row>
    <row r="178" spans="1:5" ht="114.75">
      <c r="A178" t="s">
        <v>58</v>
      </c>
      <c r="E178" s="39" t="s">
        <v>614</v>
      </c>
    </row>
    <row r="179" spans="1:16" ht="25.5">
      <c r="A179" t="s">
        <v>49</v>
      </c>
      <c s="34" t="s">
        <v>354</v>
      </c>
      <c s="34" t="s">
        <v>625</v>
      </c>
      <c s="35" t="s">
        <v>5</v>
      </c>
      <c s="6" t="s">
        <v>626</v>
      </c>
      <c s="36" t="s">
        <v>129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130</v>
      </c>
      <c>
        <f>(M179*21)/100</f>
      </c>
      <c t="s">
        <v>27</v>
      </c>
    </row>
    <row r="180" spans="1:5" ht="25.5">
      <c r="A180" s="35" t="s">
        <v>55</v>
      </c>
      <c r="E180" s="39" t="s">
        <v>626</v>
      </c>
    </row>
    <row r="181" spans="1:5" ht="12.75">
      <c r="A181" s="35" t="s">
        <v>56</v>
      </c>
      <c r="E181" s="40" t="s">
        <v>5</v>
      </c>
    </row>
    <row r="182" spans="1:5" ht="51">
      <c r="A182" t="s">
        <v>58</v>
      </c>
      <c r="E182" s="39" t="s">
        <v>627</v>
      </c>
    </row>
    <row r="183" spans="1:16" ht="25.5">
      <c r="A183" t="s">
        <v>49</v>
      </c>
      <c s="34" t="s">
        <v>358</v>
      </c>
      <c s="34" t="s">
        <v>628</v>
      </c>
      <c s="35" t="s">
        <v>5</v>
      </c>
      <c s="6" t="s">
        <v>629</v>
      </c>
      <c s="36" t="s">
        <v>129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130</v>
      </c>
      <c>
        <f>(M183*21)/100</f>
      </c>
      <c t="s">
        <v>27</v>
      </c>
    </row>
    <row r="184" spans="1:5" ht="25.5">
      <c r="A184" s="35" t="s">
        <v>55</v>
      </c>
      <c r="E184" s="39" t="s">
        <v>629</v>
      </c>
    </row>
    <row r="185" spans="1:5" ht="12.75">
      <c r="A185" s="35" t="s">
        <v>56</v>
      </c>
      <c r="E185" s="40" t="s">
        <v>5</v>
      </c>
    </row>
    <row r="186" spans="1:5" ht="63.75">
      <c r="A186" t="s">
        <v>58</v>
      </c>
      <c r="E186" s="39" t="s">
        <v>533</v>
      </c>
    </row>
    <row r="187" spans="1:16" ht="25.5">
      <c r="A187" t="s">
        <v>49</v>
      </c>
      <c s="34" t="s">
        <v>362</v>
      </c>
      <c s="34" t="s">
        <v>630</v>
      </c>
      <c s="35" t="s">
        <v>5</v>
      </c>
      <c s="6" t="s">
        <v>631</v>
      </c>
      <c s="36" t="s">
        <v>129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130</v>
      </c>
      <c>
        <f>(M187*21)/100</f>
      </c>
      <c t="s">
        <v>27</v>
      </c>
    </row>
    <row r="188" spans="1:5" ht="25.5">
      <c r="A188" s="35" t="s">
        <v>55</v>
      </c>
      <c r="E188" s="39" t="s">
        <v>631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25.5">
      <c r="A191" t="s">
        <v>49</v>
      </c>
      <c s="34" t="s">
        <v>366</v>
      </c>
      <c s="34" t="s">
        <v>632</v>
      </c>
      <c s="35" t="s">
        <v>5</v>
      </c>
      <c s="6" t="s">
        <v>633</v>
      </c>
      <c s="36" t="s">
        <v>129</v>
      </c>
      <c s="37">
        <v>0.5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130</v>
      </c>
      <c>
        <f>(M191*21)/100</f>
      </c>
      <c t="s">
        <v>27</v>
      </c>
    </row>
    <row r="192" spans="1:5" ht="25.5">
      <c r="A192" s="35" t="s">
        <v>55</v>
      </c>
      <c r="E192" s="39" t="s">
        <v>633</v>
      </c>
    </row>
    <row r="193" spans="1:5" ht="12.75">
      <c r="A193" s="35" t="s">
        <v>56</v>
      </c>
      <c r="E193" s="40" t="s">
        <v>5</v>
      </c>
    </row>
    <row r="194" spans="1:5" ht="89.25">
      <c r="A194" t="s">
        <v>58</v>
      </c>
      <c r="E194" s="39" t="s">
        <v>296</v>
      </c>
    </row>
    <row r="195" spans="1:16" ht="12.75">
      <c r="A195" t="s">
        <v>49</v>
      </c>
      <c s="34" t="s">
        <v>370</v>
      </c>
      <c s="34" t="s">
        <v>363</v>
      </c>
      <c s="35" t="s">
        <v>5</v>
      </c>
      <c s="6" t="s">
        <v>364</v>
      </c>
      <c s="36" t="s">
        <v>258</v>
      </c>
      <c s="37">
        <v>25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364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365</v>
      </c>
    </row>
    <row r="199" spans="1:16" ht="25.5">
      <c r="A199" t="s">
        <v>49</v>
      </c>
      <c s="34" t="s">
        <v>374</v>
      </c>
      <c s="34" t="s">
        <v>367</v>
      </c>
      <c s="35" t="s">
        <v>5</v>
      </c>
      <c s="6" t="s">
        <v>368</v>
      </c>
      <c s="36" t="s">
        <v>258</v>
      </c>
      <c s="37">
        <v>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25.5">
      <c r="A200" s="35" t="s">
        <v>55</v>
      </c>
      <c r="E200" s="39" t="s">
        <v>368</v>
      </c>
    </row>
    <row r="201" spans="1:5" ht="12.75">
      <c r="A201" s="35" t="s">
        <v>56</v>
      </c>
      <c r="E201" s="40" t="s">
        <v>5</v>
      </c>
    </row>
    <row r="202" spans="1:5" ht="25.5">
      <c r="A202" t="s">
        <v>58</v>
      </c>
      <c r="E202" s="39" t="s">
        <v>369</v>
      </c>
    </row>
    <row r="203" spans="1:16" ht="25.5">
      <c r="A203" t="s">
        <v>49</v>
      </c>
      <c s="34" t="s">
        <v>457</v>
      </c>
      <c s="34" t="s">
        <v>375</v>
      </c>
      <c s="35" t="s">
        <v>5</v>
      </c>
      <c s="6" t="s">
        <v>376</v>
      </c>
      <c s="36" t="s">
        <v>258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25.5">
      <c r="A204" s="35" t="s">
        <v>55</v>
      </c>
      <c r="E204" s="39" t="s">
        <v>376</v>
      </c>
    </row>
    <row r="205" spans="1:5" ht="12.75">
      <c r="A205" s="35" t="s">
        <v>56</v>
      </c>
      <c r="E205" s="40" t="s">
        <v>5</v>
      </c>
    </row>
    <row r="206" spans="1:5" ht="25.5">
      <c r="A206" t="s">
        <v>58</v>
      </c>
      <c r="E206" s="39" t="s">
        <v>377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171</v>
      </c>
      <c s="41">
        <f>Rekapitulace!C16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171</v>
      </c>
      <c r="E4" s="26" t="s">
        <v>172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636</v>
      </c>
      <c r="E8" s="30" t="s">
        <v>635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254</v>
      </c>
      <c r="E9" s="33" t="s">
        <v>255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89</v>
      </c>
      <c s="34" t="s">
        <v>256</v>
      </c>
      <c s="35" t="s">
        <v>5</v>
      </c>
      <c s="6" t="s">
        <v>257</v>
      </c>
      <c s="36" t="s">
        <v>258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257</v>
      </c>
    </row>
    <row r="12" spans="1:5" ht="12.75">
      <c r="A12" s="35" t="s">
        <v>56</v>
      </c>
      <c r="E12" s="40" t="s">
        <v>5</v>
      </c>
    </row>
    <row r="13" spans="1:5" ht="38.25">
      <c r="A13" t="s">
        <v>58</v>
      </c>
      <c r="E13" s="39" t="s">
        <v>259</v>
      </c>
    </row>
    <row r="14" spans="1:13" ht="12.75">
      <c r="A14" t="s">
        <v>46</v>
      </c>
      <c r="C14" s="31" t="s">
        <v>77</v>
      </c>
      <c r="E14" s="33" t="s">
        <v>260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25.5">
      <c r="A15" t="s">
        <v>49</v>
      </c>
      <c s="34" t="s">
        <v>210</v>
      </c>
      <c s="34" t="s">
        <v>270</v>
      </c>
      <c s="35" t="s">
        <v>5</v>
      </c>
      <c s="6" t="s">
        <v>271</v>
      </c>
      <c s="36" t="s">
        <v>227</v>
      </c>
      <c s="37">
        <v>430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25.5">
      <c r="A16" s="35" t="s">
        <v>55</v>
      </c>
      <c r="E16" s="39" t="s">
        <v>271</v>
      </c>
    </row>
    <row r="17" spans="1:5" ht="12.75">
      <c r="A17" s="35" t="s">
        <v>56</v>
      </c>
      <c r="E17" s="40" t="s">
        <v>5</v>
      </c>
    </row>
    <row r="18" spans="1:5" ht="38.25">
      <c r="A18" t="s">
        <v>58</v>
      </c>
      <c r="E18" s="39" t="s">
        <v>637</v>
      </c>
    </row>
    <row r="19" spans="1:16" ht="12.75">
      <c r="A19" t="s">
        <v>49</v>
      </c>
      <c s="34" t="s">
        <v>216</v>
      </c>
      <c s="34" t="s">
        <v>273</v>
      </c>
      <c s="35" t="s">
        <v>5</v>
      </c>
      <c s="6" t="s">
        <v>274</v>
      </c>
      <c s="36" t="s">
        <v>129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274</v>
      </c>
    </row>
    <row r="21" spans="1:5" ht="12.75">
      <c r="A21" s="35" t="s">
        <v>56</v>
      </c>
      <c r="E21" s="40" t="s">
        <v>5</v>
      </c>
    </row>
    <row r="22" spans="1:5" ht="51">
      <c r="A22" t="s">
        <v>58</v>
      </c>
      <c r="E22" s="39" t="s">
        <v>638</v>
      </c>
    </row>
    <row r="23" spans="1:16" ht="12.75">
      <c r="A23" t="s">
        <v>49</v>
      </c>
      <c s="34" t="s">
        <v>219</v>
      </c>
      <c s="34" t="s">
        <v>276</v>
      </c>
      <c s="35" t="s">
        <v>5</v>
      </c>
      <c s="6" t="s">
        <v>277</v>
      </c>
      <c s="36" t="s">
        <v>129</v>
      </c>
      <c s="37">
        <v>29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277</v>
      </c>
    </row>
    <row r="25" spans="1:5" ht="12.75">
      <c r="A25" s="35" t="s">
        <v>56</v>
      </c>
      <c r="E25" s="40" t="s">
        <v>5</v>
      </c>
    </row>
    <row r="26" spans="1:5" ht="51">
      <c r="A26" t="s">
        <v>58</v>
      </c>
      <c r="E26" s="39" t="s">
        <v>639</v>
      </c>
    </row>
    <row r="27" spans="1:16" ht="25.5">
      <c r="A27" t="s">
        <v>49</v>
      </c>
      <c s="34" t="s">
        <v>223</v>
      </c>
      <c s="34" t="s">
        <v>640</v>
      </c>
      <c s="35" t="s">
        <v>5</v>
      </c>
      <c s="6" t="s">
        <v>641</v>
      </c>
      <c s="36" t="s">
        <v>129</v>
      </c>
      <c s="37">
        <v>11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25.5">
      <c r="A28" s="35" t="s">
        <v>55</v>
      </c>
      <c r="E28" s="39" t="s">
        <v>641</v>
      </c>
    </row>
    <row r="29" spans="1:5" ht="12.75">
      <c r="A29" s="35" t="s">
        <v>56</v>
      </c>
      <c r="E29" s="40" t="s">
        <v>5</v>
      </c>
    </row>
    <row r="30" spans="1:5" ht="51">
      <c r="A30" t="s">
        <v>58</v>
      </c>
      <c r="E30" s="39" t="s">
        <v>642</v>
      </c>
    </row>
    <row r="31" spans="1:16" ht="12.75">
      <c r="A31" t="s">
        <v>49</v>
      </c>
      <c s="34" t="s">
        <v>224</v>
      </c>
      <c s="34" t="s">
        <v>553</v>
      </c>
      <c s="35" t="s">
        <v>5</v>
      </c>
      <c s="6" t="s">
        <v>554</v>
      </c>
      <c s="36" t="s">
        <v>161</v>
      </c>
      <c s="37">
        <v>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554</v>
      </c>
    </row>
    <row r="33" spans="1:5" ht="12.75">
      <c r="A33" s="35" t="s">
        <v>56</v>
      </c>
      <c r="E33" s="40" t="s">
        <v>5</v>
      </c>
    </row>
    <row r="34" spans="1:5" ht="38.25">
      <c r="A34" t="s">
        <v>58</v>
      </c>
      <c r="E34" s="39" t="s">
        <v>555</v>
      </c>
    </row>
    <row r="35" spans="1:16" ht="12.75">
      <c r="A35" t="s">
        <v>49</v>
      </c>
      <c s="34" t="s">
        <v>229</v>
      </c>
      <c s="34" t="s">
        <v>643</v>
      </c>
      <c s="35" t="s">
        <v>5</v>
      </c>
      <c s="6" t="s">
        <v>279</v>
      </c>
      <c s="36" t="s">
        <v>161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279</v>
      </c>
    </row>
    <row r="37" spans="1:5" ht="12.75">
      <c r="A37" s="35" t="s">
        <v>56</v>
      </c>
      <c r="E37" s="40" t="s">
        <v>5</v>
      </c>
    </row>
    <row r="38" spans="1:5" ht="51">
      <c r="A38" t="s">
        <v>58</v>
      </c>
      <c r="E38" s="39" t="s">
        <v>280</v>
      </c>
    </row>
    <row r="39" spans="1:16" ht="12.75">
      <c r="A39" t="s">
        <v>49</v>
      </c>
      <c s="34" t="s">
        <v>233</v>
      </c>
      <c s="34" t="s">
        <v>281</v>
      </c>
      <c s="35" t="s">
        <v>5</v>
      </c>
      <c s="6" t="s">
        <v>282</v>
      </c>
      <c s="36" t="s">
        <v>148</v>
      </c>
      <c s="37">
        <v>3.48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282</v>
      </c>
    </row>
    <row r="41" spans="1:5" ht="12.75">
      <c r="A41" s="35" t="s">
        <v>56</v>
      </c>
      <c r="E41" s="40" t="s">
        <v>5</v>
      </c>
    </row>
    <row r="42" spans="1:5" ht="51">
      <c r="A42" t="s">
        <v>58</v>
      </c>
      <c r="E42" s="39" t="s">
        <v>644</v>
      </c>
    </row>
    <row r="43" spans="1:16" ht="12.75">
      <c r="A43" t="s">
        <v>49</v>
      </c>
      <c s="34" t="s">
        <v>238</v>
      </c>
      <c s="34" t="s">
        <v>284</v>
      </c>
      <c s="35" t="s">
        <v>5</v>
      </c>
      <c s="6" t="s">
        <v>285</v>
      </c>
      <c s="36" t="s">
        <v>148</v>
      </c>
      <c s="37">
        <v>3.48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285</v>
      </c>
    </row>
    <row r="45" spans="1:5" ht="12.75">
      <c r="A45" s="35" t="s">
        <v>56</v>
      </c>
      <c r="E45" s="40" t="s">
        <v>5</v>
      </c>
    </row>
    <row r="46" spans="1:5" ht="63.75">
      <c r="A46" t="s">
        <v>58</v>
      </c>
      <c r="E46" s="39" t="s">
        <v>645</v>
      </c>
    </row>
    <row r="47" spans="1:16" ht="12.75">
      <c r="A47" t="s">
        <v>49</v>
      </c>
      <c s="34" t="s">
        <v>242</v>
      </c>
      <c s="34" t="s">
        <v>646</v>
      </c>
      <c s="35" t="s">
        <v>5</v>
      </c>
      <c s="6" t="s">
        <v>647</v>
      </c>
      <c s="36" t="s">
        <v>129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647</v>
      </c>
    </row>
    <row r="49" spans="1:5" ht="12.75">
      <c r="A49" s="35" t="s">
        <v>56</v>
      </c>
      <c r="E49" s="40" t="s">
        <v>5</v>
      </c>
    </row>
    <row r="50" spans="1:5" ht="127.5">
      <c r="A50" t="s">
        <v>58</v>
      </c>
      <c r="E50" s="39" t="s">
        <v>648</v>
      </c>
    </row>
    <row r="51" spans="1:16" ht="12.75">
      <c r="A51" t="s">
        <v>49</v>
      </c>
      <c s="34" t="s">
        <v>246</v>
      </c>
      <c s="34" t="s">
        <v>649</v>
      </c>
      <c s="35" t="s">
        <v>5</v>
      </c>
      <c s="6" t="s">
        <v>650</v>
      </c>
      <c s="36" t="s">
        <v>129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650</v>
      </c>
    </row>
    <row r="53" spans="1:5" ht="12.75">
      <c r="A53" s="35" t="s">
        <v>56</v>
      </c>
      <c r="E53" s="40" t="s">
        <v>5</v>
      </c>
    </row>
    <row r="54" spans="1:5" ht="63.75">
      <c r="A54" t="s">
        <v>58</v>
      </c>
      <c r="E54" s="39" t="s">
        <v>651</v>
      </c>
    </row>
    <row r="55" spans="1:16" ht="12.75">
      <c r="A55" t="s">
        <v>49</v>
      </c>
      <c s="34" t="s">
        <v>250</v>
      </c>
      <c s="34" t="s">
        <v>652</v>
      </c>
      <c s="35" t="s">
        <v>5</v>
      </c>
      <c s="6" t="s">
        <v>653</v>
      </c>
      <c s="36" t="s">
        <v>129</v>
      </c>
      <c s="37">
        <v>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653</v>
      </c>
    </row>
    <row r="57" spans="1:5" ht="12.75">
      <c r="A57" s="35" t="s">
        <v>56</v>
      </c>
      <c r="E57" s="40" t="s">
        <v>5</v>
      </c>
    </row>
    <row r="58" spans="1:5" ht="89.25">
      <c r="A58" t="s">
        <v>58</v>
      </c>
      <c r="E58" s="39" t="s">
        <v>296</v>
      </c>
    </row>
    <row r="59" spans="1:16" ht="12.75">
      <c r="A59" t="s">
        <v>49</v>
      </c>
      <c s="34" t="s">
        <v>293</v>
      </c>
      <c s="34" t="s">
        <v>654</v>
      </c>
      <c s="35" t="s">
        <v>5</v>
      </c>
      <c s="6" t="s">
        <v>655</v>
      </c>
      <c s="36" t="s">
        <v>129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655</v>
      </c>
    </row>
    <row r="61" spans="1:5" ht="12.75">
      <c r="A61" s="35" t="s">
        <v>56</v>
      </c>
      <c r="E61" s="40" t="s">
        <v>5</v>
      </c>
    </row>
    <row r="62" spans="1:5" ht="127.5">
      <c r="A62" t="s">
        <v>58</v>
      </c>
      <c r="E62" s="39" t="s">
        <v>648</v>
      </c>
    </row>
    <row r="63" spans="1:16" ht="12.75">
      <c r="A63" t="s">
        <v>49</v>
      </c>
      <c s="34" t="s">
        <v>297</v>
      </c>
      <c s="34" t="s">
        <v>656</v>
      </c>
      <c s="35" t="s">
        <v>5</v>
      </c>
      <c s="6" t="s">
        <v>657</v>
      </c>
      <c s="36" t="s">
        <v>129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657</v>
      </c>
    </row>
    <row r="65" spans="1:5" ht="12.75">
      <c r="A65" s="35" t="s">
        <v>56</v>
      </c>
      <c r="E65" s="40" t="s">
        <v>5</v>
      </c>
    </row>
    <row r="66" spans="1:5" ht="63.75">
      <c r="A66" t="s">
        <v>58</v>
      </c>
      <c r="E66" s="39" t="s">
        <v>651</v>
      </c>
    </row>
    <row r="67" spans="1:16" ht="12.75">
      <c r="A67" t="s">
        <v>49</v>
      </c>
      <c s="34" t="s">
        <v>301</v>
      </c>
      <c s="34" t="s">
        <v>658</v>
      </c>
      <c s="35" t="s">
        <v>5</v>
      </c>
      <c s="6" t="s">
        <v>659</v>
      </c>
      <c s="36" t="s">
        <v>129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659</v>
      </c>
    </row>
    <row r="69" spans="1:5" ht="12.75">
      <c r="A69" s="35" t="s">
        <v>56</v>
      </c>
      <c r="E69" s="40" t="s">
        <v>5</v>
      </c>
    </row>
    <row r="70" spans="1:5" ht="89.25">
      <c r="A70" t="s">
        <v>58</v>
      </c>
      <c r="E70" s="39" t="s">
        <v>296</v>
      </c>
    </row>
    <row r="71" spans="1:16" ht="12.75">
      <c r="A71" t="s">
        <v>49</v>
      </c>
      <c s="34" t="s">
        <v>305</v>
      </c>
      <c s="34" t="s">
        <v>660</v>
      </c>
      <c s="35" t="s">
        <v>5</v>
      </c>
      <c s="6" t="s">
        <v>661</v>
      </c>
      <c s="36" t="s">
        <v>129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661</v>
      </c>
    </row>
    <row r="73" spans="1:5" ht="12.75">
      <c r="A73" s="35" t="s">
        <v>56</v>
      </c>
      <c r="E73" s="40" t="s">
        <v>5</v>
      </c>
    </row>
    <row r="74" spans="1:5" ht="153">
      <c r="A74" t="s">
        <v>58</v>
      </c>
      <c r="E74" s="39" t="s">
        <v>662</v>
      </c>
    </row>
    <row r="75" spans="1:16" ht="12.75">
      <c r="A75" t="s">
        <v>49</v>
      </c>
      <c s="34" t="s">
        <v>312</v>
      </c>
      <c s="34" t="s">
        <v>663</v>
      </c>
      <c s="35" t="s">
        <v>5</v>
      </c>
      <c s="6" t="s">
        <v>664</v>
      </c>
      <c s="36" t="s">
        <v>129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664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296</v>
      </c>
    </row>
    <row r="79" spans="1:16" ht="12.75">
      <c r="A79" t="s">
        <v>49</v>
      </c>
      <c s="34" t="s">
        <v>315</v>
      </c>
      <c s="34" t="s">
        <v>665</v>
      </c>
      <c s="35" t="s">
        <v>5</v>
      </c>
      <c s="6" t="s">
        <v>666</v>
      </c>
      <c s="36" t="s">
        <v>129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666</v>
      </c>
    </row>
    <row r="81" spans="1:5" ht="12.75">
      <c r="A81" s="35" t="s">
        <v>56</v>
      </c>
      <c r="E81" s="40" t="s">
        <v>5</v>
      </c>
    </row>
    <row r="82" spans="1:5" ht="114.75">
      <c r="A82" t="s">
        <v>58</v>
      </c>
      <c r="E82" s="39" t="s">
        <v>614</v>
      </c>
    </row>
    <row r="83" spans="1:16" ht="12.75">
      <c r="A83" t="s">
        <v>49</v>
      </c>
      <c s="34" t="s">
        <v>321</v>
      </c>
      <c s="34" t="s">
        <v>667</v>
      </c>
      <c s="35" t="s">
        <v>5</v>
      </c>
      <c s="6" t="s">
        <v>668</v>
      </c>
      <c s="36" t="s">
        <v>129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668</v>
      </c>
    </row>
    <row r="85" spans="1:5" ht="12.75">
      <c r="A85" s="35" t="s">
        <v>56</v>
      </c>
      <c r="E85" s="40" t="s">
        <v>5</v>
      </c>
    </row>
    <row r="86" spans="1:5" ht="89.25">
      <c r="A86" t="s">
        <v>58</v>
      </c>
      <c r="E86" s="39" t="s">
        <v>296</v>
      </c>
    </row>
    <row r="87" spans="1:16" ht="12.75">
      <c r="A87" t="s">
        <v>49</v>
      </c>
      <c s="34" t="s">
        <v>324</v>
      </c>
      <c s="34" t="s">
        <v>669</v>
      </c>
      <c s="35" t="s">
        <v>5</v>
      </c>
      <c s="6" t="s">
        <v>670</v>
      </c>
      <c s="36" t="s">
        <v>129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670</v>
      </c>
    </row>
    <row r="89" spans="1:5" ht="12.75">
      <c r="A89" s="35" t="s">
        <v>56</v>
      </c>
      <c r="E89" s="40" t="s">
        <v>5</v>
      </c>
    </row>
    <row r="90" spans="1:5" ht="165.75">
      <c r="A90" t="s">
        <v>58</v>
      </c>
      <c r="E90" s="39" t="s">
        <v>671</v>
      </c>
    </row>
    <row r="91" spans="1:16" ht="12.75">
      <c r="A91" t="s">
        <v>49</v>
      </c>
      <c s="34" t="s">
        <v>327</v>
      </c>
      <c s="34" t="s">
        <v>672</v>
      </c>
      <c s="35" t="s">
        <v>5</v>
      </c>
      <c s="6" t="s">
        <v>673</v>
      </c>
      <c s="36" t="s">
        <v>129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673</v>
      </c>
    </row>
    <row r="93" spans="1:5" ht="12.75">
      <c r="A93" s="35" t="s">
        <v>56</v>
      </c>
      <c r="E93" s="40" t="s">
        <v>5</v>
      </c>
    </row>
    <row r="94" spans="1:5" ht="89.25">
      <c r="A94" t="s">
        <v>58</v>
      </c>
      <c r="E94" s="39" t="s">
        <v>296</v>
      </c>
    </row>
    <row r="95" spans="1:16" ht="12.75">
      <c r="A95" t="s">
        <v>49</v>
      </c>
      <c s="34" t="s">
        <v>330</v>
      </c>
      <c s="34" t="s">
        <v>247</v>
      </c>
      <c s="35" t="s">
        <v>5</v>
      </c>
      <c s="6" t="s">
        <v>248</v>
      </c>
      <c s="36" t="s">
        <v>129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248</v>
      </c>
    </row>
    <row r="97" spans="1:5" ht="12.75">
      <c r="A97" s="35" t="s">
        <v>56</v>
      </c>
      <c r="E97" s="40" t="s">
        <v>5</v>
      </c>
    </row>
    <row r="98" spans="1:5" ht="114.75">
      <c r="A98" t="s">
        <v>58</v>
      </c>
      <c r="E98" s="39" t="s">
        <v>614</v>
      </c>
    </row>
    <row r="99" spans="1:16" ht="12.75">
      <c r="A99" t="s">
        <v>49</v>
      </c>
      <c s="34" t="s">
        <v>333</v>
      </c>
      <c s="34" t="s">
        <v>674</v>
      </c>
      <c s="35" t="s">
        <v>5</v>
      </c>
      <c s="6" t="s">
        <v>675</v>
      </c>
      <c s="36" t="s">
        <v>129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675</v>
      </c>
    </row>
    <row r="101" spans="1:5" ht="12.75">
      <c r="A101" s="35" t="s">
        <v>56</v>
      </c>
      <c r="E101" s="40" t="s">
        <v>5</v>
      </c>
    </row>
    <row r="102" spans="1:5" ht="114.75">
      <c r="A102" t="s">
        <v>58</v>
      </c>
      <c r="E102" s="39" t="s">
        <v>614</v>
      </c>
    </row>
    <row r="103" spans="1:16" ht="12.75">
      <c r="A103" t="s">
        <v>49</v>
      </c>
      <c s="34" t="s">
        <v>336</v>
      </c>
      <c s="34" t="s">
        <v>676</v>
      </c>
      <c s="35" t="s">
        <v>5</v>
      </c>
      <c s="6" t="s">
        <v>677</v>
      </c>
      <c s="36" t="s">
        <v>129</v>
      </c>
      <c s="37">
        <v>16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677</v>
      </c>
    </row>
    <row r="105" spans="1:5" ht="12.75">
      <c r="A105" s="35" t="s">
        <v>56</v>
      </c>
      <c r="E105" s="40" t="s">
        <v>5</v>
      </c>
    </row>
    <row r="106" spans="1:5" ht="89.25">
      <c r="A106" t="s">
        <v>58</v>
      </c>
      <c r="E106" s="39" t="s">
        <v>296</v>
      </c>
    </row>
    <row r="107" spans="1:16" ht="12.75">
      <c r="A107" t="s">
        <v>49</v>
      </c>
      <c s="34" t="s">
        <v>350</v>
      </c>
      <c s="34" t="s">
        <v>678</v>
      </c>
      <c s="35" t="s">
        <v>5</v>
      </c>
      <c s="6" t="s">
        <v>679</v>
      </c>
      <c s="36" t="s">
        <v>348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679</v>
      </c>
    </row>
    <row r="109" spans="1:5" ht="12.75">
      <c r="A109" s="35" t="s">
        <v>56</v>
      </c>
      <c r="E109" s="40" t="s">
        <v>5</v>
      </c>
    </row>
    <row r="110" spans="1:5" ht="102">
      <c r="A110" t="s">
        <v>58</v>
      </c>
      <c r="E110" s="39" t="s">
        <v>353</v>
      </c>
    </row>
    <row r="111" spans="1:16" ht="25.5">
      <c r="A111" t="s">
        <v>49</v>
      </c>
      <c s="34" t="s">
        <v>354</v>
      </c>
      <c s="34" t="s">
        <v>680</v>
      </c>
      <c s="35" t="s">
        <v>5</v>
      </c>
      <c s="6" t="s">
        <v>681</v>
      </c>
      <c s="36" t="s">
        <v>161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25.5">
      <c r="A112" s="35" t="s">
        <v>55</v>
      </c>
      <c r="E112" s="39" t="s">
        <v>681</v>
      </c>
    </row>
    <row r="113" spans="1:5" ht="12.75">
      <c r="A113" s="35" t="s">
        <v>56</v>
      </c>
      <c r="E113" s="40" t="s">
        <v>5</v>
      </c>
    </row>
    <row r="114" spans="1:5" ht="89.25">
      <c r="A114" t="s">
        <v>58</v>
      </c>
      <c r="E114" s="39" t="s">
        <v>682</v>
      </c>
    </row>
    <row r="115" spans="1:16" ht="25.5">
      <c r="A115" t="s">
        <v>49</v>
      </c>
      <c s="34" t="s">
        <v>366</v>
      </c>
      <c s="34" t="s">
        <v>683</v>
      </c>
      <c s="35" t="s">
        <v>5</v>
      </c>
      <c s="6" t="s">
        <v>684</v>
      </c>
      <c s="36" t="s">
        <v>129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25.5">
      <c r="A116" s="35" t="s">
        <v>55</v>
      </c>
      <c r="E116" s="39" t="s">
        <v>684</v>
      </c>
    </row>
    <row r="117" spans="1:5" ht="12.75">
      <c r="A117" s="35" t="s">
        <v>56</v>
      </c>
      <c r="E117" s="40" t="s">
        <v>5</v>
      </c>
    </row>
    <row r="118" spans="1:5" ht="63.75">
      <c r="A118" t="s">
        <v>58</v>
      </c>
      <c r="E118" s="39" t="s">
        <v>533</v>
      </c>
    </row>
    <row r="119" spans="1:16" ht="12.75">
      <c r="A119" t="s">
        <v>49</v>
      </c>
      <c s="34" t="s">
        <v>370</v>
      </c>
      <c s="34" t="s">
        <v>685</v>
      </c>
      <c s="35" t="s">
        <v>5</v>
      </c>
      <c s="6" t="s">
        <v>686</v>
      </c>
      <c s="36" t="s">
        <v>129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686</v>
      </c>
    </row>
    <row r="121" spans="1:5" ht="12.75">
      <c r="A121" s="35" t="s">
        <v>56</v>
      </c>
      <c r="E121" s="40" t="s">
        <v>5</v>
      </c>
    </row>
    <row r="122" spans="1:5" ht="89.25">
      <c r="A122" t="s">
        <v>58</v>
      </c>
      <c r="E122" s="39" t="s">
        <v>296</v>
      </c>
    </row>
    <row r="123" spans="1:16" ht="12.75">
      <c r="A123" t="s">
        <v>49</v>
      </c>
      <c s="34" t="s">
        <v>374</v>
      </c>
      <c s="34" t="s">
        <v>687</v>
      </c>
      <c s="35" t="s">
        <v>5</v>
      </c>
      <c s="6" t="s">
        <v>688</v>
      </c>
      <c s="36" t="s">
        <v>129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688</v>
      </c>
    </row>
    <row r="125" spans="1:5" ht="12.75">
      <c r="A125" s="35" t="s">
        <v>56</v>
      </c>
      <c r="E125" s="40" t="s">
        <v>5</v>
      </c>
    </row>
    <row r="126" spans="1:5" ht="89.25">
      <c r="A126" t="s">
        <v>58</v>
      </c>
      <c r="E126" s="39" t="s">
        <v>689</v>
      </c>
    </row>
    <row r="127" spans="1:16" ht="12.75">
      <c r="A127" t="s">
        <v>49</v>
      </c>
      <c s="34" t="s">
        <v>468</v>
      </c>
      <c s="34" t="s">
        <v>363</v>
      </c>
      <c s="35" t="s">
        <v>5</v>
      </c>
      <c s="6" t="s">
        <v>364</v>
      </c>
      <c s="36" t="s">
        <v>258</v>
      </c>
      <c s="37">
        <v>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364</v>
      </c>
    </row>
    <row r="129" spans="1:5" ht="12.75">
      <c r="A129" s="35" t="s">
        <v>56</v>
      </c>
      <c r="E129" s="40" t="s">
        <v>5</v>
      </c>
    </row>
    <row r="130" spans="1:5" ht="12.75">
      <c r="A130" t="s">
        <v>58</v>
      </c>
      <c r="E130" s="39" t="s">
        <v>365</v>
      </c>
    </row>
    <row r="131" spans="1:16" ht="25.5">
      <c r="A131" t="s">
        <v>49</v>
      </c>
      <c s="34" t="s">
        <v>471</v>
      </c>
      <c s="34" t="s">
        <v>367</v>
      </c>
      <c s="35" t="s">
        <v>5</v>
      </c>
      <c s="6" t="s">
        <v>368</v>
      </c>
      <c s="36" t="s">
        <v>258</v>
      </c>
      <c s="37">
        <v>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25.5">
      <c r="A132" s="35" t="s">
        <v>55</v>
      </c>
      <c r="E132" s="39" t="s">
        <v>368</v>
      </c>
    </row>
    <row r="133" spans="1:5" ht="12.75">
      <c r="A133" s="35" t="s">
        <v>56</v>
      </c>
      <c r="E133" s="40" t="s">
        <v>5</v>
      </c>
    </row>
    <row r="134" spans="1:5" ht="25.5">
      <c r="A134" t="s">
        <v>58</v>
      </c>
      <c r="E134" s="39" t="s">
        <v>369</v>
      </c>
    </row>
    <row r="135" spans="1:16" ht="25.5">
      <c r="A135" t="s">
        <v>49</v>
      </c>
      <c s="34" t="s">
        <v>474</v>
      </c>
      <c s="34" t="s">
        <v>375</v>
      </c>
      <c s="35" t="s">
        <v>5</v>
      </c>
      <c s="6" t="s">
        <v>376</v>
      </c>
      <c s="36" t="s">
        <v>258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25.5">
      <c r="A136" s="35" t="s">
        <v>55</v>
      </c>
      <c r="E136" s="39" t="s">
        <v>376</v>
      </c>
    </row>
    <row r="137" spans="1:5" ht="12.75">
      <c r="A137" s="35" t="s">
        <v>56</v>
      </c>
      <c r="E137" s="40" t="s">
        <v>5</v>
      </c>
    </row>
    <row r="138" spans="1:5" ht="25.5">
      <c r="A138" t="s">
        <v>58</v>
      </c>
      <c r="E138" s="39" t="s">
        <v>377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