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0-02-11" sheetId="2" r:id="rId2"/>
    <sheet name="PS 00-02-21" sheetId="3" r:id="rId3"/>
    <sheet name="PS 00-02-22" sheetId="4" r:id="rId4"/>
    <sheet name="PS 00-02-41" sheetId="5" r:id="rId5"/>
    <sheet name="PS 00-02-42" sheetId="6" r:id="rId6"/>
    <sheet name="PS 00-02-61" sheetId="7" r:id="rId7"/>
    <sheet name="PS 00-02-71" sheetId="8" r:id="rId8"/>
    <sheet name="PS 00-02-72" sheetId="9" r:id="rId9"/>
    <sheet name="PS 00-02-73" sheetId="10" r:id="rId10"/>
    <sheet name="PS 00-02-74" sheetId="11" r:id="rId11"/>
    <sheet name="PS 00-02-75" sheetId="12" r:id="rId12"/>
    <sheet name="SO 00-31-01" sheetId="13" r:id="rId13"/>
    <sheet name="SO 00-31-01.07" sheetId="14" r:id="rId14"/>
    <sheet name="SO 00-33-01" sheetId="15" r:id="rId15"/>
    <sheet name="SO 00-50-03" sheetId="16" r:id="rId16"/>
    <sheet name="SO 00-50-03.07" sheetId="17" r:id="rId17"/>
    <sheet name="OST" sheetId="18" r:id="rId18"/>
    <sheet name="OST.07" sheetId="19" r:id="rId19"/>
    <sheet name="SO 00-71-01" sheetId="20" r:id="rId20"/>
    <sheet name="SO 00-71-01.041" sheetId="21" r:id="rId21"/>
    <sheet name="SO 00-71-01.042" sheetId="22" r:id="rId22"/>
    <sheet name="SO 00-71-01.043" sheetId="23" r:id="rId23"/>
    <sheet name="SO 00-71-01.044" sheetId="24" r:id="rId24"/>
    <sheet name="SO 00-71-01.046" sheetId="25" r:id="rId25"/>
    <sheet name="SO 00-71-01.047" sheetId="26" r:id="rId26"/>
    <sheet name="SO 00-72-01" sheetId="27" r:id="rId27"/>
    <sheet name="SO 00-72-01.042" sheetId="28" r:id="rId28"/>
    <sheet name="SO 00-72-01.044" sheetId="29" r:id="rId29"/>
    <sheet name="SO 00-73-01" sheetId="30" r:id="rId30"/>
    <sheet name="SO 00-73-01.041" sheetId="31" r:id="rId31"/>
    <sheet name="SO 00-73-01.044" sheetId="32" r:id="rId32"/>
    <sheet name="SO 00-73-01.07" sheetId="33" r:id="rId33"/>
    <sheet name="SO 00-74-01" sheetId="34" r:id="rId34"/>
    <sheet name="SO 00-74-01.041" sheetId="35" r:id="rId35"/>
    <sheet name="SO 00-74-01.044" sheetId="36" r:id="rId36"/>
    <sheet name="SO 00-77-01" sheetId="37" r:id="rId37"/>
    <sheet name="SO 00-78-01" sheetId="38" r:id="rId38"/>
    <sheet name="SO 00-79-01" sheetId="39" r:id="rId39"/>
    <sheet name="SO 00-79-01.07" sheetId="40" r:id="rId40"/>
    <sheet name="SO 00-86-01" sheetId="41" r:id="rId41"/>
    <sheet name="SO 00-98-01" sheetId="42" r:id="rId42"/>
    <sheet name="SO 00-98-01.07" sheetId="43" r:id="rId43"/>
    <sheet name="SO 00-95-01" sheetId="44" r:id="rId44"/>
    <sheet name="SO 00-95-01.07" sheetId="45" r:id="rId45"/>
    <sheet name="SO 90-90-01" sheetId="46" r:id="rId46"/>
    <sheet name="SO 90-90-01.07" sheetId="47" r:id="rId47"/>
    <sheet name="SO 98-98-01" sheetId="48" r:id="rId48"/>
    <sheet name="SO 98-98-01.07" sheetId="49" r:id="rId49"/>
  </sheets>
  <definedNames/>
  <calcPr/>
  <webPublishing/>
</workbook>
</file>

<file path=xl/sharedStrings.xml><?xml version="1.0" encoding="utf-8"?>
<sst xmlns="http://schemas.openxmlformats.org/spreadsheetml/2006/main" count="41436" uniqueCount="5722">
  <si>
    <t>Aspe</t>
  </si>
  <si>
    <t>Rekapitulace ceny</t>
  </si>
  <si>
    <t>Zm01_5413520027</t>
  </si>
  <si>
    <t>Rekonstrukce výpravní budovy v žst. Aš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</si>
  <si>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</si>
  <si>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</si>
  <si>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</si>
  <si>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</si>
  <si>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</si>
  <si>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</si>
  <si>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</si>
  <si>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</si>
  <si>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</si>
  <si>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</si>
  <si>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</si>
  <si>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</si>
  <si>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PS 00-02-11</t>
  </si>
  <si>
    <t>Místní kabelizace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</si>
  <si>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</si>
  <si>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</si>
  <si>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</si>
  <si>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</si>
  <si>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</si>
  <si>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</si>
  <si>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</si>
  <si>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</si>
  <si>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</si>
  <si>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</si>
  <si>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</si>
  <si>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</si>
  <si>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</si>
  <si>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</si>
  <si>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</si>
  <si>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</si>
  <si>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</si>
  <si>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</si>
  <si>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</si>
  <si>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</si>
  <si>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</si>
  <si>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</si>
  <si>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</si>
  <si>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</si>
  <si>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</si>
  <si>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</si>
  <si>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</si>
  <si>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</si>
  <si>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00-02-11</t>
  </si>
  <si>
    <t>SD</t>
  </si>
  <si>
    <t>1</t>
  </si>
  <si>
    <t>Zemní práce</t>
  </si>
  <si>
    <t>P</t>
  </si>
  <si>
    <t>132212132</t>
  </si>
  <si>
    <t>Hloubení nezapažených rýh šířky do 800 mm ručně s urovnáním dna do předepsaného profilu a spádu v hornině třídy těžitelnosti I skupiny 3 nesoudržných</t>
  </si>
  <si>
    <t>M3</t>
  </si>
  <si>
    <t>CS ÚRS 2022 01</t>
  </si>
  <si>
    <t>PP</t>
  </si>
  <si>
    <t>VV</t>
  </si>
  <si>
    <t>281*0.4*0.8=89.920 [A]</t>
  </si>
  <si>
    <t>TS</t>
  </si>
  <si>
    <t>133211012</t>
  </si>
  <si>
    <t>Hloubení šachet při překopech inženýrských sítí ručně zapažených i nezapažených objemu do 10 m3 v hornině třídy těžitelnosti I skupiny 3 nesoudržných</t>
  </si>
  <si>
    <t>133212811</t>
  </si>
  <si>
    <t>Hloubení nezapažených šachet ručně v horninách třídy těžitelnosti I skupiny 3, půdorysná plocha výkopu do 4 m2</t>
  </si>
  <si>
    <t>4</t>
  </si>
  <si>
    <t>139001101</t>
  </si>
  <si>
    <t>Příplatek k cenám hloubených vykopávek za ztížení vykopávky v blízkosti podzemního vedení nebo výbušnin pro jakoukoliv třídu horniny</t>
  </si>
  <si>
    <t>5</t>
  </si>
  <si>
    <t>162211201</t>
  </si>
  <si>
    <t>Vodorovné přemístění výkopku nebo sypaniny nošením s vyprázdněním nádoby na hromady nebo do dopravního prostředku na vzdálenost do 10 m z horniny třídy těžiteln</t>
  </si>
  <si>
    <t>Vodorovné přemístění výkopku nebo sypaniny nošením s vyprázdněním nádoby na hromady nebo do dopravního prostředku na vzdálenost do 10 m z horniny třídy těžitelnosti I, skupiny 1 až 3</t>
  </si>
  <si>
    <t>166111101</t>
  </si>
  <si>
    <t>Přehození neulehlého výkopku ručně z horniny třídy těžitelnosti I, skupiny 1 až 3</t>
  </si>
  <si>
    <t>7</t>
  </si>
  <si>
    <t>167111101</t>
  </si>
  <si>
    <t>Nakládání, skládání a překládání neulehlého výkopku nebo sypaniny ručně nakládání, z hornin třídy těžitelnosti I, skupiny 1 až 3</t>
  </si>
  <si>
    <t>8</t>
  </si>
  <si>
    <t>174111101</t>
  </si>
  <si>
    <t>Zásyp sypaninou z jakékoliv horniny ručně s uložením výkopku ve vrstvách se zhutněním jam, šachet, rýh nebo kolem objektů v těchto vykopávkách</t>
  </si>
  <si>
    <t>9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</si>
  <si>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</si>
  <si>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</si>
  <si>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</si>
  <si>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10</t>
  </si>
  <si>
    <t>58331200</t>
  </si>
  <si>
    <t>štěrkopísek netříděný</t>
  </si>
  <si>
    <t>T</t>
  </si>
  <si>
    <t>30*2 Přepočtené koeficientem množství=60.000 [A] 
Celkem: A=60.000 [B]</t>
  </si>
  <si>
    <t>11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</si>
  <si>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</si>
  <si>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</si>
  <si>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12</t>
  </si>
  <si>
    <t>175112101</t>
  </si>
  <si>
    <t>Obsypání potrubí při překopech inženýrských sítí ručně objemu do 10 m3 sypaninou z vhodných horniny třídy těžitelnosti I a II, skupiny 1 až 4 nebo materiálem př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</si>
  <si>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bez prohození sypaniny</t>
  </si>
  <si>
    <t>13</t>
  </si>
  <si>
    <t>10*2 Přepočtené koeficientem množství=20.000 [A] 
Celkem: A=20.000 [B]</t>
  </si>
  <si>
    <t>14</t>
  </si>
  <si>
    <t>175112109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</si>
  <si>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Příplatek k ceně za prohození sypaniny</t>
  </si>
  <si>
    <t>15</t>
  </si>
  <si>
    <t>181911102</t>
  </si>
  <si>
    <t>Úprava pláně vyrovnáním výškových rozdílů ručně v hornině třídy těžitelnosti I skupiny 1 a 2 se zhutněním</t>
  </si>
  <si>
    <t>M2</t>
  </si>
  <si>
    <t>742</t>
  </si>
  <si>
    <t>Elektroinstalace - slaboproud</t>
  </si>
  <si>
    <t>17</t>
  </si>
  <si>
    <t>7590525125R</t>
  </si>
  <si>
    <t>Montáž kabelu metalického zatažení do chráničky do 2 kg/m</t>
  </si>
  <si>
    <t>M</t>
  </si>
  <si>
    <t>R-položka</t>
  </si>
  <si>
    <t>18</t>
  </si>
  <si>
    <t>34111006</t>
  </si>
  <si>
    <t>kabel instalační jádro Cu plné izolace PVC plášť PVC 450/750V (CYKY) 2x2,5mm2</t>
  </si>
  <si>
    <t>19</t>
  </si>
  <si>
    <t>34121267</t>
  </si>
  <si>
    <t>kabel datový venkovní celkově stíněný Al fólií jádro Cu plné plášť PE (F/UTP) kategorie 6</t>
  </si>
  <si>
    <t>20</t>
  </si>
  <si>
    <t>7590525126R</t>
  </si>
  <si>
    <t>Montáž kabelu metalického zatažení do chráničky přes 2 do 4 kg/m</t>
  </si>
  <si>
    <t>21</t>
  </si>
  <si>
    <t>7590520604R</t>
  </si>
  <si>
    <t>Venkovní vedení kabelová - metalické sítě Plněné 4x0,8 TCEPKPFLEY 3 x 4 x 0,8</t>
  </si>
  <si>
    <t>22</t>
  </si>
  <si>
    <t>7590520609R</t>
  </si>
  <si>
    <t>Venkovní vedení kabelová - metalické sítě Plněné 4x0,8 TCEPKPFLE 5 x 4 x 0,8</t>
  </si>
  <si>
    <t>23</t>
  </si>
  <si>
    <t>7590525671R</t>
  </si>
  <si>
    <t>Montáž ukončení celoplastového kabelu v závěru nebo rozvaděči se zářezovými svorkovnicemi zářezová technologie LSA do 20 čtyřek</t>
  </si>
  <si>
    <t>KUS</t>
  </si>
  <si>
    <t>24</t>
  </si>
  <si>
    <t>7590525725R</t>
  </si>
  <si>
    <t>Montáž svorkovnice LSA-PLUS</t>
  </si>
  <si>
    <t>25</t>
  </si>
  <si>
    <t>7590550194R</t>
  </si>
  <si>
    <t>Forma kabelová, drátová a doplňky vnitřní instalace LSA lišty LSA-PLUS lišta rozpojovací 2/10</t>
  </si>
  <si>
    <t>26</t>
  </si>
  <si>
    <t>7593315010R</t>
  </si>
  <si>
    <t>Montáž montážního rámu LSA-PLUS - usazení montážního rámu na místo určení</t>
  </si>
  <si>
    <t>27</t>
  </si>
  <si>
    <t>7590550089R</t>
  </si>
  <si>
    <t>Forma kabelová, drátová a doplňky vnitřní instalace Montážní rám pro LSA lišty hloubky 50,5 pozic</t>
  </si>
  <si>
    <t>28</t>
  </si>
  <si>
    <t>7593315020R</t>
  </si>
  <si>
    <t>Montáž zářezové lišty LSA-PLUS</t>
  </si>
  <si>
    <t>29</t>
  </si>
  <si>
    <t>7590550199R</t>
  </si>
  <si>
    <t>Forma kabelová, drátová a doplňky vnitřní instalace LSA lišty Zemnící lišta pro moduly 2/10</t>
  </si>
  <si>
    <t>30</t>
  </si>
  <si>
    <t>7593315030R</t>
  </si>
  <si>
    <t>Montáž označovacích štítků LSA-PLUS včetně popisu</t>
  </si>
  <si>
    <t>31</t>
  </si>
  <si>
    <t>7590550204R</t>
  </si>
  <si>
    <t>Forma kabelová, drátová a doplňky vnitřní instalace LSA lišty Štítek sklopný pro LSA-PLUS 10 párů</t>
  </si>
  <si>
    <t>32</t>
  </si>
  <si>
    <t>7593505150R</t>
  </si>
  <si>
    <t>Pokládka výstražné fólie do výkopu</t>
  </si>
  <si>
    <t>33</t>
  </si>
  <si>
    <t>7593505201R</t>
  </si>
  <si>
    <t>Uložení HDPE trubky pro optický kabel do výkopu bez zřízení lože a bez krytí</t>
  </si>
  <si>
    <t>34</t>
  </si>
  <si>
    <t>34571360</t>
  </si>
  <si>
    <t>trubka elektroinstalační HDPE tuhá dvouplášťová korugovaná D 32/40mm</t>
  </si>
  <si>
    <t>35</t>
  </si>
  <si>
    <t>7593505202R</t>
  </si>
  <si>
    <t>Uložení trubky do výkopu bez zřízení lože a bez krytí</t>
  </si>
  <si>
    <t>36</t>
  </si>
  <si>
    <t>7491100120R</t>
  </si>
  <si>
    <t>Trubková vedení Ohebné elektroinstalační trubky KOPOFLEX  50 rudá</t>
  </si>
  <si>
    <t>37</t>
  </si>
  <si>
    <t>7593505250R</t>
  </si>
  <si>
    <t>Montáž plastové komory na spojkování kabelu</t>
  </si>
  <si>
    <t>38</t>
  </si>
  <si>
    <t>7593501235R</t>
  </si>
  <si>
    <t>Trasy kabelového vedení Kabelové komory 420 x 1080 mm - vodotěsná</t>
  </si>
  <si>
    <t>39</t>
  </si>
  <si>
    <t>7593501260R</t>
  </si>
  <si>
    <t>Trasy kabelového vedení Kabelové komory Poklop 420 mm, třída B s rámem</t>
  </si>
  <si>
    <t>40</t>
  </si>
  <si>
    <t>7593505270R</t>
  </si>
  <si>
    <t>Montáž kabelového označníku Ball Marker - upevnění kabelového označníku na plášť kabelu upevňovacími prvky</t>
  </si>
  <si>
    <t>41</t>
  </si>
  <si>
    <t>7593501825R</t>
  </si>
  <si>
    <t>Trasy kabelového vedení Lokátory a markery Ball Marker 1428 - XR ID, fialový zabezpečováci zapisovatelný</t>
  </si>
  <si>
    <t>42</t>
  </si>
  <si>
    <t>7593505292R</t>
  </si>
  <si>
    <t>Zafukování optického kabelu HDPE</t>
  </si>
  <si>
    <t>43</t>
  </si>
  <si>
    <t>34123023</t>
  </si>
  <si>
    <t>kabel datový optický OS univerzální 24 vláken 9/125 plášť LSOH</t>
  </si>
  <si>
    <t>44</t>
  </si>
  <si>
    <t>34123020</t>
  </si>
  <si>
    <t>kabel datový optický OS univerzální 4 vlákna 9/125 plášť LSOH</t>
  </si>
  <si>
    <t>45</t>
  </si>
  <si>
    <t>SZ00021101R</t>
  </si>
  <si>
    <t>Spojkování kabelu 901 a přezkoušení funkce pracovníky SŽ</t>
  </si>
  <si>
    <t>46</t>
  </si>
  <si>
    <t>7593501805R</t>
  </si>
  <si>
    <t>Trasy kabelového vedení Lokátory a markery Ball marker 1421 - XR ID, oranžový telekomunikace zapisovatelný</t>
  </si>
  <si>
    <t>47</t>
  </si>
  <si>
    <t>998742101</t>
  </si>
  <si>
    <t>Přesun hmot pro slaboproud stanovený z hmotnosti přesunovaného materiálu vodorovná dopravní vzdálenost do 50 m v objektech výšky do 6 m</t>
  </si>
  <si>
    <t>48</t>
  </si>
  <si>
    <t>998742181</t>
  </si>
  <si>
    <t>Přesun hmot pro slaboproud stanovený z hmotnosti přesunovaného materiálu Příplatek k ceně za přesun prováděný bez použití mechanizace pro jakoukoliv výšku objek</t>
  </si>
  <si>
    <t>Přesun hmot pro slaboproud stanovený z hmotnosti přesunovaného materiálu Příplatek k ceně za přesun prováděný bez použití mechanizace pro jakoukoliv výšku objektu</t>
  </si>
  <si>
    <t>998</t>
  </si>
  <si>
    <t>Přesun hmot</t>
  </si>
  <si>
    <t>16</t>
  </si>
  <si>
    <t>998017001</t>
  </si>
  <si>
    <t>Přesun hmot pro budovy občanské výstavby, bydlení, výrobu a služby s omezením mechanizace vodorovná dopravní vzdálenost do 100 m pro budovy s jakoukoliv nosnou</t>
  </si>
  <si>
    <t>Přesun hmot pro budovy občanské výstavby, bydlení, výrobu a služby s omezením mechanizace vodorovná dopravní vzdálenost do 100 m pro budovy s jakoukoliv nosnou konstrukcí výšky do 6 m</t>
  </si>
  <si>
    <t xml:space="preserve">  PS 00-02-21</t>
  </si>
  <si>
    <t>Rozhlasové zařízení</t>
  </si>
  <si>
    <t>PS 00-02-21</t>
  </si>
  <si>
    <t>742111001</t>
  </si>
  <si>
    <t>Montáž příchytek pro kabely samostatné ohniodolné včetně šroubu a hmoždinky</t>
  </si>
  <si>
    <t>34571762</t>
  </si>
  <si>
    <t>příchytka kovová jednostranná 19,8x10mm</t>
  </si>
  <si>
    <t>TIS KUS</t>
  </si>
  <si>
    <t>742123001</t>
  </si>
  <si>
    <t>Montáž přepěťové ochrany pro slaboproudá zařízení</t>
  </si>
  <si>
    <t>35889517</t>
  </si>
  <si>
    <t>svodič přepětí - výměnný modul, 230V, varistor</t>
  </si>
  <si>
    <t>742310802</t>
  </si>
  <si>
    <t>Demontáž domovního telefonu komunikačního tabla</t>
  </si>
  <si>
    <t>742410071</t>
  </si>
  <si>
    <t>Montáž rozhlasu evakuační svorkovnice</t>
  </si>
  <si>
    <t>00676470R</t>
  </si>
  <si>
    <t>Keramicka svorkov. s tepelnou pojistkou</t>
  </si>
  <si>
    <t>742410111</t>
  </si>
  <si>
    <t>Montáž rozhlasu klávesnice hlasatele</t>
  </si>
  <si>
    <t>742410201</t>
  </si>
  <si>
    <t>Montáž rozhlasu nastavení a oživení ústředny rozhlasu a naprogramování</t>
  </si>
  <si>
    <t>742410301</t>
  </si>
  <si>
    <t>Montáž rozhlasu měření impedance rozhlasové ústředny</t>
  </si>
  <si>
    <t>742410302</t>
  </si>
  <si>
    <t>Montáž rozhlasu měření srozumitelnosti systému</t>
  </si>
  <si>
    <t>7491151020R</t>
  </si>
  <si>
    <t>Montáž trubek ohebných elektroinstalačních vlnitých pancéřových hadic z PVC uložených volně, pod nebo na omítku, na rošt, na stožár apod. průměru do 63 mm - vče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</si>
  <si>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</si>
  <si>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34571022</t>
  </si>
  <si>
    <t>trubka elektroinstalační ohebná kovová D 23/28,9mm</t>
  </si>
  <si>
    <t>34571064</t>
  </si>
  <si>
    <t>trubka elektroinstalační ohebná z PVC (ČSN) 2329</t>
  </si>
  <si>
    <t>7498351010R</t>
  </si>
  <si>
    <t>Vydání průkazu způsobilosti pro funkční celek, provizorní stav - vyhotovení dokladu o silnoproudých zařízeních a vydání průkazu způsobilosti</t>
  </si>
  <si>
    <t>7498351510R</t>
  </si>
  <si>
    <t>Vyhotovení zprávy o posouzení bezpečnosti (rizik) včetně analýzy a hodnocení rizik - v souladu s nařízením Evropské komise (ES) č. 352/52009 v rozsahu tohoto SO</t>
  </si>
  <si>
    <t>Vyhotovení zprávy o posouzení bezpečnosti (rizik) včetně analýzy a hodnocení rizik - v souladu s nařízením Evropské komise (ES) č. 352/52009 v rozsahu tohoto SO/PS</t>
  </si>
  <si>
    <t>34111005</t>
  </si>
  <si>
    <t>kabel instalační jádro Cu plné izolace PVC plášť PVC 450/750V (CYKY) 2x1,5mm2</t>
  </si>
  <si>
    <t>7590525722R</t>
  </si>
  <si>
    <t>Montáž ukončení vodiče v závěru nebo rozvaděči zářezovými svorkovnicemi - vyformování, zaříznutí vodiče do svorkovnice, přezkoušení izolačního stavu</t>
  </si>
  <si>
    <t>7590525790R</t>
  </si>
  <si>
    <t>Montáž sady svorkovnic WAGO na DIN lištu</t>
  </si>
  <si>
    <t>7593311070R</t>
  </si>
  <si>
    <t>Konstrukční díly Svorkovnice WAGO 24-dílná (CV721225084)</t>
  </si>
  <si>
    <t>7596335030R</t>
  </si>
  <si>
    <t>Montáž reproduktoru na ocelový stožár - upevnění reprodukturu na připravné body nebo konstrukci, připojení k vedení, nastavení optimální hlasitosti, směrování a</t>
  </si>
  <si>
    <t>Montáž reproduktoru na ocelový stožár - upevnění reprodukturu na připravné body nebo konstrukci, připojení k vedení, nastavení optimální hlasitosti, směrování a odzkoušení ozvučení</t>
  </si>
  <si>
    <t>7596335035R</t>
  </si>
  <si>
    <t>Montáž reproduktoru skříňového - upevnění reprodukturu na připravné body nebo konstrukci, připojení k vedení, nastavení optimální hlasitosti, směrování a odzkou</t>
  </si>
  <si>
    <t>Montáž reproduktoru skříňového - upevnění reprodukturu na připravné body nebo konstrukci, připojení k vedení, nastavení optimální hlasitosti, směrování a odzkoušení ozvučení</t>
  </si>
  <si>
    <t>003625900R</t>
  </si>
  <si>
    <t>Nástěnný reproduktor dle EN54-24 6W @ 100V, kov, bílý, EVAC svork.</t>
  </si>
  <si>
    <t>7596335045R</t>
  </si>
  <si>
    <t>Montáž reproduktoru směrového, tlakového - upevnění reprodukturu na připravné body nebo konstrukci, připojení k vedení, nastavení optimální hlasitosti, směrován</t>
  </si>
  <si>
    <t>Montáž reproduktoru směrového, tlakového - upevnění reprodukturu na připravné body nebo konstrukci, připojení k vedení, nastavení optimální hlasitosti, směrování a odzkoušení ozvučení</t>
  </si>
  <si>
    <t>003626200R</t>
  </si>
  <si>
    <t>EN54-24, zvukový projektor 10W/100V, kovový, bílý</t>
  </si>
  <si>
    <t>7596335090R</t>
  </si>
  <si>
    <t>Montáž konzoly pro reproduktor do stěny</t>
  </si>
  <si>
    <t>7596330040R</t>
  </si>
  <si>
    <t>Větve rozhlasového zařízení Nosič reproduktoru pozink.  (HM0316849990110)</t>
  </si>
  <si>
    <t>7596335095R</t>
  </si>
  <si>
    <t>Montáž konzoly pro reproduktor na železnou konstrukci</t>
  </si>
  <si>
    <t>7596337030R</t>
  </si>
  <si>
    <t>Demontáž reproduktoru</t>
  </si>
  <si>
    <t>7596337090R</t>
  </si>
  <si>
    <t>Demontáž konzoly pro reproduktor</t>
  </si>
  <si>
    <t>7596955020R</t>
  </si>
  <si>
    <t>Montáž stožáru rozhlasového na betonový základ - včetně zatažení kabelů a opravného nátěru. Bez zemních prací</t>
  </si>
  <si>
    <t>7596330050R</t>
  </si>
  <si>
    <t>Větve rozhlasového zařízení Stožár pro 2 repro pozink. bez příslušens (HM0316849990131)</t>
  </si>
  <si>
    <t>7596330020R</t>
  </si>
  <si>
    <t>Větve rozhlasového zařízení Trubka ochr.rozhl.stožáru ocelová (HM0316800210000)</t>
  </si>
  <si>
    <t>7596957020R</t>
  </si>
  <si>
    <t>Demontáž rozhlasového stožáru z betonového základu</t>
  </si>
  <si>
    <t>SZ00022101R</t>
  </si>
  <si>
    <t>Připojení nových reproduktorů na stávající rozhlasovou ústřednu v TO</t>
  </si>
  <si>
    <t>KPL</t>
  </si>
  <si>
    <t xml:space="preserve">  PS 00-02-22</t>
  </si>
  <si>
    <t>IP rozhlas</t>
  </si>
  <si>
    <t>PS 00-02-22</t>
  </si>
  <si>
    <t>34571760</t>
  </si>
  <si>
    <t>příchytka kovová jednostranná 14,8x10mm</t>
  </si>
  <si>
    <t>742310002</t>
  </si>
  <si>
    <t>Montáž domovního telefonu komunikačního tabla</t>
  </si>
  <si>
    <t>Montáž interkomu - přepážkový systém 
1=1.000 [A]</t>
  </si>
  <si>
    <t>219380000R</t>
  </si>
  <si>
    <t>Interkom pro přepážky 3 W, základna + 1 externí jednotka, dotykové ovládání, přepínaná duplexní obousměrná komunikace, automatické potlačení zpětné vazby, autom</t>
  </si>
  <si>
    <t>Interkom pro přepážky 3 W, základna + 1 externí jednotka, dotykové ovládání, přepínaná duplexní obousměrná komunikace, automatické potlačení zpětné vazby, automatické umlčování, manuální umlčení</t>
  </si>
  <si>
    <t>742410001</t>
  </si>
  <si>
    <t>Montáž rozhlasu systémového zesilovače</t>
  </si>
  <si>
    <t>277950000R</t>
  </si>
  <si>
    <t>IP rozhlasová ústředna 2 line + 3 mic vstupy, 3 zóny, 500 W, priorita, přehrávač MP3, SD + USB čtečka, FM tuner, Bluetooth, audio modul pro gongy a hlášení, IR</t>
  </si>
  <si>
    <t>IP rozhlasová ústředna 2 line + 3 mic vstupy, 3 zóny, 500 W, priorita, přehrávač MP3, SD + USB čtečka, FM tuner, Bluetooth, audio modul pro gongy a hlášení, IR dálkové ovládání, technologie Smart Audio: WiFi, LAN, internetová rádia, přehrávání z lokální sítě, z internetu, smartphonu, tabletu, počítače, DLNA, technologie IP Audio: LAN vstup, vysoký komfort softwaru– mp3 playlisty, internetová rádia, časový plánovač, zachytávání zvukové karty, automatizace, centralizovaná správa médií a uživatelů, serverové řešení</t>
  </si>
  <si>
    <t>742410061</t>
  </si>
  <si>
    <t>Montáž rozhlasu reproduktoru podhledového bez krytu</t>
  </si>
  <si>
    <t>00362470R</t>
  </si>
  <si>
    <t>Stropní reproduktor dle EN54-24, 6W @ 100V, kov, bílý, 230mm</t>
  </si>
  <si>
    <t>742410063</t>
  </si>
  <si>
    <t>Montáž rozhlasu reproduktoru nástěnného</t>
  </si>
  <si>
    <t>00362590R</t>
  </si>
  <si>
    <t>742410101</t>
  </si>
  <si>
    <t>Montáž rozhlasu dálkové stanice hlasatele</t>
  </si>
  <si>
    <t>279080000R</t>
  </si>
  <si>
    <t>Přepážkový IP mikrofon s inteligentním řízením</t>
  </si>
  <si>
    <t>742410141</t>
  </si>
  <si>
    <t>Montáž rozhlasu serveru pro hudbu a hlášení</t>
  </si>
  <si>
    <t>759651001R</t>
  </si>
  <si>
    <t>Řídící systém Server hlavní</t>
  </si>
  <si>
    <t>7590525145R</t>
  </si>
  <si>
    <t>Uložení do žlabu/trubky/lišty kabelu STP/UTP/FTP (do cat. 6)</t>
  </si>
  <si>
    <t>34121263</t>
  </si>
  <si>
    <t>kabel datový jádro Cu plné plášť PVC (U/UTP) kategorie 6</t>
  </si>
  <si>
    <t xml:space="preserve">  PS 00-02-41</t>
  </si>
  <si>
    <t>Elektrická požární a zabezpečovací signalizace SŽ</t>
  </si>
  <si>
    <t>PS 00-02-41</t>
  </si>
  <si>
    <t>34571761</t>
  </si>
  <si>
    <t>příchytka kovová jednostranná 17,8x10mm</t>
  </si>
  <si>
    <t>742220003</t>
  </si>
  <si>
    <t>Montáž ústředny PZTS s komunikátorem na PCO a zdrojem přes 48 do 520 zón a 32 podsystémů</t>
  </si>
  <si>
    <t>40462009</t>
  </si>
  <si>
    <t>ústředna PZTS v krytu bez klávesnice, s komunikátorem a zdrojem, 520 zón, 32 podsystémů</t>
  </si>
  <si>
    <t>34571063</t>
  </si>
  <si>
    <t>trubka elektroinstalační ohebná z PVC (ČSN) 2323</t>
  </si>
  <si>
    <t>34113148</t>
  </si>
  <si>
    <t>kabel ovládací průmyslový stíněný laminovanou Al fólií s příložným Cu drátem jádro Cu plné izolace PVC plášť PVC 250V (JYTY) 2x1,00mm2</t>
  </si>
  <si>
    <t>7590525146R</t>
  </si>
  <si>
    <t>Uložení do žlabu/trubky/lišty kabelu SYKFY 5x2x0,5</t>
  </si>
  <si>
    <t>34121046</t>
  </si>
  <si>
    <t>kabel sdělovací stíněný laminovanou Al fólií s příložným Cu drátem jádro Cu plné izolace PVC plášť PVC 100V (SYKFY) 3x2x0,5mm2</t>
  </si>
  <si>
    <t>7592525072R</t>
  </si>
  <si>
    <t>Softwarové práce na zařízení integračního koncentrátoru InK DDTS ŽDC TLS EZS v počtu čidel na ústřednu přes 50 do 100 kusů - SW úprava, doplnění, kontrola, zkou</t>
  </si>
  <si>
    <t>Softwarové práce na zařízení integračního koncentrátoru InK DDTS ŽDC TLS EZS v počtu čidel na ústřednu přes 50 do 100 kusů - SW úprava, doplnění, kontrola, zkouška nebo integrace signálů z energetických a elektrotechnických systémů stažených do jednoho PL</t>
  </si>
  <si>
    <t>7592525075R</t>
  </si>
  <si>
    <t>Softwarové práce na zařízení integračního koncentrátoru InK DDTS ŽDC TLS EZS parametrizace - SW úprava, doplnění, kontrola, zkouška nebo integrace signálů z ene</t>
  </si>
  <si>
    <t>Softwarové práce na zařízení integračního koncentrátoru InK DDTS ŽDC TLS EZS parametrizace - SW úprava, doplnění, kontrola, zkouška nebo integrace signálů z energetických a elektrotechnických systémů stažených do jednoho PLC do integračního koncentrátoru</t>
  </si>
  <si>
    <t>7592525080R</t>
  </si>
  <si>
    <t>Softwarové práce na zařízení integračního koncentrátoru InK DDTS ŽDC TLS EPS v počtu čidel na ústřednu přes 25 do 50 kusů - SW úprava, doplnění, kontrola, zkouš</t>
  </si>
  <si>
    <t>Softwarové práce na zařízení integračního koncentrátoru InK DDTS ŽDC TLS EPS v počtu čidel na ústřednu přes 25 do 50 kusů - SW úprava, doplnění, kontrola, zkouška nebo integrace signálů z energetických a elektrotechnických systémů stažených do jednoho PLC</t>
  </si>
  <si>
    <t>7592525185R</t>
  </si>
  <si>
    <t>Závěrečná zkouška po montáži nebo úpravě DDTS ŽDC - nově doplněného nebo upraveného programového a aplikačního vybavení zařízení Ink a InS pro jeden TLS</t>
  </si>
  <si>
    <t>7592525190R</t>
  </si>
  <si>
    <t>Spolupráce zhotovitele (dodavatele) při integraci technologického systému do DDTS ŽDC - určeného jednoho sdělovacího, silnoproudého nebo jiného zařízení (dle TZ</t>
  </si>
  <si>
    <t>Spolupráce zhotovitele (dodavatele) při integraci technologického systému do DDTS ŽDC - určeného jednoho sdělovacího, silnoproudého nebo jiného zařízení (dle TZ) realizovaného samostatným PS/SO</t>
  </si>
  <si>
    <t>7597117035R</t>
  </si>
  <si>
    <t>Demontáž ústředny konvenční do 48 smyček</t>
  </si>
  <si>
    <t>7597125010R</t>
  </si>
  <si>
    <t>Montáž příšlušenství pro EZS klávesnice (tabla) - včetně připojení, seřízení a přezkoušení funkce</t>
  </si>
  <si>
    <t>7597110338R</t>
  </si>
  <si>
    <t>EZS LCD klávesnice pro ústředny GD</t>
  </si>
  <si>
    <t>7597125015R</t>
  </si>
  <si>
    <t>Montáž příšlušenství pro EZS rozvodné krabice - kontaktní - včetně připojení, seřízení a přezkoušení funkce</t>
  </si>
  <si>
    <t>40466067</t>
  </si>
  <si>
    <t>krabice plastová, propojovací</t>
  </si>
  <si>
    <t>7597125020R</t>
  </si>
  <si>
    <t>Montáž příšlušenství pro EZS koncentrátoru RIO - včetně připojení, seřízení a přezkoušení funkce</t>
  </si>
  <si>
    <t>7597110345R</t>
  </si>
  <si>
    <t>EZS Koncentrátor v plastovém krytu pro 8 zón a 4 PGM výstupy</t>
  </si>
  <si>
    <t>7597125025R</t>
  </si>
  <si>
    <t>Montáž příšlušenství pro EZS koncentrátoru RIO s napaječem - včetně připojení, seřízení a přezkoušení funkce</t>
  </si>
  <si>
    <t>7597110351R</t>
  </si>
  <si>
    <t>EZS Posilovací zdroj 2,75 A</t>
  </si>
  <si>
    <t>7597125030R</t>
  </si>
  <si>
    <t>Montáž příšlušenství pro EZS konfigurace a nastavení komunikačního modulu (UNI1TN,E080,UDS) - včetně připojení, seřízení a přezkoušení funkce</t>
  </si>
  <si>
    <t>7597110361R</t>
  </si>
  <si>
    <t>EZS systémový GSM v kovovém krytu pro posílání SMS a volání uživateli</t>
  </si>
  <si>
    <t>7597125035R</t>
  </si>
  <si>
    <t>Montáž příšlušenství pro EZS oživení a nastavení systému EZS - včetně připojení, seřízení a přezkoušení funkce</t>
  </si>
  <si>
    <t>SOUBOR</t>
  </si>
  <si>
    <t>7597111258R</t>
  </si>
  <si>
    <t>EZS Instalační materiál pro instalaci EZS ústředny s integrací do diagnostické ústředny</t>
  </si>
  <si>
    <t>7596460645R</t>
  </si>
  <si>
    <t>Náhradní díly k EPS Kryty pro akumulátory 12V, 26Ah rozměry 206x215x165mm</t>
  </si>
  <si>
    <t>34621008</t>
  </si>
  <si>
    <t>akumulátor VRLA, 12 V, pól 12x12x2, kapacita 17 Ah</t>
  </si>
  <si>
    <t>7597125040R</t>
  </si>
  <si>
    <t>Montáž příšlušenství pro EZS naprogramování ústředny EZS - včetně připojení, seřízení a přezkoušení funkce</t>
  </si>
  <si>
    <t>7597125045R</t>
  </si>
  <si>
    <t>Montáž příšlušenství pro EZS vizualizace na PC pro dálkovou správu dat EZS za 1 žst. - včetně připojení, seřízení a přezkoušení funkce</t>
  </si>
  <si>
    <t>7597110352R</t>
  </si>
  <si>
    <t>EZS Systémový Ethernet (TCP/IP) komunikátor bez krytu, nové HW provedení</t>
  </si>
  <si>
    <t>7597135010R</t>
  </si>
  <si>
    <t>Montáž prvku pro EZS (čidlo, snímač, siréna)</t>
  </si>
  <si>
    <t>7597111255R</t>
  </si>
  <si>
    <t>EZS Kombinovaný detektor kouře a teplot s drátovým připojením</t>
  </si>
  <si>
    <t>7597111152R</t>
  </si>
  <si>
    <t>EZS Nezálohovaná plastová vnitřní siréna 115dB/1m s červeným majákem</t>
  </si>
  <si>
    <t>7597110964R</t>
  </si>
  <si>
    <t>EZS Duální detektor s dosahem 15m a funkcí antimasking</t>
  </si>
  <si>
    <t>7597111004R</t>
  </si>
  <si>
    <t>EZS Kloubový držák pro rohovou montáž</t>
  </si>
  <si>
    <t>7597111091R</t>
  </si>
  <si>
    <t>EZS MG kontakt závrtný čtyřdrátový se 2 kontakty a pracovní mezerou 25mm</t>
  </si>
  <si>
    <t>7598045015R</t>
  </si>
  <si>
    <t>Zařízení EZS odzkoušení v rozsahu 1 ústředny - přezkoušení funkce poplachových a ochranných smyček, jejich dovážení, přezkoušení vnější a dálkové signalizace, k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</si>
  <si>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</t>
  </si>
  <si>
    <t>7598045020R</t>
  </si>
  <si>
    <t>Zařízení EZS revize zařízení v rozsahu 1 ústředny - přezkoušení funkce poplachových a ochranných smyček, jejich dovážení, přezkoušení vnější a dálkové signaliza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</si>
  <si>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</t>
  </si>
  <si>
    <t>7598045035R</t>
  </si>
  <si>
    <t>Zařízení EZS zaškolení obsluhy</t>
  </si>
  <si>
    <t>7598045040R</t>
  </si>
  <si>
    <t>Zařízení EZS vyhotovení protokolu o funkční zkoušce</t>
  </si>
  <si>
    <t>49</t>
  </si>
  <si>
    <t>7598045070R</t>
  </si>
  <si>
    <t>Zkoušení požární ústředny do 24 smyček - podle technických podmínek a specifikací pro daný typ zařízení</t>
  </si>
  <si>
    <t>50</t>
  </si>
  <si>
    <t>7598045120R</t>
  </si>
  <si>
    <t>Revize požární ústředny do 24 smyček - očištění povrchu ústředny, kontrola neporušenosti izolace vodičů, pájeného a šroubového připojení vodičů, pojistkových vl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</si>
  <si>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</t>
  </si>
  <si>
    <t>51</t>
  </si>
  <si>
    <t>7598095655R</t>
  </si>
  <si>
    <t>Vyhotovení revizní zprávy EZS - elektronická zabezpečovací signalizace - vykonání prohlídky a zkoušky pro napájení elektrického zařízení včetně vyhotovení reviz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</si>
  <si>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</si>
  <si>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52</t>
  </si>
  <si>
    <t>53</t>
  </si>
  <si>
    <t xml:space="preserve">  PS 00-02-42</t>
  </si>
  <si>
    <t>Elektrická požární a zabezpečovací signalizace Security</t>
  </si>
  <si>
    <t>PS 00-02-42</t>
  </si>
  <si>
    <t>742220002</t>
  </si>
  <si>
    <t>Montáž ústředny PZTS s komunikátorem na PCO a zdrojem přes 16 do 48 zón a 8 podsystémů</t>
  </si>
  <si>
    <t>00316650R</t>
  </si>
  <si>
    <t>Ústředna až 48 zón a 8 grup v krytu bez klávesnice s komunikátorem a zdrojem</t>
  </si>
  <si>
    <t>742220031</t>
  </si>
  <si>
    <t>Montáž koncentrátoru nebo expanderu pro PZTS</t>
  </si>
  <si>
    <t>00317000R</t>
  </si>
  <si>
    <t>Koncentrátor v kovovém krytu pro 8 zón se 4 PGM výstupy</t>
  </si>
  <si>
    <t>742220051</t>
  </si>
  <si>
    <t>Montáž krabice pro expander uložené na omítce</t>
  </si>
  <si>
    <t>00317030R</t>
  </si>
  <si>
    <t>Kovový kryt pro koncentrátor A158 (G8)</t>
  </si>
  <si>
    <t>742220053</t>
  </si>
  <si>
    <t>Montáž krabice pro magnetický kontakt propojovací</t>
  </si>
  <si>
    <t>00332760R</t>
  </si>
  <si>
    <t>Plastová propojovací krabice, 8+2 šroubovací svorky</t>
  </si>
  <si>
    <t>742220071</t>
  </si>
  <si>
    <t>Montáž dveřního modulu pro připojení čteček v krytu</t>
  </si>
  <si>
    <t>00317100R</t>
  </si>
  <si>
    <t>Řídící modul pro dvě čtečky se zdrojem a 8-mi zónami</t>
  </si>
  <si>
    <t>742220081</t>
  </si>
  <si>
    <t>Montáž čtečky bezkontaktních karet</t>
  </si>
  <si>
    <t>00339300R</t>
  </si>
  <si>
    <t>Bezkontakt.čtečka (podpora SIO) iCLASS/ Mifare/DESFire, s klávesnicí</t>
  </si>
  <si>
    <t>742220121</t>
  </si>
  <si>
    <t>Montáž modulu do systému PZTS pro 8 relé</t>
  </si>
  <si>
    <t>00316940R</t>
  </si>
  <si>
    <t>Výstupní modul GVM16P včetně 4ks reléového modulu GRM4</t>
  </si>
  <si>
    <t>742220141</t>
  </si>
  <si>
    <t>Montáž klávesnice pro dodanou ústřednu</t>
  </si>
  <si>
    <t>00316820R</t>
  </si>
  <si>
    <t>Klávesnice s dotykovým displejem a čtečkou, zápustná montáž, pokročilé menu</t>
  </si>
  <si>
    <t>742220161</t>
  </si>
  <si>
    <t>Montáž akumulátoru 12V</t>
  </si>
  <si>
    <t>00331840R</t>
  </si>
  <si>
    <t>Akumulátor 12V / 18Ah se šroubovými svorkami M5 a životností až 3 roky</t>
  </si>
  <si>
    <t>742220172</t>
  </si>
  <si>
    <t>Montáž komunikátoru do ústředny GSM</t>
  </si>
  <si>
    <t>00316920R</t>
  </si>
  <si>
    <t>Systémový GSM modul v kovovém krytu pro posílání SMS a volání uživateli</t>
  </si>
  <si>
    <t>742220201</t>
  </si>
  <si>
    <t>Montáž převodníku RS485/Ethernet se zdrojem</t>
  </si>
  <si>
    <t>00316910R</t>
  </si>
  <si>
    <t>Komunikační interface pro objektové vysílače FAUTOR s protokolem SPELL2</t>
  </si>
  <si>
    <t>742220211</t>
  </si>
  <si>
    <t>Montáž zálohového napájecího zdroje s dobíječem a akumulátorem</t>
  </si>
  <si>
    <t>00317040R</t>
  </si>
  <si>
    <t>Modul posilovacího zdroje 2,75A v krytu s vestavěným koncentrátorem</t>
  </si>
  <si>
    <t>742220231</t>
  </si>
  <si>
    <t>Montáž příslušenství pro PZTS kombinovaný kloubový držák pro pohybový detektor na strop nebo na stěnu</t>
  </si>
  <si>
    <t>00323410R</t>
  </si>
  <si>
    <t>Kloubový držák na stěnu</t>
  </si>
  <si>
    <t>742220232</t>
  </si>
  <si>
    <t>Montáž příslušenství pro PZTS detektor na stěnu nebo na strop</t>
  </si>
  <si>
    <t>00323270R</t>
  </si>
  <si>
    <t>Duální detektor se zrcadlovou optikou, nízkou spotřebou, funkcí AM a dosahem 15m</t>
  </si>
  <si>
    <t>742220235</t>
  </si>
  <si>
    <t>Montáž příslušenství pro PZTS magnetický kontakt povrchový</t>
  </si>
  <si>
    <t>00324120R</t>
  </si>
  <si>
    <t>SC517/WH/MULTI/G3 polarizovaný MG kontakt povrchový se svorkami, volitelné EOL</t>
  </si>
  <si>
    <t>742220251</t>
  </si>
  <si>
    <t>Montáž příslušenství pro PZTS tlačítka tísňové výklopné s pamětí poplachu</t>
  </si>
  <si>
    <t>00328880R</t>
  </si>
  <si>
    <t>Tísňové NO/NC tlačítko s odklopným krytem a pamětí poplachu</t>
  </si>
  <si>
    <t>742220253</t>
  </si>
  <si>
    <t>Montáž příslušenství pro PZTS signalizační dioda LED na krabici</t>
  </si>
  <si>
    <t>00329440R</t>
  </si>
  <si>
    <t>Signalizační velká červená LED dioda v krytu s bzučákem</t>
  </si>
  <si>
    <t>742220255</t>
  </si>
  <si>
    <t>Montáž příslušenství pro PZTS siréna vnitřní pro vyhlášení poplachu</t>
  </si>
  <si>
    <t>00329290R</t>
  </si>
  <si>
    <t>Nezálohovaná plastová vnitřní siréna 116dB/1m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</si>
  <si>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</si>
  <si>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</si>
  <si>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</si>
  <si>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</si>
  <si>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</si>
  <si>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</si>
  <si>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742220421</t>
  </si>
  <si>
    <t>Nastavení a oživení PZTS instalace přístupového SW</t>
  </si>
  <si>
    <t>742220511</t>
  </si>
  <si>
    <t>Zkoušky a revize PZTS revize výchozí systému PZTS</t>
  </si>
  <si>
    <t xml:space="preserve">  PS 00-02-61</t>
  </si>
  <si>
    <t>Informační systém pro cestující</t>
  </si>
  <si>
    <t>PS 00-02-61</t>
  </si>
  <si>
    <t>34121233</t>
  </si>
  <si>
    <t>kabel sdělovací stíněný laminovanou Al fólií s příložným Cu drátem jádro Cu plné izolace PVC plášť PVC 300V (J-Y(St)Y…Lg) 2x2x0,8mm2</t>
  </si>
  <si>
    <t>7596515040R</t>
  </si>
  <si>
    <t>Školení operátora-obsluhy editačního pracoviště informačního zařízení na ovládací SW</t>
  </si>
  <si>
    <t>7596515050R</t>
  </si>
  <si>
    <t>Montáž převodníku RS232/485 nebo RS232/Ethernet</t>
  </si>
  <si>
    <t>7596515060R</t>
  </si>
  <si>
    <t>Montáž převodníku mezi řídící jednotkou a rozhlasovou ústřednou</t>
  </si>
  <si>
    <t>7596525016R</t>
  </si>
  <si>
    <t>Montáž informační tabule na nosnou konstrukci hmotnosti tabule jednotlivě do 400 kg - včetně připojení, seřízení a přezkoušení funkce</t>
  </si>
  <si>
    <t>7596520070R</t>
  </si>
  <si>
    <t>Informační tabule Elektronický zobrazovací panel jednostranný s hl. výstupem</t>
  </si>
  <si>
    <t>7596527016R</t>
  </si>
  <si>
    <t>Demontáž informační tabule z nosné konstrukce hmotnosti tabule jednotlivě do 400 kg</t>
  </si>
  <si>
    <t>7596545015R</t>
  </si>
  <si>
    <t>Montáž obrazovky (plazmové, LCD, LED) úhlopříčky přes 22" do 46"</t>
  </si>
  <si>
    <t>7597200140R</t>
  </si>
  <si>
    <t>Monitor 42" LCD, provoz 24/7; 700cd/m2; vč. držáku</t>
  </si>
  <si>
    <t>7597200160R</t>
  </si>
  <si>
    <t>MiniPC, ovládací modul pro LCD a LED monitory vč. OS Linux</t>
  </si>
  <si>
    <t>7596545020R</t>
  </si>
  <si>
    <t>Montáž obrazovky (plazmové, LCD, LED) úhlopříčky přes 46"</t>
  </si>
  <si>
    <t>7597200141R</t>
  </si>
  <si>
    <t>Monitor 55" LCD, provoz 24/7; 700cd/m2; vč. držáku</t>
  </si>
  <si>
    <t>7596545030R</t>
  </si>
  <si>
    <t>Montáž ochranného krytu na obrazovky (plazmové, LCD, LED) úhlopříčky obrazovky do 46"</t>
  </si>
  <si>
    <t>7596545035R</t>
  </si>
  <si>
    <t>Montáž ochranného krytu na obrazovky (plazmové, LCD, LED) úhlopříčky obrazovky přes 46"</t>
  </si>
  <si>
    <t>7596547010R</t>
  </si>
  <si>
    <t>Demontáž obrazovky (plazmové, LCD, LED)</t>
  </si>
  <si>
    <t>7596547030R</t>
  </si>
  <si>
    <t>Demontáž ochraného krytu na obrazovky (plazmové, LCD, LED)</t>
  </si>
  <si>
    <t>7596555015R</t>
  </si>
  <si>
    <t>Montáž majáčku orientačního hlasového (OHM) - včetně připojení, seřízení a přezkoušení funkce</t>
  </si>
  <si>
    <t>7596550010R</t>
  </si>
  <si>
    <t>Majáčky a akustické úpravy pro nevidomé Orientační hlasový majáček pro nevidomé a slabozraké  - 2 hlasové fráze, audio záznam MP3 na kartě SD/MMC přeprogramovat</t>
  </si>
  <si>
    <t>Majáčky a akustické úpravy pro nevidomé Orientační hlasový majáček pro nevidomé a slabozraké  - 2 hlasové fráze, audio záznam MP3 na kartě SD/MMC přeprogramovatelný, digitální, exteriérový</t>
  </si>
  <si>
    <t>7596550030R</t>
  </si>
  <si>
    <t>Majáčky a akustické úpravy pro nevidomé Blok příjímače pro dálkovou aktivaci signalizace pro nevidomé</t>
  </si>
  <si>
    <t>7596550020R</t>
  </si>
  <si>
    <t>Majáčky a akustické úpravy pro nevidomé Dálkový ovladač majáčků pro nevidomé a slabozraké, bezdrátový, dosah 100 m,  6 programovatelných tlačítek, dvoufrekvenčn</t>
  </si>
  <si>
    <t>Majáčky a akustické úpravy pro nevidomé Dálkový ovladač majáčků pro nevidomé a slabozraké, bezdrátový, dosah 100 m,  6 programovatelných tlačítek, dvoufrekvenční ( f=86,790 MHz pro ČR)</t>
  </si>
  <si>
    <t>7596557015R</t>
  </si>
  <si>
    <t>Demontáž majáčku orientačního hlasového (OHM)</t>
  </si>
  <si>
    <t xml:space="preserve">  PS 00-02-71</t>
  </si>
  <si>
    <t>Jednotný čas</t>
  </si>
  <si>
    <t>PS 00-02-71</t>
  </si>
  <si>
    <t>7498152752R</t>
  </si>
  <si>
    <t>Vyhotovení pravidelné revizní zprávy pro jednotlivé technologie hodinová sazba revizního technika - celková prohlídka zařízení včetně měření, zkoušek zařízení t</t>
  </si>
  <si>
    <t>HOD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</si>
  <si>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</t>
  </si>
  <si>
    <t>34111036</t>
  </si>
  <si>
    <t>kabel instalační jádro Cu plné izolace PVC plášť PVC 450/750V (CYKY) 3x2,5mm2</t>
  </si>
  <si>
    <t>7596625010R</t>
  </si>
  <si>
    <t>Montáž hodin podružných 1-stranných - úplná montáž na předem připravené úchytné body nebo na konstrukci, zapojení přívodů, přezkoušení funkce, nastavení na jedn</t>
  </si>
  <si>
    <t>Montáž hodin podružných 1-stranných - úplná montáž na předem připravené úchytné body nebo na konstrukci, zapojení přívodů, přezkoušení funkce, nastavení na jednotný čas</t>
  </si>
  <si>
    <t>7596620040R</t>
  </si>
  <si>
    <t>Hodinová zařízení Interiérové hodiny ručičkové podružné, jednostranné 40+</t>
  </si>
  <si>
    <t>7596625015R</t>
  </si>
  <si>
    <t>Montáž hodin podružných 2-stranných - úplná montáž na předem připravené úchytné body nebo na konstrukci, zapojení přívodů, přezkoušení funkce, nastavení na jedn</t>
  </si>
  <si>
    <t>Montáž hodin podružných 2-stranných - úplná montáž na předem připravené úchytné body nebo na konstrukci, zapojení přívodů, přezkoušení funkce, nastavení na jednotný čas</t>
  </si>
  <si>
    <t>7596630113R</t>
  </si>
  <si>
    <t>Hodinová zařízení Exteriérové hodiny ručičkové čtvercové venkovní dvoustranné, závěs na stěnu-boční, strop, sloup-boční, průměr 60  cm</t>
  </si>
  <si>
    <t>7596630112R</t>
  </si>
  <si>
    <t>Hodinová zařízení Exteriérové hodiny ručičkové čtvercové venkovní dvoustranné, závěs na stěnu-boční, strop, sloup-boční, průměr 50  cm</t>
  </si>
  <si>
    <t>7596640150R</t>
  </si>
  <si>
    <t>Hodinová zařízení Podsvětlovací  LED panel : Deska osvětlení</t>
  </si>
  <si>
    <t>7596627010R</t>
  </si>
  <si>
    <t>Demontáž hodin podružných 1-stranných</t>
  </si>
  <si>
    <t>7596627015R</t>
  </si>
  <si>
    <t>Demontáž hodin podružných 2-stranných</t>
  </si>
  <si>
    <t>7598095649R</t>
  </si>
  <si>
    <t>Vyhotovení revizní zprávy HZ - hodinové zařízení - vykonání prohlídky a zkoušky pro napájení elektrického zařízení včetně vyhotovení revizní zprávy podle vyhl.</t>
  </si>
  <si>
    <t>Vyhotovení revizní zprávy HZ - hodinové zařízení - vykonání prohlídky a zkoušky pro napájení elektrického zařízení včetně vyhotovení revizní zprávy podle vyhl. 100/1995 Sb. a norem ČSN</t>
  </si>
  <si>
    <t>SZ00027101R</t>
  </si>
  <si>
    <t>Připojení hodinového rozvodu do stávajícího systému v TO</t>
  </si>
  <si>
    <t xml:space="preserve">  PS 00-02-72</t>
  </si>
  <si>
    <t>Kamerový systém SŽ</t>
  </si>
  <si>
    <t>PS 00-02-72</t>
  </si>
  <si>
    <t>7596731420R</t>
  </si>
  <si>
    <t>Kamerové systémy CCTV Kamera fixní Přepěťová ochrana napájení 1x 12VDC/1A</t>
  </si>
  <si>
    <t>742230009</t>
  </si>
  <si>
    <t>Montáž kamerového systému samolepky "Střeženo kamerovým systémem"</t>
  </si>
  <si>
    <t>742230102</t>
  </si>
  <si>
    <t>Montáž kamerového systému nastavení a instalace instalace a nastavení SW pro sledování kamer</t>
  </si>
  <si>
    <t>742230103</t>
  </si>
  <si>
    <t>Montáž kamerového systému nastavení a instalace nastavení záběru podle přání uživatele</t>
  </si>
  <si>
    <t>7496756430R</t>
  </si>
  <si>
    <t>Montáž dálkové diagnostiky TS ŽDC SW integrace do integračního koncentrátoru kamerového systému v žst./zast - licence s potřebnými protokoly MODBUS, DBNet, S-Ne</t>
  </si>
  <si>
    <t>Montáž dálkové diagnostiky TS ŽDC SW integrace do integračního koncentrátoru kamerového systému v žst./zast - licence s potřebnými protokoly MODBUS, DBNet, S-Net, IEC 60870-5-104 atd., parametrizace a naplnění datových, technologických, telemetrických</t>
  </si>
  <si>
    <t>7496756520R</t>
  </si>
  <si>
    <t>Montáž dálkové diagnostiky TS ŽDC SW integrace do integračního koncentrátoru jednoho prvku kamerového systému (kamera, datové úložiště...) - licence s potřebným</t>
  </si>
  <si>
    <t>Montáž dálkové diagnostiky TS ŽDC SW integrace do integračního koncentrátoru jednoho prvku kamerového systému (kamera, datové úložiště...) - licence s potřebnými protokoly MODBUS, DBNet, S-Net, IEC 60870-5-104 atd., parametrizace a naplnění datových, tech</t>
  </si>
  <si>
    <t>7592525093R</t>
  </si>
  <si>
    <t>Softwarové práce na zařízení integračního koncentrátoru InK DDTS ŽDC TLS KAM v počtu kamer do 15 kusů - SW úprava, doplnění, kontrola, zkouška</t>
  </si>
  <si>
    <t>7596735015R</t>
  </si>
  <si>
    <t>Montáž kamery v krytu - posazení na konzoli, přišroubování, připojení napájení, zapojení konektoru ovládacího, mechanické nastavení, utěsnění šroubů a přívodů,</t>
  </si>
  <si>
    <t>Montáž kamery v krytu - posazení na konzoli, přišroubování, připojení napájení, zapojení konektoru ovládacího, mechanické nastavení, utěsnění šroubů a přívodů, úprava a zaizolování</t>
  </si>
  <si>
    <t>Poznámka k položce: Provizorní instalace kamery K4 po dobu rekonstrukce nástupiště č. 1</t>
  </si>
  <si>
    <t>7596720002R</t>
  </si>
  <si>
    <t>Díly televizních zařízení 3 Mpx venkovní válečková IP kamera s IR, antivandal</t>
  </si>
  <si>
    <t>7596730536R</t>
  </si>
  <si>
    <t>Kamerové systémy CCTV Kamera fixní Adaptér pro montáž HDXWM2 na sloup</t>
  </si>
  <si>
    <t>7596735050R</t>
  </si>
  <si>
    <t>Montáž a provedení kamerové zkoušky</t>
  </si>
  <si>
    <t>7596735065R</t>
  </si>
  <si>
    <t>Zprovoznění kamery venkovní</t>
  </si>
  <si>
    <t>7596735070R</t>
  </si>
  <si>
    <t>Zprovoznění kamery dálkově ovládané</t>
  </si>
  <si>
    <t>7596731172R</t>
  </si>
  <si>
    <t>Kamerové systémy CCTV Kamera fixní Licence pro připojení jedné IP kamery/enkodéru</t>
  </si>
  <si>
    <t>7596735150R</t>
  </si>
  <si>
    <t>Montáž zdroje kamery NG</t>
  </si>
  <si>
    <t>7596731300R</t>
  </si>
  <si>
    <t>Kamerové systémy CCTV Kamera fixní Sada vysílač a přijímač pro přenos videosig. po optice, MM/SM</t>
  </si>
  <si>
    <t>7596330060R</t>
  </si>
  <si>
    <t>Větve rozhlasového zařízení Skříň pro reprodukt.plast. lišty DIN APO 31 (HM0316849990133)</t>
  </si>
  <si>
    <t>7596731364R</t>
  </si>
  <si>
    <t>Kamerové systémy CCTV Kamera fixní Zdroj pro kamery 230V/12Vdc, 1A</t>
  </si>
  <si>
    <t>7596735220R</t>
  </si>
  <si>
    <t>Nastavení a oživení kamerového systému 1 kamera stacionární</t>
  </si>
  <si>
    <t>7596735240R</t>
  </si>
  <si>
    <t>Instalace vzdáleného klienta kamerového systému</t>
  </si>
  <si>
    <t>7596737015R</t>
  </si>
  <si>
    <t>Demontáž kamery z krytu</t>
  </si>
  <si>
    <t>7596925015R</t>
  </si>
  <si>
    <t>Montáž sloupku ke zdi nebo na sloup pro kabelové boxy Krone - postavení a označení jednoduchého sloupku. Bez výstroje a zemních prací</t>
  </si>
  <si>
    <t>7596935310R</t>
  </si>
  <si>
    <t>Montáž příslušenství stožárů kotvy stožárové pro stožár délky do 7 m</t>
  </si>
  <si>
    <t>7596955015R</t>
  </si>
  <si>
    <t>Montáž stožáru ocelového v rovině, délky 7,6 a 8,3 m pro reproduktor ( místní rozhlas ) - postavení ocelového sloupu do předem připraveného výkopu, zaklínování</t>
  </si>
  <si>
    <t>Montáž stožáru ocelového v rovině, délky 7,6 a 8,3 m pro reproduktor ( místní rozhlas ) - postavení ocelového sloupu do předem připraveného výkopu, zaklínování pro betonáž, vyrovnání tratě (sloup pro nadzemni rozvod místního rozhlasu)</t>
  </si>
  <si>
    <t>7598095537R</t>
  </si>
  <si>
    <t>Vyhotovení protokolu UTZ pro silnoproudé zařízení - vykonání prohlídky a zkoušky včetně vyhotovení protokolu podle vyhl. 100/1995 Sb., IH a IPK, SZ, HZ, RZ, EPS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</si>
  <si>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</si>
  <si>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7598095661R</t>
  </si>
  <si>
    <t>Vyhotovení revizní zprávy kamerový systém - vykonání prohlídky a zkoušky pro napájení elektrického zařízení včetně vyhotovení revizní zprávy podle vyhl. 100/199</t>
  </si>
  <si>
    <t>Vyhotovení revizní zprávy kamerový systém - vykonání prohlídky a zkoušky pro napájení elektrického zařízení včetně vyhotovení revizní zprávy podle vyhl. 100/1995 Sb. a norem ČSN</t>
  </si>
  <si>
    <t xml:space="preserve">  PS 00-02-73</t>
  </si>
  <si>
    <t>Dohledový systém Security</t>
  </si>
  <si>
    <t>PS 00-02-73</t>
  </si>
  <si>
    <t>742230001</t>
  </si>
  <si>
    <t>Montáž kamerového systému DVR nebo NAS, nahrávacího zařízení pro kamery</t>
  </si>
  <si>
    <t>00311970R</t>
  </si>
  <si>
    <t>Nahrávací zařízení pro kamery S1148 24TB- NVR pro 48 (64) IP kamer, 24TB, podpora RAID</t>
  </si>
  <si>
    <t>00667220R</t>
  </si>
  <si>
    <t>Přídavný HDD k rekordérům, 6TB, WD nová řada PURZ</t>
  </si>
  <si>
    <t>742230002</t>
  </si>
  <si>
    <t>Montáž kamerového systému PC pro sledování kamerového systému, OS, monitor, klávesnice myš</t>
  </si>
  <si>
    <t>00610940R</t>
  </si>
  <si>
    <t>LCD LED monitor, 43", 16:9, Utra HD 4K, HDMI, VGA, LAN, USB, audio, 230V</t>
  </si>
  <si>
    <t>742230003</t>
  </si>
  <si>
    <t>Montáž kamerového systému venkovní kamery</t>
  </si>
  <si>
    <t>00623800R</t>
  </si>
  <si>
    <t>Kamera P1455-LE 29MM - IP bullet kamera, 2MP, f=10.9-29mm, WDR, VA, IR 80m, IP66</t>
  </si>
  <si>
    <t>742230003R</t>
  </si>
  <si>
    <t>Montáž kamerového systému venkovní kamery - DOME</t>
  </si>
  <si>
    <t>00608950R</t>
  </si>
  <si>
    <t>Síťová bezpečnostní kamera P3255-LVE –  IP dome kamera, 2MP, MZVF, 3.4-8.9mm, IR 40m, VCA, WDR, IP66</t>
  </si>
  <si>
    <t>742230004</t>
  </si>
  <si>
    <t>Montáž kamerového systému vnitřní kamery</t>
  </si>
  <si>
    <t>00608590R</t>
  </si>
  <si>
    <t>Síťová bezpečnostní kamera P3247-LV –  IP dome kamera, 5MP, MZVF, 3-8mm, IR 40m, VCA, WDR 120dB</t>
  </si>
  <si>
    <t>742230007</t>
  </si>
  <si>
    <t>Montáž kamerového systému konzoly pro kryt nebo kameru</t>
  </si>
  <si>
    <t>00308240R</t>
  </si>
  <si>
    <t>konzole pro montáž kamer na zeď T91D61</t>
  </si>
  <si>
    <t>00308330R</t>
  </si>
  <si>
    <t>krabice kompatibilní s doplňkovými jednotkami T94S01P</t>
  </si>
  <si>
    <t>742230101</t>
  </si>
  <si>
    <t>Montáž kamerového systému nastavení a instalace licence k připojení jedné kamery k SW</t>
  </si>
  <si>
    <t xml:space="preserve">  PS 00-02-74</t>
  </si>
  <si>
    <t>Strukturovaná kabeláž</t>
  </si>
  <si>
    <t>PS 00-02-74</t>
  </si>
  <si>
    <t>742110002</t>
  </si>
  <si>
    <t>Montáž trubek elektroinstalačních plastových ohebných uložených pod omítku</t>
  </si>
  <si>
    <t>3400*1.05 Přepočtené koeficientem množství=3 570.000 [A] 
Celkem: A=3 570.000 [B]</t>
  </si>
  <si>
    <t>742330011</t>
  </si>
  <si>
    <t>Montáž strukturované kabeláže zařízení do rozvaděče switche, UPS, DVR, server bez nastavení</t>
  </si>
  <si>
    <t>7595600070R</t>
  </si>
  <si>
    <t>Přenosová a datová zařízení Přenosové 1G ethernet Switch L3, 48 portů 10 / 100 / 1000</t>
  </si>
  <si>
    <t>7595600420R</t>
  </si>
  <si>
    <t>Přenosová a datová zařízení Datové -  switch L2 24 portů 10 / 100, 2x SFP</t>
  </si>
  <si>
    <t>742330021</t>
  </si>
  <si>
    <t>Montáž strukturované kabeláže příslušenství a ostatní práce k rozvaděčům police</t>
  </si>
  <si>
    <t>00511500R</t>
  </si>
  <si>
    <t>19" plno výsuvná polička 650mm, max. nosnost 45kg, barva RAL7035 šedá</t>
  </si>
  <si>
    <t>742330022</t>
  </si>
  <si>
    <t>Montáž strukturované kabeláže příslušenství a ostatní práce k rozvaděčům napájecího panelu</t>
  </si>
  <si>
    <t>00511980R</t>
  </si>
  <si>
    <t>Černý rozvodný panel, 24x zásuvka dle ČSN, max.16A, kabel 3x2,5mm, 2 m, IEC60309</t>
  </si>
  <si>
    <t>742330023</t>
  </si>
  <si>
    <t>Montáž strukturované kabeláže příslušenství a ostatní práce k rozvaděčům vyvazovacíhoho panelu 1U</t>
  </si>
  <si>
    <t>00511760R</t>
  </si>
  <si>
    <t>19" vyvazovací panel 2U plastový, černý RAL 9005</t>
  </si>
  <si>
    <t>742330024</t>
  </si>
  <si>
    <t>Montáž strukturované kabeláže příslušenství a ostatní práce k rozvaděčům patch panelu 24 portů UTP/FTP</t>
  </si>
  <si>
    <t>742330028</t>
  </si>
  <si>
    <t>Montáž strukturované kabeláže příslušenství a ostatní práce k rozvaděčům konektoru MM/SM</t>
  </si>
  <si>
    <t>00515710R</t>
  </si>
  <si>
    <t>Patch kabel 9/125 LCpc/SCpc SM OS1 3m duplex SXPC-LC/SC-PC-OS1-3M-D</t>
  </si>
  <si>
    <t>742330042</t>
  </si>
  <si>
    <t>Montáž strukturované kabeláže zásuvek datových pod omítku, do nábytku, do parapetního žlabu nebo podlahové krabice dvouzásuvky</t>
  </si>
  <si>
    <t>00512370R</t>
  </si>
  <si>
    <t>Zásuvka s clonkami a ochranným kolíkem - rámeček bílý</t>
  </si>
  <si>
    <t>00512380R</t>
  </si>
  <si>
    <t>Zásuvka - kryt pro až 2 keystone bílý</t>
  </si>
  <si>
    <t>00512400R</t>
  </si>
  <si>
    <t>Zásuvka - maska pro 2 keystone</t>
  </si>
  <si>
    <t>742330051</t>
  </si>
  <si>
    <t>Montáž strukturované kabeláže zásuvek datových popis portu zásuvky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</si>
  <si>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</si>
  <si>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</si>
  <si>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</si>
  <si>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</si>
  <si>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>742330102</t>
  </si>
  <si>
    <t>Montáž strukturované kabeláže měření segmentu optického, měření útlumu, 2 okna</t>
  </si>
  <si>
    <t>7491252010R</t>
  </si>
  <si>
    <t>Montáž krabic elektroinstalačních, rozvodek - bez zapojení krabice přístrojové - včetně zhotovení otvoru</t>
  </si>
  <si>
    <t>34571451</t>
  </si>
  <si>
    <t>krabice pod omítku PVC přístrojová kruhová D 70mm hluboká</t>
  </si>
  <si>
    <t>7491252015R</t>
  </si>
  <si>
    <t>Montáž krabic elektroinstalačních, rozvodek - bez zapojení krabice odbočné do sádrokartonových konstrukcí s víčkem a svorkovnicí - včetně zhotovení otvoru</t>
  </si>
  <si>
    <t>34571465</t>
  </si>
  <si>
    <t>krabice do dutých stěn PVC přístrojová kruhová D 70mm hluboká</t>
  </si>
  <si>
    <t>34121268</t>
  </si>
  <si>
    <t>kabel datový bezhalogenový třída reakce na oheň B2cas1d1a1 jádro Cu plné (U/UTP) kategorie 6</t>
  </si>
  <si>
    <t>7590525678R</t>
  </si>
  <si>
    <t>Montáž ukončení celoplastového kabelu v závěru nebo rozvaděči se zářezovými svorkovnicemi instalace modulu MINI-Jack nestíněný do cat. 6</t>
  </si>
  <si>
    <t>7590565014R</t>
  </si>
  <si>
    <t>Spojování a ukončení kabelů optických v optickém rozvaděči pro 24 vláken - práce spojené s montáží specifikované kabelizace specifikovaným způsobem</t>
  </si>
  <si>
    <t>7590565030R</t>
  </si>
  <si>
    <t>Spojování a ukončení kabelů optických instalace do spojky nebo rozvaděče - práce spojené s montáží specifikované kabelizace specifikovaným způsobem</t>
  </si>
  <si>
    <t>VLÁKNO</t>
  </si>
  <si>
    <t>00515500R</t>
  </si>
  <si>
    <t>Optický adaptér / spojka SC singlemode OS1 duplexní</t>
  </si>
  <si>
    <t>7590565080R</t>
  </si>
  <si>
    <t>Uložení kabelové rezervy optického kabelu</t>
  </si>
  <si>
    <t>7590565120R</t>
  </si>
  <si>
    <t>Montáž optické konektorové spojky v optickém rozvaděči</t>
  </si>
  <si>
    <t>00515770R</t>
  </si>
  <si>
    <t>Pigtail 9/125 SCpc SM OS 1,5m G.657A2 SXPI-SC-PC-OS-1,5M-G657A2</t>
  </si>
  <si>
    <t>7590565125R</t>
  </si>
  <si>
    <t>Uložení a propojení propojovací šňůry (patchcord) s konektory</t>
  </si>
  <si>
    <t>00512790R</t>
  </si>
  <si>
    <t>Patch kabel 3m UTP, CAT6, šedý</t>
  </si>
  <si>
    <t>7590575010R</t>
  </si>
  <si>
    <t>Montáž portu strukturované kabeláže</t>
  </si>
  <si>
    <t>16159530R</t>
  </si>
  <si>
    <t>KEYSTONE MINI-COM RJ45 CAT6 CJ688TGAW</t>
  </si>
  <si>
    <t>7593005062R</t>
  </si>
  <si>
    <t>Montáž záložního napájecího zdroje instalace UPS rackmount</t>
  </si>
  <si>
    <t>00677900R</t>
  </si>
  <si>
    <t>On-line UPS 1/1fáze, 5kVA/4,5kW, korekce účiníku, Rack/Tower provedení</t>
  </si>
  <si>
    <t>54</t>
  </si>
  <si>
    <t>55</t>
  </si>
  <si>
    <t>7593315070R</t>
  </si>
  <si>
    <t>Montáž vany do optického rozvaděče</t>
  </si>
  <si>
    <t>56</t>
  </si>
  <si>
    <t>00515450R</t>
  </si>
  <si>
    <t>Optická vana s výsuvnou policí uzavíratelná klapkami 1U RAL 7035 FOS2-1U-G</t>
  </si>
  <si>
    <t>57</t>
  </si>
  <si>
    <t>00515480R</t>
  </si>
  <si>
    <t>Optická kazeta pro 24 svárů SXOK-24 bez ochran sváru</t>
  </si>
  <si>
    <t>58</t>
  </si>
  <si>
    <t>7593315330R</t>
  </si>
  <si>
    <t>Montáž datové skříně rack</t>
  </si>
  <si>
    <t>59</t>
  </si>
  <si>
    <t>00511160R</t>
  </si>
  <si>
    <t>Rozvaděč stojan. 45U/80x90, šedý, dveře sklo, DELTA_S</t>
  </si>
  <si>
    <t>60</t>
  </si>
  <si>
    <t>00510730R</t>
  </si>
  <si>
    <t>19' rozvaděč jednodílný 18U/600mm odnímatelné boční kryty RAL7035</t>
  </si>
  <si>
    <t>61</t>
  </si>
  <si>
    <t>00511900R</t>
  </si>
  <si>
    <t>Spojovací materiál sada 4x šroub, podložka, matice M6</t>
  </si>
  <si>
    <t>62</t>
  </si>
  <si>
    <t>16927400R</t>
  </si>
  <si>
    <t>VAZACI A ZEMNICI LISTA 19" 2U DP-HR-02</t>
  </si>
  <si>
    <t>63</t>
  </si>
  <si>
    <t>7593315390R</t>
  </si>
  <si>
    <t>Montáž panelu (kazety, vany desek plošných spojů) plast do RACKU 19"</t>
  </si>
  <si>
    <t>64</t>
  </si>
  <si>
    <t>00515400R</t>
  </si>
  <si>
    <t>Čelo optické vany 1U pro 24 SC duplex BK s montážními otvory v2 FP2-1U-24SCD-B</t>
  </si>
  <si>
    <t>65</t>
  </si>
  <si>
    <t>7593315392R</t>
  </si>
  <si>
    <t>Montáž panelu do RACKU 19"</t>
  </si>
  <si>
    <t>66</t>
  </si>
  <si>
    <t>16939700R</t>
  </si>
  <si>
    <t>PATCH PANEL 24 NESTINENYCH MODULU</t>
  </si>
  <si>
    <t>67</t>
  </si>
  <si>
    <t>14906940R</t>
  </si>
  <si>
    <t>MINI-COM MINI-JACK CAT6 MODULE</t>
  </si>
  <si>
    <t>68</t>
  </si>
  <si>
    <t>7593325010R</t>
  </si>
  <si>
    <t>Montáž do LSA pásku bleskojistky</t>
  </si>
  <si>
    <t>69</t>
  </si>
  <si>
    <t>7590550209R</t>
  </si>
  <si>
    <t>Forma kabelová, drátová a doplňky vnitřní instalace LSA lišty Magazín přepěťové ochrany pro LSA-PLUS 2/10</t>
  </si>
  <si>
    <t>70</t>
  </si>
  <si>
    <t>71</t>
  </si>
  <si>
    <t>72</t>
  </si>
  <si>
    <t>73</t>
  </si>
  <si>
    <t>74</t>
  </si>
  <si>
    <t>7598015170R</t>
  </si>
  <si>
    <t>Měření kapacitních nerovnováh do 4 km</t>
  </si>
  <si>
    <t>75</t>
  </si>
  <si>
    <t>7598015180R</t>
  </si>
  <si>
    <t>Měření útlumu přeslechu na blízkém konci na místním sdělovacím kabelu za 1 čtyřku XN měřeného úseku</t>
  </si>
  <si>
    <t>76</t>
  </si>
  <si>
    <t>7598015185R</t>
  </si>
  <si>
    <t>Jednosměrné měření kabelu místního</t>
  </si>
  <si>
    <t>PÁR</t>
  </si>
  <si>
    <t>77</t>
  </si>
  <si>
    <t>7598015190R</t>
  </si>
  <si>
    <t>Kontrolní a závěrečné měření kabelu pro rozvoj signalizace</t>
  </si>
  <si>
    <t>78</t>
  </si>
  <si>
    <t>7598035015R</t>
  </si>
  <si>
    <t>Měření parametrů optického kabelu na třech vlnových délkách metodou OTDR a TM na skládce, kabelu se 24 vlákny - včetně vyhotovení měřícího protokolu</t>
  </si>
  <si>
    <t>79</t>
  </si>
  <si>
    <t>7598035060R</t>
  </si>
  <si>
    <t>Měření parametrů optického kabelu na třech vlnových délkách metodou OTDR a TM po položení nebo zavěšení, kabelu se 24 vlákny - včetně vyhotovení měřícího protok</t>
  </si>
  <si>
    <t>Měření parametrů optického kabelu na třech vlnových délkách metodou OTDR a TM po položení nebo zavěšení, kabelu se 24 vlákny - včetně vyhotovení měřícího protokolu</t>
  </si>
  <si>
    <t>80</t>
  </si>
  <si>
    <t>81</t>
  </si>
  <si>
    <t xml:space="preserve">  PS 00-02-75</t>
  </si>
  <si>
    <t>Přemístění technologie z výpravní budovy</t>
  </si>
  <si>
    <t>PS 00-02-75</t>
  </si>
  <si>
    <t>7590567082R</t>
  </si>
  <si>
    <t>Demontáž ukončení optického kabelu v optickém rozvaděči pro 12 vláken</t>
  </si>
  <si>
    <t>7590587430R</t>
  </si>
  <si>
    <t>Demontáž přepěťové ochrany včetně konektorů z kabelu</t>
  </si>
  <si>
    <t>7590587440R</t>
  </si>
  <si>
    <t>Demontáž DC bloku včetně konektorů z kabelu</t>
  </si>
  <si>
    <t>7590625020R</t>
  </si>
  <si>
    <t>Montáž pultu nouzové obsluhy - včetně zatažení kabelů a jejich zapojení</t>
  </si>
  <si>
    <t>7590625060R</t>
  </si>
  <si>
    <t>Montáž počítačového pracoviště výpravčího - montáž stolů pro umístění počítačového vybavení kanceláře, montáž výpočetní techniky, včetně propojovacích vedení a</t>
  </si>
  <si>
    <t>Montáž počítačového pracoviště výpravčího - montáž stolů pro umístění počítačového vybavení kanceláře, montáž výpočetní techniky, včetně propojovacích vedení a dvou monitorů</t>
  </si>
  <si>
    <t>7590627020R</t>
  </si>
  <si>
    <t>Demontáž pultu nouzové obsluhy</t>
  </si>
  <si>
    <t>7590627060R</t>
  </si>
  <si>
    <t>Demontáž počítačového pracoviště výpravčího</t>
  </si>
  <si>
    <t>7593007062R</t>
  </si>
  <si>
    <t>Demontáž záložního napájecího zdroje instalace UPS rackmount</t>
  </si>
  <si>
    <t>7593317330R</t>
  </si>
  <si>
    <t>Demontáž datové skříně rack</t>
  </si>
  <si>
    <t>7593317390R</t>
  </si>
  <si>
    <t>Demontáž panelu (kazety, vany desek plošných spojů) plast z RACKU 19"</t>
  </si>
  <si>
    <t>7593317392R</t>
  </si>
  <si>
    <t>Demontáž panelu z RACKU 19"</t>
  </si>
  <si>
    <t>7595517010R</t>
  </si>
  <si>
    <t>Demontáž dispečerského zařízení</t>
  </si>
  <si>
    <t>7595605065R</t>
  </si>
  <si>
    <t>Montáž SDH, PDH, PCM, DSLAM instalace a konfigurace transcieveru, převodníku</t>
  </si>
  <si>
    <t>7595605170R</t>
  </si>
  <si>
    <t>Montáž routeru (směrovače), switche (přepínače) a huby (rozbočovače) instalace a konfigurace routeru upevněného expertní</t>
  </si>
  <si>
    <t>7595607065R</t>
  </si>
  <si>
    <t>Demontáž SDH, PDH, PCM, DSLAM transcieveru, převodníku</t>
  </si>
  <si>
    <t>7596005080R</t>
  </si>
  <si>
    <t>Montáž stanice vlakového dispečera přípojné skříně ZUV</t>
  </si>
  <si>
    <t>7596315030r</t>
  </si>
  <si>
    <t>Montáž rozhlasové ústředny do 19' stojanu - včetně připojení, seřízení a přezkoušení funkce</t>
  </si>
  <si>
    <t>7596315060R</t>
  </si>
  <si>
    <t>Montáž modulu pro monitorování napětí 100 V na lince, regulovatelného</t>
  </si>
  <si>
    <t>7596315075R</t>
  </si>
  <si>
    <t>Montáž spojovacího modulu pro hlášení do Z 300 W s dálkovým ovládáním - včetně připojení, seřízení a přezkoušení funkce</t>
  </si>
  <si>
    <t>7596317030R</t>
  </si>
  <si>
    <t>Demontáž rozhlasové ústředny do 19' stojanu</t>
  </si>
  <si>
    <t>7596317060R</t>
  </si>
  <si>
    <t>Demontáž modulu pro monitorování napětí 100 V na lince, regulovatelného</t>
  </si>
  <si>
    <t>7596317070R</t>
  </si>
  <si>
    <t>Demontáž spojovacího modulu pro hlášení do Z 300W</t>
  </si>
  <si>
    <t>7596325020R</t>
  </si>
  <si>
    <t>Montáž šňůry mikrofonní prodlužovací 10 m</t>
  </si>
  <si>
    <t>7596325040R</t>
  </si>
  <si>
    <t>Montáž mikrofonu - včetně připojení, seřízení a přezkoušení funkce</t>
  </si>
  <si>
    <t>7596327040R</t>
  </si>
  <si>
    <t>Demontáž mikrofonu</t>
  </si>
  <si>
    <t>7596345010R</t>
  </si>
  <si>
    <t>Montáž jednotky zesilovače 100 W - včetně připojení, seřízení a přezkoušení funkce</t>
  </si>
  <si>
    <t>7596347010R</t>
  </si>
  <si>
    <t>Demontáž rozhlasového zesilovače</t>
  </si>
  <si>
    <t>7596425010R</t>
  </si>
  <si>
    <t>Montáž tabla obsluhovacího</t>
  </si>
  <si>
    <t>7596427010R</t>
  </si>
  <si>
    <t>Demontáž tabla obsluhovacího</t>
  </si>
  <si>
    <t>7596515010R</t>
  </si>
  <si>
    <t>Montáž PC pro informační zařízení - řídící jednotka - včetně připojení, seřízení a přezkoušení funkce</t>
  </si>
  <si>
    <t>7596517010R</t>
  </si>
  <si>
    <t>Demontáž PC pro informační zařízení - řídící jednotka</t>
  </si>
  <si>
    <t>7596715100R</t>
  </si>
  <si>
    <t>Montáž desky zesilovače montážní</t>
  </si>
  <si>
    <t>7596717100R</t>
  </si>
  <si>
    <t>Demontáž desky zesilovače montážní</t>
  </si>
  <si>
    <t>7596737170R</t>
  </si>
  <si>
    <t>Demontáž switche</t>
  </si>
  <si>
    <t>D.2.1.6</t>
  </si>
  <si>
    <t>Potrubní vedení - voda, plyn, kanalizace</t>
  </si>
  <si>
    <t xml:space="preserve">  SO 00-31-01</t>
  </si>
  <si>
    <t>Potrubní vedení kanalizace</t>
  </si>
  <si>
    <t>SO 00-31-01</t>
  </si>
  <si>
    <t>115101201</t>
  </si>
  <si>
    <t>Čerpání vody na dopravní výšku do 10 m s uvažovaným průměrným přítokem do 500 l/min</t>
  </si>
  <si>
    <t>vyčerpání stávající čerppací jímky 
6=6.000 [A]</t>
  </si>
  <si>
    <t>131351203</t>
  </si>
  <si>
    <t>Hloubení zapažených jam a zářezů strojně s urovnáním dna do předepsaného profilu a spádu v hornině třídy těžitelnosti II skupiny 4 přes 50 do 100 m3</t>
  </si>
  <si>
    <t>4*4*5=80.000 [A] 
6*3*3.55=63.900 [B] 
3*3*2.9=26.100 [C] 
Celkem: A+B+C=170.000 [D]</t>
  </si>
  <si>
    <t>132354204</t>
  </si>
  <si>
    <t>Hloubení zapažených rýh šířky přes 800 do 2 000 mm strojně s urovnáním dna do předepsaného profilu a spádu v hornině třídy těžitelnosti II skupiny 4 přes 100 do</t>
  </si>
  <si>
    <t>Hloubení zapažených rýh šířky přes 800 do 2 000 mm strojně s urovnáním dna do předepsaného profilu a spádu v hornině třídy těžitelnosti II skupiny 4 přes 100 do 500 m3</t>
  </si>
  <si>
    <t>splašková kanalizace 
20.65*1.2*2.9=71.862 [A] 
14.26*1.2*2.35=40.213 [B] 
45.53*1.2*1.95=106.540 [C] 
22.13*1.2*2.4=63.734 [D] 
3.73*1.2*3.45=15.442 [E] 
Mezisoučet: A+B+C+D+E=297.791 [F] 
dešťová kanalizace 
9.79*1.2*3.7=43.468 [G] 
2.04*1.2*3.4=8.323 [H] 
45.01*1.2*1.5=81.018 [I] 
3.04*1.2*1.3=4.742 [J] 
1.26*1.2*1.2=1.814 [K] 
1.33*1.2*1=1.596 [L] 
Mezisoučet: G+H+I+J+K+L=140.961 [M] 
Celkem: A+B+C+D+E+G+H+I+J+K+L=438.752 [N]</t>
  </si>
  <si>
    <t>133354101</t>
  </si>
  <si>
    <t>Hloubení zapažených šachet strojně v hornině třídy těžitelnosti II skupiny 4 do 20 m3</t>
  </si>
  <si>
    <t>2*2*(3.2+3.7+1.8+1.6+2*1.2)=50.800 [A] 
Celkem: A=50.800 [B]</t>
  </si>
  <si>
    <t>151101201</t>
  </si>
  <si>
    <t>Zřízení pažení stěn výkopu bez rozepření nebo vzepření příložné, hloubky do 4 m</t>
  </si>
  <si>
    <t>4*4*5=80.000 [A] 
2*6*3.55+2*3*3.55=63.900 [B] 
4*3*2.9=34.800 [C] 
4*2*(3.2+3.7+1.8+1.6+2*1.2)=101.600 [D] 
Mezisoučet: A+B+C+D=280.300 [E] 
splašková kanalizace 
20.65*2*2.9=119.770 [F] 
14.26*2*2.35=67.022 [G] 
45.53*2*1.95=177.567 [H] 
22.13*2*2.4=106.224 [I] 
3.73*2*3.45=25.737 [J] 
Mezisoučet: F+G+H+I+J=496.320 [K] 
dešťová kanalizace 
9.79*2*3.7=72.446 [L] 
2.04*2*3.4=13.872 [M] 
45.01*2*1.5=135.030 [N] 
3.04*2*1.3=7.904 [O] 
1.26*2*1.2=3.024 [P] 
1.33*2*1=2.660 [Q] 
Mezisoučet: L+M+N+O+P+Q=234.936 [R] 
Celkem: A+B+C+D+F+G+H+I+J+L+M+N+O+P+Q=1 011.556 [S]</t>
  </si>
  <si>
    <t>151101211</t>
  </si>
  <si>
    <t>Odstranění pažení stěn výkopu bez rozepření nebo vzepření s uložením pažin na vzdálenost do 3 m od okraje výkopu příložné, hloubky do 4 m</t>
  </si>
  <si>
    <t>151101301</t>
  </si>
  <si>
    <t>Zřízení rozepření zapažených stěn výkopů s potřebným přepažováním při pažení příložném, hloubky do 4 m</t>
  </si>
  <si>
    <t>170+438.752+50.8=659.552 [A] 
Celkem: A=659.552 [B]</t>
  </si>
  <si>
    <t>151101311</t>
  </si>
  <si>
    <t>Odstranění rozepření stěn výkopů s uložením materiálu na vzdálenost do 3 m od okraje výkopu pažení příložného, hloubky do 4 m</t>
  </si>
  <si>
    <t>162351123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</si>
  <si>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</si>
  <si>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</si>
  <si>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14.309+8.323+1.502+0.751+42.923=67.808 [A] 
3.14*1.4*1.4*4.15=25.541 [B] 
3.14*0.87*0.87*2.9=6.892 [C] 
4.1*1.9*1.9+3.14*0.5*0.5*1.4=15.900 [D] 
3.14*0.5*0.5*(3.08+1.58+3.52+1.71+1.47)=8.918 [E] 
3.14*0.25*0.25*2*1.1=0.432 [F] 
Celkem: A+B+C+D+E+F=125.491 [G]</t>
  </si>
  <si>
    <t>167151102</t>
  </si>
  <si>
    <t>Nakládání, skládání a překládání neulehlého výkopku nebo sypaniny strojně nakládání, množství do 100 m3, z horniny třídy těžitelnosti II, skupiny 4 a 5</t>
  </si>
  <si>
    <t>171251201</t>
  </si>
  <si>
    <t>Uložení sypaniny na skládky nebo meziskládky bez hutnění s upravením uložené sypaniny do předepsaného tvaru</t>
  </si>
  <si>
    <t>174151101</t>
  </si>
  <si>
    <t>Zásyp sypaninou z jakékoliv horniny strojně s uložením výkopku ve vrstvách se zhutněním jam, šachet, rýh nebo kolem objektů v těchto vykopávkách</t>
  </si>
  <si>
    <t>zásyp výkopů 
659.552-125.491=534.061 [A] 
zásyp ubourané čerpací jímky do úrovně pod komunikaci cca -0,5m 
3*1.8*9.8*3.5+7.1*10.9*0.5=223.915 [B] 
Celkem: A+B=757.976 [C]</t>
  </si>
  <si>
    <t>splašková kanalizace 
(45.53-14.63)*1.2*0.3=11.124 [A] 
22.13*1.2*0.3=7.967 [B] 
3.73*1.2*0.3=1.343 [C] 
Mezisoučet: A+B+C=20.434 [D] 
dešťová kanalizace 
9.79*1.2*0.3=3.524 [E] 
2.04*1.2*0.3=0.734 [F] 
45.01*1.2*0.3=16.204 [G] 
3.04*1.2*0.3=1.094 [H] 
1.26*1.2*0.3=0.454 [I] 
1.33*1.2*0.3=0.479 [J] 
Mezisoučet: E+F+G+H+I+J=22.489 [K] 
Celkem: A+B+C+E+F+G+H+I+J=42.923 [L]</t>
  </si>
  <si>
    <t>42.93=42.930 [A] 
A * 2Koeficient množství=85.860 [B]</t>
  </si>
  <si>
    <t>997013873R.911</t>
  </si>
  <si>
    <t>911</t>
  </si>
  <si>
    <t>Likvidace odpadu včetně dopravy stavebního odpadu na recyklační skládce zeminy a kamení zatříděného do Katalogu odpadů pod kódem 17 05 04 - evidenční položka</t>
  </si>
  <si>
    <t>Likvidace odpadu včetně dopravy stavebního odpadu na recyklační skládce zeminy a kamení zatříděného do Katalogu odpadů pod kódem 17 05 04 - evidenční položka - neoceňovat v objektu SO/PS, položka se oceňuje pouze v objektu SO 90-90</t>
  </si>
  <si>
    <t>125.491*1.7=213.335 [A]</t>
  </si>
  <si>
    <t>Poznámka k souboru cen:  
1. Ceny uvedené vsouboru cen je doporučeno upravit podle aktuálních cen místně příslušné skládky odpadů. 2. Uložení odpadů neuvedených vsouboru cen se oceňuje individuálně. 3. V cenách je započítán poplatek za ukládaní odpadu dle zákona 185/2001 Sb. 4. Případné drcení stavebního odpadu lze ocenit souborem cen 997 00-60 Drcení stavebního odpadu zkatalogu 800-6 Demolice objektů. Evidenční položka. Neoceňovat v objektu SO/PS, položka se oceňuje pouze v objektu SO 90-90. 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[měrná jednotka – nejčastěji Tuna] určující množství odpadu vytříděného v souladu se zákonem č. 185/2001 Sb., o nakládání s odpady, v platném znění  
Poznámka k položce:  
Evidenční položka. Neoceňovat v objektu SO/PS, položka se oceňuje pouze v objektu SO 90-90.  
1. Položka obsahuje:  
• veškeré poplatky provozovateli skládky, recyklační linky nebo jiného zařízení na zpracování nebo likvidaci odpadů související s převzetím, uložením, zpracováním nebo likvidací odpadu,  
• náklady spojené s dopravou odpadu z místa stavby na místo převzetí provozovatelem skládky, recyklační linky nebo jiného zařízení na zpracování nebo likvidaci odpadů,  
• náklady spojené s vyložením a manipulací s materiálem v místě skládky.  
2. Položka neobsahuje:  
• náklady spojené s naložením a manipulací s materiálem. **)  
3. Způsob měření:   
• [měrná jednotka – nejčastěji Tuna] určující množství odpadu vytříděného v souladu se zákonem č. 185/2001 Sb., o nakládání s odpady, v platném znění</t>
  </si>
  <si>
    <t>22-M</t>
  </si>
  <si>
    <t>Montáže technologických zařízení pro dopravní stavby</t>
  </si>
  <si>
    <t>109</t>
  </si>
  <si>
    <t>22018202R</t>
  </si>
  <si>
    <t>Označení dešťového kanalizačního potrubí zaměřovacím markrem</t>
  </si>
  <si>
    <t>3+9+10=22.000 [A]</t>
  </si>
  <si>
    <t>110</t>
  </si>
  <si>
    <t>10300298R</t>
  </si>
  <si>
    <t>analogový zelený RF marker 2,5m s plochou konstrukcí 121,6 kHz</t>
  </si>
  <si>
    <t>Svislé a kompletní konstrukce</t>
  </si>
  <si>
    <t>359901111</t>
  </si>
  <si>
    <t>Vyčištění stok jakékoliv výšky</t>
  </si>
  <si>
    <t>čištění dešťové kanalizace DN500 
44.2+31.5+55.2+29+44.9=204.800 [A] 
Celkem: A=204.800 [B]</t>
  </si>
  <si>
    <t>359901212</t>
  </si>
  <si>
    <t>Monitoring stok (kamerový systém) jakékoli výšky stávající kanalizace</t>
  </si>
  <si>
    <t>kamerové zkoušky dešťové kanalizace DN500 
44.2+31.5+55.2+29+44.9=204.800 [A] 
Celkem: A=204.800 [B]</t>
  </si>
  <si>
    <t>38241120R</t>
  </si>
  <si>
    <t>Betonová čerpací jímka prefa - dno jímky vnitřní průměr 2500mm, výška 2600mm</t>
  </si>
  <si>
    <t>nová čerpací jímka 
1=1.000 [A]</t>
  </si>
  <si>
    <t>38241122R</t>
  </si>
  <si>
    <t>Betonová čerpací jímka prefa - nástavbový prstenec výšky 1950mm</t>
  </si>
  <si>
    <t>38241123R</t>
  </si>
  <si>
    <t>Betonová čerpací jímka prefa - zákrytová deska pro 2 poklopy 600x600mm a 1000x1000mm</t>
  </si>
  <si>
    <t>38241124R</t>
  </si>
  <si>
    <t>Betonová čerpací jímka prefa - vybavení a vystrojení čerpací jímky včetně montáže, dopravy a vyzkoušení</t>
  </si>
  <si>
    <t>kalové čerpadlo, Q=900l/min; 3kW; 400V, 2 kusy 
spouštěcí zařízení nerez (patní koleno DN 80, horní držák vodících tyčí, posuvný hák, nerezový řetěz 4m), 2 kusy 
vodící tyč nerez 4,2m; 2 kusy 
zpětná klapky kalová DN 80, 2 kusy 
nožové šoupě Dn 80 (nůž a vřeteno z nerezu) s ručním kolem, 2 kusy 
nerezová trubka DN 80 dl 2,9m; 2 kusy 
příruba nerez DN 80, 4 kusy 
přírubové koleno 90° DN 80 litina, 3 kusy 
přírubový T-kus DN 80/DN 80 litina, 2 kusy 
dvoupřírubový FF-kus DN 80 dl 1,5m litina, 2 kusy 
přírubový přechod DN 150/DN 80 litina, 1 kus 
příruba DN 80 litina, 1 kus 
lemový nákružek SDR 11 d160, 1 kus 
elektrospojka d160, 1 kus 
příruba DN 80/2', 1 kus 
potrubí nerez 2' dl 0,2m; 1 kus 
požární koncovka bajonetová + víčko C52 G2', 1 kus 
rozvaděč + GSM modul (pro připojení 2 čerpadel a plováků, pravidelné střídání čerpadel, 
čtyři elektrody a plováky-blokovací, vypínací, zapínací a max. havarijní hladina), 1 kus 
chráničky pro kabely 
1=1.000 [A] 
Celkem: A=1.000 [B]</t>
  </si>
  <si>
    <t>38241121R</t>
  </si>
  <si>
    <t>Retenční betonová nádrž objemu 11,5 m3 na dešťovou vodu včetně filtru do dešťové šachty DN 250 rastr sítka 2x2mm</t>
  </si>
  <si>
    <t>386110103</t>
  </si>
  <si>
    <t>Montáž odlučovačů ropných látek betonových, průtoku 10 l/s</t>
  </si>
  <si>
    <t>59431301</t>
  </si>
  <si>
    <t>odlučovač ropných látek betonový, objem kalojemu 1m3, jmenovitý průtok 10L/s</t>
  </si>
  <si>
    <t>Vodorovné konstrukce</t>
  </si>
  <si>
    <t>451541111</t>
  </si>
  <si>
    <t>Lože pod potrubí, stoky a drobné objekty v otevřeném výkopu ze štěrkodrtě 0-63 mm</t>
  </si>
  <si>
    <t>podklad pod ORL 
2.74*2.74*0.2=1.502 [A] 
podklad pod ČS 
3*3*0.2=1.800 [B] 
Celkem: A+B=3.302 [C]</t>
  </si>
  <si>
    <t>451572111</t>
  </si>
  <si>
    <t>Lože pod potrubí, stoky a drobné objekty v otevřeném výkopu z kameniva drobného těženého 0 až 4 mm</t>
  </si>
  <si>
    <t>splašková kanalizace 
(45.53-14.63)*1.2*0.1=3.708 [A] 
22.13*1.2*0.1=2.656 [B] 
3.73*1.2*0.1=0.448 [C] 
Mezisoučet: A+B+C=6.812 [D] 
dešťová kanalizace 
9.79*1.2*0.1=1.175 [E] 
2.04*1.2*0.1=0.245 [F] 
45.01*1.2*0.1=5.401 [G] 
3.04*1.2*0.1=0.365 [H] 
1.26*1.2*0.1=0.151 [I] 
1.33*1.2*0.1=0.160 [J] 
Mezisoučet: E+F+G+H+I+J=7.497 [K] 
Celkem: A+B+C+E+F+G+H+I+J=14.309 [L]</t>
  </si>
  <si>
    <t>452112112</t>
  </si>
  <si>
    <t>Osazení betonových dílců prstenců nebo rámů pod poklopy a mříže, výšky do 100 mm</t>
  </si>
  <si>
    <t>UV1 1=1.000 [A] 
UV2 1=1.000 [B] 
Š0 2=2.000 [C] 
ŠS1 2=2.000 [D] 
RŠ0 2=2.000 [E] 
RŠ1 2=2.000 [F] 
Celkem: A+B+C+D+E+F=10.000 [G]</t>
  </si>
  <si>
    <t>59223864</t>
  </si>
  <si>
    <t>prstenec pro uliční vpusť vyrovnávací betonový 390x60x130mm</t>
  </si>
  <si>
    <t>UV1 1=1.000 [A] 
UV2 1=1.000 [B] 
Celkem: A+B=2.000 [C]</t>
  </si>
  <si>
    <t>59224184</t>
  </si>
  <si>
    <t>prstenec šachtový vyrovnávací betonový 625x120x40mm</t>
  </si>
  <si>
    <t>Š0 1=1.000 [A] 
RŠ0 1=1.000 [B] 
RŠ1 1=1.000 [C] 
Celkem: A+B+C=3.000 [D]</t>
  </si>
  <si>
    <t>59224176</t>
  </si>
  <si>
    <t>prstenec šachtový vyrovnávací betonový 625x120x80mm</t>
  </si>
  <si>
    <t>ŠS1 1=1.000 [A] 
Celkem: A=1.000 [B]</t>
  </si>
  <si>
    <t>59224187</t>
  </si>
  <si>
    <t>prstenec šachtový vyrovnávací betonový 625x120x100mm</t>
  </si>
  <si>
    <t>Š0 1=1.000 [A] 
ŠS1 1=1.000 [B] 
RŠ0 1=1.000 [C] 
RŠ1 1=1.000 [D] 
Celkem: A+B+C+D=4.000 [E]</t>
  </si>
  <si>
    <t>452311141</t>
  </si>
  <si>
    <t>Podkladní a zajišťovací konstrukce z betonu prostého v otevřeném výkopu desky pod potrubí, stoky a drobné objekty z betonu tř. C 16/20</t>
  </si>
  <si>
    <t>podklad pod ORL 
2.74*2.74*0.1=0.751 [A]</t>
  </si>
  <si>
    <t>452312131</t>
  </si>
  <si>
    <t>Podkladní a zajišťovací konstrukce z betonu prostého v otevřeném výkopu sedlové lože pod potrubí z betonu tř. C 12/15</t>
  </si>
  <si>
    <t>podklad pod kameninové potrubí 
0.21*0.8*(20.65+14.26+14.63)=8.323 [A]</t>
  </si>
  <si>
    <t>452385121</t>
  </si>
  <si>
    <t>Podkladní a vyrovnávací konstrukce z betonu pražce ze železobetonu tř. C 12/15 pod potrubí v otevřeném výkopu, průřezové plochy přes 25000 do 50000 mm2</t>
  </si>
  <si>
    <t>pražce pod kameninové potrubí 
20.65+14.26+14.63=49.540 [A]</t>
  </si>
  <si>
    <t>724</t>
  </si>
  <si>
    <t>Zdravotechnika - strojní vybavení</t>
  </si>
  <si>
    <t>104</t>
  </si>
  <si>
    <t>72422183R</t>
  </si>
  <si>
    <t>Demontáž stávajícího kalového čerpadla včetně armatur z čerpací šachty</t>
  </si>
  <si>
    <t>767</t>
  </si>
  <si>
    <t>Konstrukce zámečnické</t>
  </si>
  <si>
    <t>105</t>
  </si>
  <si>
    <t>767835003</t>
  </si>
  <si>
    <t>Montáž výrobků z kompozitů nástěnného žebříku bez ochranného koše, kotveného do železobetonu</t>
  </si>
  <si>
    <t>1.8+4.1=5.900 [A]</t>
  </si>
  <si>
    <t>106</t>
  </si>
  <si>
    <t>63126083</t>
  </si>
  <si>
    <t>žebřík nástěnný kompozitní šachetní 50x50/300mm</t>
  </si>
  <si>
    <t>107</t>
  </si>
  <si>
    <t>998767101</t>
  </si>
  <si>
    <t>Přesun hmot pro zámečnické konstrukce stanovený z hmotnosti přesunovaného materiálu vodorovná dopravní vzdálenost do 50 m v objektech výšky do 6 m</t>
  </si>
  <si>
    <t>108</t>
  </si>
  <si>
    <t>998767181</t>
  </si>
  <si>
    <t>Přesun hmot pro zámečnické konstrukce stanovený z hmotnosti přesunovaného materiálu Příplatek k cenám za přesun prováděný bez použití mechanizace pro jakoukoliv</t>
  </si>
  <si>
    <t>Přesun hmot pro zámečnické konstrukce stanovený z hmotnosti přesunovaného materiálu Příplatek k cenám za přesun prováděný bez použití mechanizace pro jakoukoliv výšku objektu</t>
  </si>
  <si>
    <t>Trubní vedení</t>
  </si>
  <si>
    <t>831352121</t>
  </si>
  <si>
    <t>Montáž potrubí z trub kameninových hrdlových s integrovaným těsněním v otevřeném výkopu ve sklonu do 20 % DN 200</t>
  </si>
  <si>
    <t>14.3+45.7=60.000 [A]</t>
  </si>
  <si>
    <t>59710704</t>
  </si>
  <si>
    <t>trouba kameninová glazovaná DN 200 dl 2,50m spojovací systém C Třída 240</t>
  </si>
  <si>
    <t>14.3+45.7=60.000 [A] 
A * 1.015Koeficient množství=60.900 [B]</t>
  </si>
  <si>
    <t>831372121</t>
  </si>
  <si>
    <t>Montáž potrubí z trub kameninových hrdlových s integrovaným těsněním v otevřeném výkopu ve sklonu do 20 % DN 300</t>
  </si>
  <si>
    <t>20.7+3.7=24.400 [A]</t>
  </si>
  <si>
    <t>59710707</t>
  </si>
  <si>
    <t>trouba kameninová glazovaná DN 300 dl 2,50m spojovací systém C Třída 240</t>
  </si>
  <si>
    <t>20.7+3.7=24.400 [A] 
A * 1.015Koeficient množství=24.766 [B]</t>
  </si>
  <si>
    <t>837352921</t>
  </si>
  <si>
    <t>Výměna kameninových tvarovek na potrubí z trub kameninových v otevřeném výkopu s integrovaným těsněním jednoosých DN 200</t>
  </si>
  <si>
    <t>zaslepení v šachtě 
1=1.000 [A]</t>
  </si>
  <si>
    <t>59711854</t>
  </si>
  <si>
    <t>ucpávka kameninová glazovaná DN 200 spojovací systém C, tř.160</t>
  </si>
  <si>
    <t>837372921</t>
  </si>
  <si>
    <t>Výměna kameninových tvarovek na potrubí z trub kameninových v otevřeném výkopu s integrovaným těsněním jednoosých DN 300</t>
  </si>
  <si>
    <t>59711859</t>
  </si>
  <si>
    <t>ucpávka kameninová glazovaná DN 300 spojovací systém F, tř.160</t>
  </si>
  <si>
    <t>871325201</t>
  </si>
  <si>
    <t>Montáž kanalizačního potrubí z plastů z polyetylenu PE 100 svařovaných elektrotvarovkou v otevřeném výkopu ve sklonu do 20 % SDR 11/PN16 D 160 x 14,6 mm</t>
  </si>
  <si>
    <t>22.1=22.100 [A]</t>
  </si>
  <si>
    <t>28613388</t>
  </si>
  <si>
    <t>potrubí kanalizační tlakové PE100 SDR11 návin se signalizační vrstvou 160x14,6mm</t>
  </si>
  <si>
    <t>22.1=22.100 [A] 
A * 1.015Koeficient množství=22.432 [B]</t>
  </si>
  <si>
    <t>871350410</t>
  </si>
  <si>
    <t>Montáž kanalizačního potrubí z plastů z polypropylenu PP korugovaného nebo žebrovaného SN 10 DN 200</t>
  </si>
  <si>
    <t>2+22.5+3=27.500 [A] 
Celkem: A=27.500 [B]</t>
  </si>
  <si>
    <t>28617043</t>
  </si>
  <si>
    <t>trubka kanalizační PP korugovaná DN 150x6000mm SN10</t>
  </si>
  <si>
    <t>27.5=27.500 [A] 
A * 1.015Koeficient množství=27.913 [B]</t>
  </si>
  <si>
    <t>871360410</t>
  </si>
  <si>
    <t>Montáž kanalizačního potrubí z plastů z polypropylenu PP korugovaného nebo žebrovaného SN 10 DN 250</t>
  </si>
  <si>
    <t>22.6+2=24.600 [A]</t>
  </si>
  <si>
    <t>28617045</t>
  </si>
  <si>
    <t>trubka kanalizační PP korugovaná DN 250x6000mm SN10</t>
  </si>
  <si>
    <t>24.6=24.600 [A] 
A * 1.015Koeficient množství=24.969 [B]</t>
  </si>
  <si>
    <t>871370410</t>
  </si>
  <si>
    <t>Montáž kanalizačního potrubí z plastů z polypropylenu PP korugovaného nebo žebrovaného SN 10 DN 300</t>
  </si>
  <si>
    <t>dešťová kanalizace 
9.8=9.800 [A]</t>
  </si>
  <si>
    <t>28617046</t>
  </si>
  <si>
    <t>trubka kanalizační PP korugovaná DN 300x6000mm SN10</t>
  </si>
  <si>
    <t>9.8=9.800 [A] 
A * 1.015Koeficient množství=9.947 [B]</t>
  </si>
  <si>
    <t>877325201</t>
  </si>
  <si>
    <t>Montáž tvarovek na kanalizačním plastovém potrubí z polyetylenu PE 100 elektrotvarovek SDR 11/PN16 spojek nebo oblouků d 160</t>
  </si>
  <si>
    <t>28615978</t>
  </si>
  <si>
    <t>elektrospojka SDR11 PE 100 PN16 D 160mm</t>
  </si>
  <si>
    <t>892351111</t>
  </si>
  <si>
    <t>Tlakové zkoušky vodou na potrubí DN 150 nebo 200</t>
  </si>
  <si>
    <t>14.3+45.7+27.5+22.1=109.600 [A]</t>
  </si>
  <si>
    <t>892372111</t>
  </si>
  <si>
    <t>Tlakové zkoušky vodou zabezpečení konců potrubí při tlakových zkouškách DN do 300</t>
  </si>
  <si>
    <t>892381111</t>
  </si>
  <si>
    <t>Tlakové zkoušky vodou na potrubí DN 250, 300 nebo 350</t>
  </si>
  <si>
    <t>20.7+3.7+24.6+9.8=58.800 [A]</t>
  </si>
  <si>
    <t>894410103</t>
  </si>
  <si>
    <t>Osazení betonových dílců šachet kanalizačních dno DN 1000, výšky 1000 mm</t>
  </si>
  <si>
    <t>Š0 - napojení potrubí KT DN300, napojení KT DN200 s navrtávkou SH=420 mm nad dnem 
1=1.000 [A] 
ŠS1 - napojení potrubí KT DN200 
1=1.000 [B] 
RŠ0 - napojení PP potrubí 1x DN 300 
1=1.000 [C] 
RŠ1 - nezodtokové 
1=1.000 [D] 
RŠ2 - napojení PP potrubí 1x DN 250 a 3x DN 150 
1=1.000 [E] 
Celkem: A+B+C+D+E=5.000 [F]</t>
  </si>
  <si>
    <t>59224061</t>
  </si>
  <si>
    <t>dno betonové šachtové kulaté DN 1000x600, 100x75x15cm</t>
  </si>
  <si>
    <t>RŠ1 - nezodtokové 
1=1.000 [A] 
RŠ2 - napojení PP potrubí 1x DN 250 a 3x DN 150 
1=1.000 [B] 
Celkem: A+B=2.000 [C]</t>
  </si>
  <si>
    <t>59224062</t>
  </si>
  <si>
    <t>dno betonové šachtové kulaté DN 1000x800, 100x95x15cm</t>
  </si>
  <si>
    <t>Š0 - napojení potrubí KT DN300, napojení KT DN200 s navrtávkou SH=420 mm nad dnem 
1=1.000 [A] 
ŠS1 - napojení KT potrubí DN200 
1=1.000 [B] 
RŠ0 - napojení PP potrubí DN 300 
1=1.000 [C] 
Celkem: A+B+C=3.000 [D]</t>
  </si>
  <si>
    <t>894410211</t>
  </si>
  <si>
    <t>Osazení betonových dílců šachet kanalizačních skruž rovná DN 1000, výšky 250 mm</t>
  </si>
  <si>
    <t>RŠ1 1=1.000 [A]</t>
  </si>
  <si>
    <t>59224160</t>
  </si>
  <si>
    <t>skruž kanalizační s ocelovými stupadly 100x25x12cm</t>
  </si>
  <si>
    <t>894410212</t>
  </si>
  <si>
    <t>Osazení betonových dílců šachet kanalizačních skruž rovná DN 1000, výšky 500 mm</t>
  </si>
  <si>
    <t>Š0 3=3.000 [A] 
ŠS1 1=1.000 [B] 
RŠ0 4=4.000 [C] 
RŠ1 1=1.000 [D] 
RŠ2 1=1.000 [E] 
doplnění retenční nádrže 2=2.000 [F] 
Celkem: A+B+C+D+E+F=12.000 [G]</t>
  </si>
  <si>
    <t>59224161</t>
  </si>
  <si>
    <t>skruž kanalizační s ocelovými stupadly 100x50x12cm</t>
  </si>
  <si>
    <t>894410213</t>
  </si>
  <si>
    <t>Osazení betonových dílců šachet kanalizačních skruž rovná DN 1000, výšky 1000 mm</t>
  </si>
  <si>
    <t>59224162</t>
  </si>
  <si>
    <t>skruž kanalizační s ocelovými stupadly 100x100x12cm</t>
  </si>
  <si>
    <t>894410232</t>
  </si>
  <si>
    <t>Osazení betonových dílců šachet kanalizačních skruž přechodová (konus) DN 1000</t>
  </si>
  <si>
    <t>Š0 1=1.000 [A] 
RŠ0 1=1.000 [B] 
Celkem: A+B=2.000 [C]</t>
  </si>
  <si>
    <t>59224312</t>
  </si>
  <si>
    <t>kónus šachetní betonový kapsové plastové stupadlo 100x62,5x58cm</t>
  </si>
  <si>
    <t>894410302</t>
  </si>
  <si>
    <t>Osazení betonových dílců šachet kanalizačních deska zákrytová DN 1000</t>
  </si>
  <si>
    <t>ŠS1 1=1.000 [A] 
RŠ1 1=1.000 [B] 
RŠ2 1=1.000 [C] 
doplnění retenční nádrže 1=1.000 [D] 
ORL 1=1.000 [E] 
Celkem: A+B+C+D+E=5.000 [F]</t>
  </si>
  <si>
    <t>59224075</t>
  </si>
  <si>
    <t>deska betonová zákrytová k ukončení šachet 1000/625x200mm</t>
  </si>
  <si>
    <t>89481235R</t>
  </si>
  <si>
    <t>Poklop litinový pro třídu zatížení B125 na šachtu s rámem uzamykatelný 600x600mm</t>
  </si>
  <si>
    <t>poklop na novou čerpací jímku 
1=1.000 [A]</t>
  </si>
  <si>
    <t>89481254R</t>
  </si>
  <si>
    <t>Poklop litinový pro třídu zatížení B125 na šachtu s rámem uzamykatelný 1000x1000mm</t>
  </si>
  <si>
    <t>895941301</t>
  </si>
  <si>
    <t>Osazení vpusti uliční z betonových dílců DN 450 dno s výtokem</t>
  </si>
  <si>
    <t>59223850</t>
  </si>
  <si>
    <t>dno pro uliční vpusť s výtokovým otvorem betonové 450x330x50mm</t>
  </si>
  <si>
    <t>895941323</t>
  </si>
  <si>
    <t>Osazení vpusti uliční z betonových dílců DN 450 skruž středová 570 mm</t>
  </si>
  <si>
    <t>59224488</t>
  </si>
  <si>
    <t>vpusť uliční DN 450 skruž střední betonová 450/570x50mm</t>
  </si>
  <si>
    <t>899103112</t>
  </si>
  <si>
    <t>Osazení poklopů litinových a ocelových včetně rámů pro třídu zatížení B125, C250</t>
  </si>
  <si>
    <t>55241002</t>
  </si>
  <si>
    <t>poklop kanalizační betonolitinový, rám betonolitinový 125mm, B 125 bez odvětrání</t>
  </si>
  <si>
    <t>55241004</t>
  </si>
  <si>
    <t>poklop kanalizační litinový, rám betonolitinový 125mm, B 125 kruhová mříž</t>
  </si>
  <si>
    <t>poklop s odvětráním 
Š0 1=1.000 [A] 
RŠ0 1=1.000 [B] 
RŠ1 1=1.000 [C] 
Celkem: A+B+C=3.000 [D]</t>
  </si>
  <si>
    <t>899104112</t>
  </si>
  <si>
    <t>Osazení poklopů litinových a ocelových včetně rámů pro třídu zatížení D400, E600</t>
  </si>
  <si>
    <t>RŠ2 1=1.000 [A] 
doplnění retenční nádrže - poklop litinový s odvětráním DN 600 1=1.000 [B] 
ORL 1=1.000 [C] 
Celkem: A+B+C=3.000 [D]</t>
  </si>
  <si>
    <t>55241003</t>
  </si>
  <si>
    <t>poklop kanalizační betonolitinový, rám betonolitinový 160mm, D 400 bez odvětrání</t>
  </si>
  <si>
    <t>ORL 1=1.000 [A] 
Celkem: A=1.000 [B]</t>
  </si>
  <si>
    <t>55241005</t>
  </si>
  <si>
    <t>poklop kanalizační litinový, rám betonolitinový 160mm,s osazením pro lapač D 400 kruhová mříž</t>
  </si>
  <si>
    <t>poklop s odvětráním 
RŠ2 1=1.000 [A] 
poklop litinový s odvětráním (doplnění retenční nádrže) 
1=1.000 [B] 
Celkem: A+B=2.000 [C]</t>
  </si>
  <si>
    <t>899204112</t>
  </si>
  <si>
    <t>Osazení mříží litinových včetně rámů a košů na bahno pro třídu zatížení D400, E600</t>
  </si>
  <si>
    <t>82</t>
  </si>
  <si>
    <t>59224481</t>
  </si>
  <si>
    <t>mříž vtoková s rámem pro uliční vpusť 500x500, zatížení 40 tun</t>
  </si>
  <si>
    <t>83</t>
  </si>
  <si>
    <t>28661789</t>
  </si>
  <si>
    <t>koš kalový ocelový pro silniční vpusť 425mm vč. madla</t>
  </si>
  <si>
    <t>84</t>
  </si>
  <si>
    <t>89991010R</t>
  </si>
  <si>
    <t>Zaslepení DN 400 v šachtě</t>
  </si>
  <si>
    <t>85</t>
  </si>
  <si>
    <t>89991011R</t>
  </si>
  <si>
    <t>Zaslepení DN 500 v šachtě</t>
  </si>
  <si>
    <t>Ostatní konstrukce a práce, bourání</t>
  </si>
  <si>
    <t>86</t>
  </si>
  <si>
    <t>93592221R</t>
  </si>
  <si>
    <t>Odvodňovací žlab z polymerbetonu monolitický dle ČSN EN 1433 pro třídu zatížení F 900 konstrukční výšky od 275 do 325 mm prvek základní</t>
  </si>
  <si>
    <t>32.5=32.500 [A]</t>
  </si>
  <si>
    <t>87</t>
  </si>
  <si>
    <t>93592222R</t>
  </si>
  <si>
    <t>Odvodňovací žlab z polymerbetonu pro třídu zatížení D 400 litinový můstkový rošt 12/147 konstrukční výšky od 275 do 325 mm prvek revizní dl 0,5 m</t>
  </si>
  <si>
    <t>2=2.000 [A]</t>
  </si>
  <si>
    <t>88</t>
  </si>
  <si>
    <t>93592223R</t>
  </si>
  <si>
    <t>Odvodňovací žlab z polymerbetonu pro třídu zatížení D 400 konstrukční výšky od 275 do 325 mm čelní stěna pro začátek a konec</t>
  </si>
  <si>
    <t>89</t>
  </si>
  <si>
    <t>93592311R</t>
  </si>
  <si>
    <t>Odvodňovací žlab z polymerbetonu vpusť s odtokem DN 160/200 litnový můstkový rošt 12/147 D 400 dl 0,5 m</t>
  </si>
  <si>
    <t>1=1.000 [A]</t>
  </si>
  <si>
    <t>90</t>
  </si>
  <si>
    <t>93592321R</t>
  </si>
  <si>
    <t>Odvodňovací žlab z polymerbetonu vpusť příslušenství kalový koš Pz</t>
  </si>
  <si>
    <t>91</t>
  </si>
  <si>
    <t>961055111</t>
  </si>
  <si>
    <t>Bourání základů z betonu železového</t>
  </si>
  <si>
    <t>ubourání konstrukce čerpací jímky 
2*6.8*0.65*0.4+9.8*0.65*0.4+9.8*0.65*0.9+2*9.8*0.3*0.4=14.169 [A] 
Celkem: A=14.169 [B]</t>
  </si>
  <si>
    <t>92</t>
  </si>
  <si>
    <t>963051110</t>
  </si>
  <si>
    <t>Bourání železobetonových stropů deskových, tl. do 80 mm</t>
  </si>
  <si>
    <t>ubourání konstrukce čerpací jímky 
6.8*10.6*0.6=43.248 [A] 
Celkem: A=43.248 [B]</t>
  </si>
  <si>
    <t>93</t>
  </si>
  <si>
    <t>977151123</t>
  </si>
  <si>
    <t>Jádrové vrty diamantovými korunkami do stavebních materiálů (železobetonu, betonu, cihel, obkladů, dlažeb, kamene) průměru přes 130 do 150 mm</t>
  </si>
  <si>
    <t>šachty 
2*0.3=0.600 [A] 
čerpací jímka 
1*0.3=0.300 [B] 
Celkem: A+B=0.900 [C]</t>
  </si>
  <si>
    <t>94</t>
  </si>
  <si>
    <t>977151125</t>
  </si>
  <si>
    <t>Jádrové vrty diamantovými korunkami do stavebních materiálů (železobetonu, betonu, cihel, obkladů, dlažeb, kamene) průměru přes 180 do 200 mm</t>
  </si>
  <si>
    <t>4*0.3=1.200 [A]</t>
  </si>
  <si>
    <t>95</t>
  </si>
  <si>
    <t>977151127</t>
  </si>
  <si>
    <t>Jádrové vrty diamantovými korunkami do stavebních materiálů (železobetonu, betonu, cihel, obkladů, dlažeb, kamene) průměru přes 225 do 250 mm</t>
  </si>
  <si>
    <t>96</t>
  </si>
  <si>
    <t>977151128</t>
  </si>
  <si>
    <t>Jádrové vrty diamantovými korunkami do stavebních materiálů (železobetonu, betonu, cihel, obkladů, dlažeb, kamene) průměru přes 250 do 300 mm</t>
  </si>
  <si>
    <t>šachty 
1*0.3=0.300 [A] 
čerpací jímka 
2*0.3=0.600 [B] 
Celkem: A+B=0.900 [C]</t>
  </si>
  <si>
    <t>997</t>
  </si>
  <si>
    <t>Přesun sutě</t>
  </si>
  <si>
    <t>97</t>
  </si>
  <si>
    <t>997006002</t>
  </si>
  <si>
    <t>Úprava stavebního odpadu třídění na jednotlivé druhy</t>
  </si>
  <si>
    <t>98</t>
  </si>
  <si>
    <t>997006007</t>
  </si>
  <si>
    <t>Úprava stavebního odpadu drcení s dopravou na vzdálenost do 100 m a naložením do drtícího zařízení ze zdiva železobetonového</t>
  </si>
  <si>
    <t>99</t>
  </si>
  <si>
    <t>997006511</t>
  </si>
  <si>
    <t>Vodorovná doprava suti na skládku s naložením na dopravní prostředek a složením do 100 m</t>
  </si>
  <si>
    <t>100</t>
  </si>
  <si>
    <t>997221551</t>
  </si>
  <si>
    <t>Vodorovná doprava suti bez naložení, ale se složením a s hrubým urovnáním ze sypkých materiálů, na vzdálenost do 1 km</t>
  </si>
  <si>
    <t>převoz nadrceného materiálu ke zpětnému zásypu ubourané čerpací jímky 
138.057=138.057 [A]</t>
  </si>
  <si>
    <t>101</t>
  </si>
  <si>
    <t>997221611</t>
  </si>
  <si>
    <t>Nakládání na dopravní prostředky pro vodorovnou dopravu suti</t>
  </si>
  <si>
    <t>102</t>
  </si>
  <si>
    <t>998275101</t>
  </si>
  <si>
    <t>Přesun hmot pro trubní vedení hloubené z trub kameninových pro kanalizace v otevřeném výkopu dopravní vzdálenost do 15 m</t>
  </si>
  <si>
    <t>103</t>
  </si>
  <si>
    <t>998276101</t>
  </si>
  <si>
    <t>Přesun hmot pro trubní vedení hloubené z trub z plastických hmot nebo sklolaminátových pro vodovody nebo kanalizace v otevřeném výkopu dopravní vzdálenost do 15</t>
  </si>
  <si>
    <t>Přesun hmot pro trubní vedení hloubené z trub z plastických hmot nebo sklolaminátových pro vodovody nebo kanalizace v otevřeném výkopu dopravní vzdálenost do 15 m</t>
  </si>
  <si>
    <t xml:space="preserve">  SO 00-31-01.07</t>
  </si>
  <si>
    <t>Potrubní vedení kanalizace (město Aš)</t>
  </si>
  <si>
    <t>SO 00-31-01.07</t>
  </si>
  <si>
    <t>132351252</t>
  </si>
  <si>
    <t>Hloubení nezapažených rýh šířky přes 800 do 2 000 mm strojně s urovnáním dna do předepsaného profilu a spádu v hornině třídy těžitelnosti II skupiny 4 přes 20 d</t>
  </si>
  <si>
    <t>Hloubení nezapažených rýh šířky přes 800 do 2 000 mm strojně s urovnáním dna do předepsaného profilu a spádu v hornině třídy těžitelnosti II skupiny 4 přes 20 do 50 m3</t>
  </si>
  <si>
    <t>30.5*1.2*1.4=51.240 [A] 
12*1.2*1.3=18.720 [B] 
Celkem: A+B=69.960 [C]</t>
  </si>
  <si>
    <t>UV3 1.2*1.2*1.2=1.728 [A] 
RŠ3 1.2*1.2*1.5=2.160 [B] 
Celkem: A+B=3.888 [C]</t>
  </si>
  <si>
    <t>30.5*2*1.4=85.400 [A] 
12*2*1.3=31.200 [B] 
4*1.2*1.2=5.760 [C] 
4*1.2*1.5=7.200 [D] 
Celkem: A+B+C+D=129.560 [E]</t>
  </si>
  <si>
    <t>69.96+3.888=73.848 [A] 
Celkem: A=73.848 [B]</t>
  </si>
  <si>
    <t>7.65+15.3+0.942+1.178=25.070 [A]</t>
  </si>
  <si>
    <t>1.768+47.01=48.778 [A]</t>
  </si>
  <si>
    <t>175151101</t>
  </si>
  <si>
    <t>Obsypání potrubí strojně sypaninou z vhodných třídy těžitelnosti I a II, skupiny 1 až 4 nebo materiálem připraveným podél výkopu ve vzdálenosti do 3 m od jeho k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</si>
  <si>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</si>
  <si>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1.2*0.3*(12+30.5)=15.300 [A]</t>
  </si>
  <si>
    <t>15.3=15.300 [A] 
A * 2Koeficient množství=30.600 [B]</t>
  </si>
  <si>
    <t>913</t>
  </si>
  <si>
    <t>Likvidace odpadu včetně dopravy stavebního odpadu na recyklační skládce zeminy a kamení zatříděného do Katalogu odpadů pod kódem 17 05 04 - evidenční položka. Neoceňovat. Položka se oceňuje pouze v objektu SO 90-90</t>
  </si>
  <si>
    <t>25.07*1.7=42.619 [A]</t>
  </si>
  <si>
    <t>1. Ceny uvedené vsouboru cen je doporučeno upravit podle aktuálních cen místně příslušné skládky odpadů. 2. Uložení odpadů neuvedených vsouboru cen se oceňuje individuálně. 3. V cenách je započítán poplatek za ukládaní odpadu dle zákona 185/2001 Sb. 4. Případné drcení stavebního odpadu lze ocenit souborem cen 997 00-60 Drcení stavebního odpadu zkatalogu 800-6 Demolice objektů.</t>
  </si>
  <si>
    <t>1.2*0.15*(12+30.5)=7.650 [A]</t>
  </si>
  <si>
    <t>UV3 1=1.000 [A] 
RŠ3 2=2.000 [B] 
Celkem: A+B=3.000 [C]</t>
  </si>
  <si>
    <t>UV3 1=1.000 [A]</t>
  </si>
  <si>
    <t>RŠ3 1=1.000 [A]</t>
  </si>
  <si>
    <t>1.5=1.500 [A] 
7.2+3.3=10.500 [B] 
Celkem: A+B=12.000 [C]</t>
  </si>
  <si>
    <t>1.5=1.500 [A] 
A * 1.015Koeficient množství=1.523 [B]</t>
  </si>
  <si>
    <t>28617044</t>
  </si>
  <si>
    <t>trubka kanalizační PP korugovaná DN 200x6000mm SN10</t>
  </si>
  <si>
    <t>7.2+3.3=10.500 [A] 
Celkem: A=10.500 [B]</t>
  </si>
  <si>
    <t>30.5=30.500 [A]</t>
  </si>
  <si>
    <t>30.5=30.500 [A] 
A * 1.015Koeficient množství=30.958 [B]</t>
  </si>
  <si>
    <t>877350410</t>
  </si>
  <si>
    <t>Montáž tvarovek na kanalizačním plastovém potrubí z polypropylenu PP korugovaného nebo žebrovaného kolen DN 200</t>
  </si>
  <si>
    <t>28617330</t>
  </si>
  <si>
    <t>koleno kanalizace PP KG DN 200x30°</t>
  </si>
  <si>
    <t>28617339</t>
  </si>
  <si>
    <t>koleno kanalizace PP KG DN 200x45°</t>
  </si>
  <si>
    <t>877360420</t>
  </si>
  <si>
    <t>Montáž tvarovek na kanalizačním plastovém potrubí z polypropylenu PP korugovaného nebo žebrovaného odboček DN 250</t>
  </si>
  <si>
    <t>28617382R</t>
  </si>
  <si>
    <t>odbočka kanalizace PP korugované 45° DN 250/150</t>
  </si>
  <si>
    <t>RŠ3 - napojení PP potrubí 1xDN 250 a 2xDN 150 
1=1.000 [A]</t>
  </si>
  <si>
    <t>RŠ3 - napojení PP potrubí 1xDN 250 a 2x DN 150 
1=1.000 [A]</t>
  </si>
  <si>
    <t>89441031R</t>
  </si>
  <si>
    <t>Osazení betonových dílců šachet kanalizačních deska přechodová DN 1000</t>
  </si>
  <si>
    <t>59224421R</t>
  </si>
  <si>
    <t>deska betonová přechodová šachty DN 1000 kanalizační 200/120 T</t>
  </si>
  <si>
    <t>poklop s odvětráním 
RŠ3 1=1.000 [A]</t>
  </si>
  <si>
    <t>2*27.5=55.000 [A]</t>
  </si>
  <si>
    <t>2*2=4.000 [A]</t>
  </si>
  <si>
    <t>2*1=2.000 [A]</t>
  </si>
  <si>
    <t>1*0.3=0.300 [A]</t>
  </si>
  <si>
    <t xml:space="preserve">  SO 00-33-01</t>
  </si>
  <si>
    <t>Potrubní vedení plynovod</t>
  </si>
  <si>
    <t>SO 00-33-01</t>
  </si>
  <si>
    <t>113106023</t>
  </si>
  <si>
    <t>Rozebrání dlažeb a dílců při překopech inženýrských sítí s přemístěním hmot na skládku na vzdálenost do 3 m nebo s naložením na dopravní prostředek ručně komuni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</si>
  <si>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</si>
  <si>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místo odpojení PE přípojky plynu 
2*2=4.000 [A]</t>
  </si>
  <si>
    <t>131351201</t>
  </si>
  <si>
    <t>Hloubení zapažených jam a zářezů strojně s urovnáním dna do předepsaného profilu a spádu v hornině třídy těžitelnosti II skupiny 4 do 20 m3</t>
  </si>
  <si>
    <t>2*2*2=8.000 [A]</t>
  </si>
  <si>
    <t>4*2*2=16.000 [A]</t>
  </si>
  <si>
    <t>151101111</t>
  </si>
  <si>
    <t>Odstranění pažení a rozepření stěn rýh pro podzemní vedení s uložením materiálu na vzdálenost do 3 m od kraje výkopu příložné, hloubky do 2 m</t>
  </si>
  <si>
    <t>23-M</t>
  </si>
  <si>
    <t>Montáže potrubí</t>
  </si>
  <si>
    <t>23020022R</t>
  </si>
  <si>
    <t>Odpojení PE plynové přípojky DN 40</t>
  </si>
  <si>
    <t>230205231</t>
  </si>
  <si>
    <t>Montáž trubních dílů PE průměru do 110 mm elektrotvarovky nebo svařované na tupo O 40, tl. stěny 3,7 mm</t>
  </si>
  <si>
    <t>28615021</t>
  </si>
  <si>
    <t>elektrozáslepka SDR11 PE 100 PN16 D 40mm</t>
  </si>
  <si>
    <t>Komunikace pozemní</t>
  </si>
  <si>
    <t>566901144</t>
  </si>
  <si>
    <t>Vyspravení podkladu po překopech inženýrských sítí plochy do 15 m2 s rozprostřením a zhutněním kamenivem hrubým drceným tl. 250 mm</t>
  </si>
  <si>
    <t>596211110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</si>
  <si>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</si>
  <si>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</si>
  <si>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zpětná podkládka dlažby po provedení odpojení přípojky plynu 
2*2=4.000 [A]</t>
  </si>
  <si>
    <t>913111111</t>
  </si>
  <si>
    <t>Montáž a demontáž dočasných dopravních značek zařízení pro upevnění samostatných značek podstavce plastového</t>
  </si>
  <si>
    <t>913111112</t>
  </si>
  <si>
    <t>Montáž a demontáž dočasných dopravních značek zařízení pro upevnění samostatných značek sloupku délky do 2 m</t>
  </si>
  <si>
    <t>913111115</t>
  </si>
  <si>
    <t>Montáž a demontáž dočasných dopravních značek samostatných značek základních</t>
  </si>
  <si>
    <t>913111211</t>
  </si>
  <si>
    <t>Montáž a demontáž dočasných dopravních značek Příplatek za první a každý další den použití dočasných dopravních značek k ceně 11-1111</t>
  </si>
  <si>
    <t>4*15=60.000 [A]</t>
  </si>
  <si>
    <t>998223011</t>
  </si>
  <si>
    <t>Přesun hmot pro pozemní komunikace s krytem dlážděným dopravní vzdálenost do 200 m jakékoliv délky objektu</t>
  </si>
  <si>
    <t>VRN1</t>
  </si>
  <si>
    <t>Průzkumné, geodetické a projektové práce</t>
  </si>
  <si>
    <t>013294000</t>
  </si>
  <si>
    <t>Ostatní dokumentace</t>
  </si>
  <si>
    <t>KČ</t>
  </si>
  <si>
    <t>dopravní řešení 
1=1.000 [A]</t>
  </si>
  <si>
    <t>VRN4</t>
  </si>
  <si>
    <t>Inženýrská činnost</t>
  </si>
  <si>
    <t>049103000</t>
  </si>
  <si>
    <t>Náklady vzniklé v souvislosti s realizací stavby</t>
  </si>
  <si>
    <t>zábor prostranství pro provádění prací 
1=1.000 [A]</t>
  </si>
  <si>
    <t>D.2.1.8</t>
  </si>
  <si>
    <t>Pozemní komunikace</t>
  </si>
  <si>
    <t xml:space="preserve">  SO 00-50-03</t>
  </si>
  <si>
    <t>Pozemní komunikace, parkovací stání pro veřejnost a ostatní zpevněné plochy</t>
  </si>
  <si>
    <t>SO 00-50-03</t>
  </si>
  <si>
    <t>113107323</t>
  </si>
  <si>
    <t>Odstranění podkladů nebo krytů strojně plochy jednotlivě do 50 m2 s přemístěním hmot na skládku na vzdálenost do 3 m nebo s naložením na dopravní prostředek z k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</si>
  <si>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</si>
  <si>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580.8+1331.1=1 911.900 [A] 
Celkem: A=1 911.900 [B]</t>
  </si>
  <si>
    <t>113107342</t>
  </si>
  <si>
    <t>Odstranění podkladů nebo krytů strojně plochy jednotlivě do 50 m2 s přemístěním hmot na skládku na vzdálenost do 3 m nebo s naložením na dopravní prostředek živ</t>
  </si>
  <si>
    <t>Odstranění podkladů nebo krytů strojně plochy jednotlivě do 50 m2 s přemístěním hmot na skládku na vzdálenost do 3 m nebo s naložením na dopravní prostředek živičných, o tl. vrstvy přes 50 do 100 mm</t>
  </si>
  <si>
    <t>122351404</t>
  </si>
  <si>
    <t>Vykopávky v zemnících na suchu strojně zapažených i nezapažených v hornině třídy těžitelnosti II skupiny 4 přes 100 do 500 m3</t>
  </si>
  <si>
    <t>0.45*(52.3+23.1+166.3+52.4)=132.345 [A] 
Celkem: A=132.345 [B]</t>
  </si>
  <si>
    <t>131351106</t>
  </si>
  <si>
    <t>Hloubení nezapažených jam a zářezů strojně s urovnáním dna do předepsaného profilu a spádu v hornině třídy těžitelnosti II skupiny 4 přes 1 000 do 5 000 m3</t>
  </si>
  <si>
    <t>komunikace 
0.44*977.7=430.188 [A] 
chodníky 
0.41*553.3=226.853 [B] 
Celkem: A+B=657.041 [C]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</si>
  <si>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</si>
  <si>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</si>
  <si>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132.345+657.041=789.386 [A] 
Celkem: A=789.386 [B]</t>
  </si>
  <si>
    <t>167151101</t>
  </si>
  <si>
    <t>Nakládání, skládání a překládání neulehlého výkopku nebo sypaniny strojně nakládání, množství do 100 m3, z horniny třídy těžitelnosti I, skupiny 1 až 3</t>
  </si>
  <si>
    <t>564851113</t>
  </si>
  <si>
    <t>Podklad ze štěrkodrti ŠD s rozprostřením a zhutněním plochy přes 100 m2, po zhutnění tl. 170 mm</t>
  </si>
  <si>
    <t>1358.0626=1 358.063 [A]</t>
  </si>
  <si>
    <t>564861111</t>
  </si>
  <si>
    <t>Podklad ze štěrkodrti ŠD s rozprostřením a zhutněním plochy přes 100 m2, po zhutnění tl. 200 mm</t>
  </si>
  <si>
    <t>356.01988=356.020 [A]</t>
  </si>
  <si>
    <t>565151111</t>
  </si>
  <si>
    <t>Vyrovnání povrchu dosavadních podkladů s rozprostřením hmot a zhutněním obalovaným kamenivem ACP (OK) tl. 70 mm</t>
  </si>
  <si>
    <t>309.5825=309.583 [A]</t>
  </si>
  <si>
    <t>567122111</t>
  </si>
  <si>
    <t>Podklad ze směsi stmelené cementem SC bez dilatačních spár, s rozprostřením a zhutněním SC C 8/10 (KSC I), po zhutnění tl. 120 mm</t>
  </si>
  <si>
    <t>1180.924=1 180.924 [A]</t>
  </si>
  <si>
    <t>567122112</t>
  </si>
  <si>
    <t>Podklad ze směsi stmelené cementem SC bez dilatačních spár, s rozprostřením a zhutněním SC C 8/10 (KSC I), po zhutnění tl. 130 mm</t>
  </si>
  <si>
    <t>340.54075=340.541 [A]</t>
  </si>
  <si>
    <t>573111111</t>
  </si>
  <si>
    <t>Postřik infiltrační PI z asfaltu silničního s posypem kamenivem, v množství 0,60 kg/m2</t>
  </si>
  <si>
    <t>573211111</t>
  </si>
  <si>
    <t>Postřik spojovací PS bez posypu kamenivem z asfaltu silničního, v množství 0,60 kg/m2</t>
  </si>
  <si>
    <t>577133121</t>
  </si>
  <si>
    <t>Asfaltový beton vrstva obrusná ACO 8 (ABJ) s rozprostřením a se zhutněním z nemodifikovaného asfaltu v pruhu šířky přes 3 m, po zhutnění tl. 40 mm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</si>
  <si>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</si>
  <si>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</si>
  <si>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851.7501=851.750 [A]</t>
  </si>
  <si>
    <t>59245018</t>
  </si>
  <si>
    <t>dlažba tvar obdélník betonová 200x100x60mm přírodní</t>
  </si>
  <si>
    <t>834.8735=834.874 [A] 
A * 1.05Koeficient množství=876.618 [B]</t>
  </si>
  <si>
    <t>59245006</t>
  </si>
  <si>
    <t>dlažba tvar obdélník betonová pro nevidomé 200x100x60mm barevná</t>
  </si>
  <si>
    <t>16.8766=16.877 [A] 
A * 1.05Koeficient množství=17.721 [B]</t>
  </si>
  <si>
    <t>596211114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</si>
  <si>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</si>
  <si>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596211213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</si>
  <si>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</si>
  <si>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329.1739=329.174 [A]</t>
  </si>
  <si>
    <t>59245020</t>
  </si>
  <si>
    <t>dlažba tvar obdélník betonová 200x100x80mm přírodní</t>
  </si>
  <si>
    <t>329.6326=329.633 [A] 
A * 1.05Koeficient množství=346.115 [B]</t>
  </si>
  <si>
    <t>40445616R</t>
  </si>
  <si>
    <t>D+M svislé dopravní značky a sloupku, Al patka, betonový základ</t>
  </si>
  <si>
    <t>915111111</t>
  </si>
  <si>
    <t>Vodorovné dopravní značení stříkané barvou dělící čára šířky 125 mm souvislá bílá základní</t>
  </si>
  <si>
    <t>915131111</t>
  </si>
  <si>
    <t>Vodorovné dopravní značení stříkané barvou přechody pro chodce, šipky, symboly bílé základní</t>
  </si>
  <si>
    <t>915611111</t>
  </si>
  <si>
    <t>Předznačení pro vodorovné značení stříkané barvou nebo prováděné z nátěrových hmot liniové dělicí čáry, vodicí proužky</t>
  </si>
  <si>
    <t>915621111</t>
  </si>
  <si>
    <t>Předznačení pro vodorovné značení stříkané barvou nebo prováděné z nátěrových hmot plošné šipky, symboly, nápisy</t>
  </si>
  <si>
    <t>916131213</t>
  </si>
  <si>
    <t>Osazení silničního obrubníku betonového se zřízením lože, s vyplněním a zatřením spár cementovou maltou stojatého s boční opěrou z betonu prostého, do lože z be</t>
  </si>
  <si>
    <t>Osazení silničního obrubníku betonového se zřízením lože, s vyplněním a zatřením spár cementovou maltou stojatého s boční opěrou z betonu prostého, do lože z betonu prostého</t>
  </si>
  <si>
    <t>118.4136=118.414 [A]</t>
  </si>
  <si>
    <t>59217034</t>
  </si>
  <si>
    <t>obrubník betonový silniční 1000x150x300mm</t>
  </si>
  <si>
    <t>118.4=118.400 [A] 
A * 1.02Koeficient množství=120.768 [B]</t>
  </si>
  <si>
    <t>916331112</t>
  </si>
  <si>
    <t>Osazení zahradního obrubníku betonového s ložem tl. od 50 do 100 mm z betonu prostého tř. C 12/15 s boční opěrou z betonu prostého tř. C 12/15</t>
  </si>
  <si>
    <t>251.7278=251.728 [A]</t>
  </si>
  <si>
    <t>59217012</t>
  </si>
  <si>
    <t>obrubník betonový zahradní 500x80x250mm</t>
  </si>
  <si>
    <t>251.7=251.700 [A] 
A * 1.02Koeficient množství=256.734 [B]</t>
  </si>
  <si>
    <t>841.236=841.236 [A] 
657.041*1.7=1 116.970 [B] 
132.345*1.7=224.987 [C] 
Celkem: A+B+C=2 183.193 [D]</t>
  </si>
  <si>
    <t>997013875R.912</t>
  </si>
  <si>
    <t>912</t>
  </si>
  <si>
    <t>Likvidace odpadu včetně dopravy stavebního odpadu na recyklační skládce asfaltového bez obsahu dehtu zatříděného do Katalogu odpadů pod kódem 17 03 02 - evidenč</t>
  </si>
  <si>
    <t>Likvidace odpadu včetně dopravy stavebního odpadu na recyklační skládce asfaltového bez obsahu dehtu zatříděného do Katalogu odpadů pod kódem 17 03 02 - evidenční položka - neoceňovat v objektu SO/PS, položka se oceňuje pouze v objektu SO 90-90</t>
  </si>
  <si>
    <t>420.618=420.618 [A]</t>
  </si>
  <si>
    <t xml:space="preserve">  SO 00-50-03.07</t>
  </si>
  <si>
    <t>Pozemní komunikace a ostatní zpevněné plochy (město Aš)</t>
  </si>
  <si>
    <t>SO 00-50-03.07</t>
  </si>
  <si>
    <t>113107423</t>
  </si>
  <si>
    <t>Odstranění podkladů nebo krytů při překopech inženýrských sítí s přemístěním hmot na skládku ve vzdálenosti do 3 m nebo s naložením na dopravní prostředek stroj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</si>
  <si>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</si>
  <si>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751.5+570.5=1 322.000 [A] 
Celkem: A=1 322.000 [B]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</si>
  <si>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</si>
  <si>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</si>
  <si>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122351403</t>
  </si>
  <si>
    <t>Vykopávky v zemnících na suchu strojně zapažených i nezapažených v hornině třídy těžitelnosti II skupiny 4 přes 50 do 100 m3</t>
  </si>
  <si>
    <t>0.45*(96.9+32.7+27.7+8.3+9.9)=78.975 [A]</t>
  </si>
  <si>
    <t>komunikace 
0.61*(1218.6+37.9)=766.465 [A] 
chodníky 
0.41*(56.2+108.3)=67.445 [B] 
Celkem: A+B=833.910 [C]</t>
  </si>
  <si>
    <t>78.975+833.91=912.885 [A] 
Celkem: A=912.885 [B]</t>
  </si>
  <si>
    <t>40.09625+471.12706=511.223 [A]</t>
  </si>
  <si>
    <t>1676.85215=1 676.852 [A]</t>
  </si>
  <si>
    <t>716.3357=716.336 [A]</t>
  </si>
  <si>
    <t>34.86630+409.6757=444.542 [A]</t>
  </si>
  <si>
    <t>787.96927=787.969 [A]</t>
  </si>
  <si>
    <t>567142111</t>
  </si>
  <si>
    <t>Podklad ze směsi stmelené cementem SC bez dilatačních spár, s rozprostřením a zhutněním SC C 8/10 (KSC I), po zhutnění tl. 210 mm</t>
  </si>
  <si>
    <t>815.97626=815.976 [A]</t>
  </si>
  <si>
    <t>591111111</t>
  </si>
  <si>
    <t>Kladení dlažby z kostek s provedením lože do tl. 50 mm, s vyplněním spár, s dvojím beraněním a se smetením přebytečného materiálu na krajnici velkých z kamene,</t>
  </si>
  <si>
    <t>Kladení dlažby z kostek s provedením lože do tl. 50 mm, s vyplněním spár, s dvojím beraněním a se smetením přebytečného materiálu na krajnici velkých z kamene, do lože z kameniva těženého</t>
  </si>
  <si>
    <t>741.7966=741.797 [A]</t>
  </si>
  <si>
    <t>58381008</t>
  </si>
  <si>
    <t>kostka štípaná dlažební žula velká 15/17</t>
  </si>
  <si>
    <t>741.7966=741.797 [A] 
A * 1.01Koeficient množství=749.215 [B]</t>
  </si>
  <si>
    <t>28.3662+390.9669=419.333 [A] 
A * 1.05Koeficient množství=440.300 [B]</t>
  </si>
  <si>
    <t>59245008</t>
  </si>
  <si>
    <t>dlažba tvar obdélník betonová 200x100x60mm barevná</t>
  </si>
  <si>
    <t>11.28=11.280 [A] 
A * 1.05Koeficient množství=11.844 [B]</t>
  </si>
  <si>
    <t>6.5001+7.4288=13.929 [A] 
A * 1.05Koeficient množství=14.625 [B]</t>
  </si>
  <si>
    <t>915121111</t>
  </si>
  <si>
    <t>Vodorovné dopravní značení stříkané barvou vodící čára bílá šířky 250 mm souvislá základní</t>
  </si>
  <si>
    <t>20.5967+271.3954=291.992 [A]</t>
  </si>
  <si>
    <t>10.5+227.5=238.000 [A] 
A * 1.02Koeficient množství=242.760 [B]</t>
  </si>
  <si>
    <t>59217040R</t>
  </si>
  <si>
    <t>obrubník betonový zast. přechodový 400/290-H25/1000 PP+PL přírodní</t>
  </si>
  <si>
    <t>59217041R</t>
  </si>
  <si>
    <t>obrubník betonový zastávkový přímý 400/290/1000 přírodní</t>
  </si>
  <si>
    <t>59217029</t>
  </si>
  <si>
    <t>obrubník betonový silniční nájezdový 1000x150x150mm</t>
  </si>
  <si>
    <t>6+3.8=9.800 [A] 
A * 1.02Koeficient množství=9.996 [B]</t>
  </si>
  <si>
    <t>59217030</t>
  </si>
  <si>
    <t>obrubník betonový silniční přechodový 1000x150x150-250mm</t>
  </si>
  <si>
    <t>2+2=4.000 [A] 
A * 1.02Koeficient množství=4.080 [B]</t>
  </si>
  <si>
    <t>14.2962+102.5696=116.866 [A]</t>
  </si>
  <si>
    <t>14.2962+102.5696=116.866 [A] 
A * 1.02Koeficient množství=119.203 [B]</t>
  </si>
  <si>
    <t>581.68=581.680 [A] 
833.91*1.7=1 417.647 [B] 
78.975*1.7=134.258 [C] 
Celkem: A+B+C=2 133.585 [D]</t>
  </si>
  <si>
    <t>914</t>
  </si>
  <si>
    <t>290.84=290.840 [A]</t>
  </si>
  <si>
    <t>D.2.2</t>
  </si>
  <si>
    <t>Pozemní stavební objekty</t>
  </si>
  <si>
    <t xml:space="preserve">  OST</t>
  </si>
  <si>
    <t>Ostatní náklady</t>
  </si>
  <si>
    <t>OST</t>
  </si>
  <si>
    <t>012103000</t>
  </si>
  <si>
    <t>Geodetické práce před výstavbou</t>
  </si>
  <si>
    <t>045303000</t>
  </si>
  <si>
    <t>Koordinační činnost</t>
  </si>
  <si>
    <t>dle ZTP kapitola 3 
1=1.000 [A]</t>
  </si>
  <si>
    <t>VRN9</t>
  </si>
  <si>
    <t>091003000</t>
  </si>
  <si>
    <t>Ostatní náklady bez rozlišení</t>
  </si>
  <si>
    <t>zřízení náhrady geodetického bodu č.580 ŽBP 
1=1.000 [A]</t>
  </si>
  <si>
    <t xml:space="preserve">  OST.07</t>
  </si>
  <si>
    <t>Ostatní náklady (město Aš)</t>
  </si>
  <si>
    <t>OST.07</t>
  </si>
  <si>
    <t xml:space="preserve">  SO 00-71-01</t>
  </si>
  <si>
    <t>Novostavba výpravní budovy včetně přípojek a inženýrských sítí</t>
  </si>
  <si>
    <t>SO 00-71-01</t>
  </si>
  <si>
    <t>132351101</t>
  </si>
  <si>
    <t>Hloubení nezapažených rýh šířky do 800 mm strojně s urovnáním dna do předepsaného profilu a spádu v hornině třídy těžitelnosti II skupiny 4 do 20 m3</t>
  </si>
  <si>
    <t>0.88*14.9*0.6=7.867 [A] 
0.88*1.675*0.6=0.884 [B] 
0.88*7.35*0.6=3.881 [C] 
2*0.88*6.925*0.6=7.313 [D] 
Celkem: A+B+C+D=19.945 [E]</t>
  </si>
  <si>
    <t>132351251</t>
  </si>
  <si>
    <t>Hloubení nezapažených rýh šířky přes 800 do 2 000 mm strojně s urovnáním dna do předepsaného profilu a spádu v hornině třídy těžitelnosti II skupiny 4 do 20 m3</t>
  </si>
  <si>
    <t>0.88*1.675*0.9=1.327 [A] 
0.88*2*4.65*1.2=9.821 [B] 
Celkem: A+B=11.148 [C]</t>
  </si>
  <si>
    <t>19.945+11.148=31.093 [A] 
Celkem: A=31.093 [B]</t>
  </si>
  <si>
    <t>31.093*1.7=52.858 [A]</t>
  </si>
  <si>
    <t>Zakládání</t>
  </si>
  <si>
    <t>271532212</t>
  </si>
  <si>
    <t>Podsyp pod základové konstrukce se zhutněním a urovnáním povrchu z kameniva hrubého, frakce 16 - 32 mm</t>
  </si>
  <si>
    <t>14.5*20*0.25=72.500 [A]</t>
  </si>
  <si>
    <t>273321511</t>
  </si>
  <si>
    <t>Základy z betonu železového (bez výztuže) desky z betonu bez zvláštních nároků na prostředí tř. C 25/30</t>
  </si>
  <si>
    <t>0.12*(14.15*14.9-2.275*5.85-1.75*2)=23.283 [A] 
0.2*7.425*10.9=16.187 [B] 
Celkem: A+B=39.470 [C]</t>
  </si>
  <si>
    <t>273351121</t>
  </si>
  <si>
    <t>Bednění základů desek zřízení</t>
  </si>
  <si>
    <t>0.12*(2*14.15+2*14.9+2*2.275-2*2)=7.038 [A] 
0.2*(2*7.425+2*10.9)=7.330 [B] 
Celkem: A+B=14.368 [C]</t>
  </si>
  <si>
    <t>273351122</t>
  </si>
  <si>
    <t>Bednění základů desek odstranění</t>
  </si>
  <si>
    <t>273362021</t>
  </si>
  <si>
    <t>Výztuž základů desek ze svařovaných sítí z drátů typu KARI</t>
  </si>
  <si>
    <t>síť KH30 při obou površích 
2*14.9*14.15*1.1*4.44*0.001=2.059 [A] 
2*7.425*10.9*1.1*4.44*0.001=0.791 [B] 
Celkem: A+B=2.850 [C]</t>
  </si>
  <si>
    <t>274321511</t>
  </si>
  <si>
    <t>Základy z betonu železového (bez výztuže) pasy z betonu bez zvláštních nároků na prostředí tř. C 25/30</t>
  </si>
  <si>
    <t>4*0.8*1.6*5.7=29.184 [A] 
2*0.8*0.6*7.5=7.200 [B] 
2*0.88*11.275*1.2=23.813 [C] 
2*0.88*14.15*0.6=14.942 [D] 
0.88*13.7*0.6=7.234 [E] 
0.88*7.35*0.6=3.881 [F] 
0.88*1.675*0.6=0.884 [G] 
0.88*1.675*0.9=1.327 [H] 
Celkem: A+B+C+D+E+F+G+H=88.465 [I]</t>
  </si>
  <si>
    <t>274351121</t>
  </si>
  <si>
    <t>Bednění základů pasů rovné zřízení</t>
  </si>
  <si>
    <t>8*6.625*0.88=46.640 [A] 
2*0.88*(2+1.4+1.75)=9.064 [B] 
4*0.8*(1.6+2.4+3.7+4.225)=38.160 [C] 
3*0.8*7.5=18.000 [D] 
0.8*(1.275+3.75+3.3+4.25+2.725)=12.240 [E] 
Celkem: A+B+C+D+E=124.104 [F]</t>
  </si>
  <si>
    <t>274351122</t>
  </si>
  <si>
    <t>Bednění základů pasů rovné odstranění</t>
  </si>
  <si>
    <t>274362021</t>
  </si>
  <si>
    <t>Výztuž základů pasů ze svařovaných sítí z drátů typu KARI</t>
  </si>
  <si>
    <t>zesílení v místech oslabení základů 
síť Q503 
20*0.5*1*1.1*7.9*0.001=0.087 [A] 
16*1*1*1.1*7.9*0.001=0.139 [B] 
Celkem: A+B=0.226 [C]</t>
  </si>
  <si>
    <t>311232034</t>
  </si>
  <si>
    <t>Zdivo z cihel pálených nosné z cihel lícových včetně spárování pevnosti P 60, na maltu MVC dl. 240 mm (německý formát 240x115x71 mm) plných</t>
  </si>
  <si>
    <t>pilíře z lícového zdiva 
2*3.4*0.24*0.375=0.612 [A] 
Celkem: A=0.612 [B]</t>
  </si>
  <si>
    <t>311270611</t>
  </si>
  <si>
    <t>Zdivo z přesných vápenopískových tvárnic na tenkovrstvou maltu, tloušťka zdiva 240 mm, formát a rozměr cihel 16DF 498x240x248 mm děrovaných, pevnosti přes P15 d</t>
  </si>
  <si>
    <t>Zdivo z přesných vápenopískových tvárnic na tenkovrstvou maltu, tloušťka zdiva 240 mm, formát a rozměr cihel 16DF 498x240x248 mm děrovaných, pevnosti přes P15 do P25</t>
  </si>
  <si>
    <t>3.75*(14.25+2*14+2*11.625+2.7+1.1+2*1.875+2*1.85+2.1)=295.688 [A] 
-(1.725*1.8+0.575*1.8+1.15*2.7+3*1.15*2.7+2*1.5*1.8+1.35*2.5+3*0.9*2+2*0.9*2.1)=-34.515 [B] 
0.9*(2*14+14.25+2*1.725+2*1.5)=43.830 [C] 
Celkem: A+B+C=305.003 [D]</t>
  </si>
  <si>
    <t>311279122</t>
  </si>
  <si>
    <t>Zakládací vrstva vápenopískového zdiva z vyrovnávacích bloků, tloušťka zdiva 240 mm</t>
  </si>
  <si>
    <t>14.25+2*14+2*11.625+2.7+1.1+2*1.875+2*1.85+2.1=78.850 [A] 
-(1.15+3*1.15+1.35*+5*0.9)= 
Celkem: A+B=</t>
  </si>
  <si>
    <t>311321815</t>
  </si>
  <si>
    <t>Nadzákladové zdi z betonu železového (bez výztuže) nosné pohledového (v přírodní barvě drtí a přísad) tř. C 30/37</t>
  </si>
  <si>
    <t>C 30/37 XC1, XF1 
Pohledové betony PB3, barva přírodní, struktura hladká 
0.25*(7.1*18.5-8.5*5.75-1.15*2.85-0.55*2.85*0.5)=19.603 [A] 
0.25*(7.1*18.5-5.3*2.8-1.4*2.8-0.55*2.8*0.5)=27.955 [B] 
4*0.05*3.5*7.1=4.970 [C] 
4*0.938*0.5*3.5*7.1=46.619 [D] 
-2*0.5*0.5*0.25-2*6.35*0.2*0.2=-0.633 [E] 
-1.15*0.704*2.85=-2.307 [F] 
-1.4*0.704*2.8=-2.760 [G] 
-0.55*0.469*2.85=-0.735 [H] 
-0.55*0.469*2.8=-0.722 [I] 
0.3*(5.875*4.8-5.275*3.6)=2.763 [J] 
Celkem: A+B+C+D+E+F+G+H+I+J=94.753 [K]</t>
  </si>
  <si>
    <t>311351121</t>
  </si>
  <si>
    <t>Bednění nadzákladových zdí nosných rovné oboustranné za každou stranu zřízení</t>
  </si>
  <si>
    <t>4*18.5*7.1=525.400 [A] 
4*0.3*7.1=8.520 [B] 
2*0.25*2.8+0.25*5.3=2.725 [C] 
2*0.25*5.75+0.25*8.5=5.000 [D] 
-2*5.3*2.8=-29.680 [E] 
-2*8.5*5.75=-97.750 [F] 
2*5.875*4.8=56.400 [G] 
2*0.3*4.8=2.880 [H] 
2*0.3*3.6+0.3*5.75=3.885 [I] 
-2*5.275*3.6=-37.980 [J] 
Celkem: A+B+C+D+E+F+G+H+I+J=439.400 [K]</t>
  </si>
  <si>
    <t>311351122</t>
  </si>
  <si>
    <t>Bednění nadzákladových zdí nosných rovné oboustranné za každou stranu odstranění</t>
  </si>
  <si>
    <t>311351911</t>
  </si>
  <si>
    <t>Bednění nadzákladových zdí nosných Příplatek k cenám bednění za pohledový beton</t>
  </si>
  <si>
    <t>60514107R</t>
  </si>
  <si>
    <t>lišta trojhranná PVC 15x15mm</t>
  </si>
  <si>
    <t>pohledové hrany 
153.9=153.900 [A] 
Mezisoučet: A=153.900 [B] 
pracovní spáry 
Pohled P1 69.7=69.700 [C] 
Pohled P2 21.6=21.600 [D] 
Pohled P3 21.6=21.600 [E] 
Pohled P4 43.5=43.500 [F] 
Pohled P5 1.8=1.800 [G] 
Pohled P6 1.8=1.800 [H] 
Mezisoučet: C+D+E+F+G+H=160.000 [I] 
Celkem: A+C+D+E+F+G+H=313.900 [J]</t>
  </si>
  <si>
    <t>60514108R</t>
  </si>
  <si>
    <t>profil pro zamezení stékání vody po spodní straně konstrukce š 15mm</t>
  </si>
  <si>
    <t>profil pro zamezení stékání vody 
62=62.000 [A] 
Celkem: A=62.000 [B]</t>
  </si>
  <si>
    <t>311361821</t>
  </si>
  <si>
    <t>Výztuž nadzákladových zdí nosných svislých nebo odkloněných od svislice, rovných nebo oblých z betonářské oceli 10 505 (R) nebo BSt 500</t>
  </si>
  <si>
    <t>3238.4*1.1*0.001=3.562 [A] 
Celkem: A=3.562 [B]</t>
  </si>
  <si>
    <t>311362021</t>
  </si>
  <si>
    <t>Výztuž nadzákladových zdí nosných svislých nebo odkloněných od svislice, rovných nebo oblých ze svařovaných sítí z drátů typu KARI</t>
  </si>
  <si>
    <t>1349.98*1.1*0.001=1.485 [A]</t>
  </si>
  <si>
    <t>313234113</t>
  </si>
  <si>
    <t>Zdivo obkladové z lícových cihel kotvených kotevními sponami pro vzduchovou mezeru dl. 240 mm (německý formát 240x115x71 mm) plných</t>
  </si>
  <si>
    <t>4.6*(14.9+2*14.325)=200.330 [A] 
-4.6*5.025=-23.115 [B] 
-(1.9+2*0.375)*3.64=-9.646 [C] 
Celkem: A+B+C=167.569 [D]</t>
  </si>
  <si>
    <t>317151122</t>
  </si>
  <si>
    <t>Překlady ploché vápenopískové výšky překladu 123 mm, osazené do tenkého maltového lože, šířky 150 mm, délky 1000 mm</t>
  </si>
  <si>
    <t>317151124</t>
  </si>
  <si>
    <t>Překlady ploché vápenopískové výšky překladu 123 mm, osazené do tenkého maltového lože, šířky 150 mm, délky 1250 mm</t>
  </si>
  <si>
    <t>317151128</t>
  </si>
  <si>
    <t>Překlady ploché vápenopískové výšky překladu 123 mm, osazené do tenkého maltového lože, šířky 150 mm, délky 1750 mm</t>
  </si>
  <si>
    <t>317278023</t>
  </si>
  <si>
    <t>Překlady nosné vápenopískové výšky 240 mm, na maltu cementovou šířky 240 mm, délky 1500 mm</t>
  </si>
  <si>
    <t>317278024</t>
  </si>
  <si>
    <t>Překlady nosné vápenopískové výšky 240 mm, na maltu cementovou šířky 240 mm, délky 1750 mm</t>
  </si>
  <si>
    <t>317278025</t>
  </si>
  <si>
    <t>Překlady nosné vápenopískové výšky 240 mm, na maltu cementovou šířky 240 mm, délky 2000 mm</t>
  </si>
  <si>
    <t>317278261</t>
  </si>
  <si>
    <t>Překlady nosné vápenopískové výšky 240 mm, na maltu cementovou šířky 200 mm, délky 2500 mm</t>
  </si>
  <si>
    <t>342271571</t>
  </si>
  <si>
    <t>Příčky z přesných vápenopískových tvárnic na tenkovrstvou maltu, tloušťka příčky 150 mm, formát a rozměr tvárnic 5DF 248x150x248 mm s elektroinstalačními kanály</t>
  </si>
  <si>
    <t>Příčky z přesných vápenopískových tvárnic na tenkovrstvou maltu, tloušťka příčky 150 mm, formát a rozměr tvárnic 5DF 248x150x248 mm s elektroinstalačními kanály plných, pevnost tvárnic přes P15 do P25</t>
  </si>
  <si>
    <t>3.7*(6.225+2.8+2*2.9+2.45+2*2.3+2.75+0.65+6.725+0.45+4.765+1.8+4*4.25+0.6)=209.476 [A] 
1.35*2.5=3.375 [B] 
-(2*0.9*2.1+2*0.9*2+2*0.8*2+2*0.7*2+1.1*1.58)=-15.118 [C] 
0.9*8.5=7.650 [D] 
Celkem: A+B+C+D=205.383 [E]</t>
  </si>
  <si>
    <t>342279114</t>
  </si>
  <si>
    <t>Zakládací vrstva vápenopískových příček z vyrovnávacích bloků, tloušťka příčky 150 mm</t>
  </si>
  <si>
    <t>6.225+2.8+2*2.9+2.45+2*2.3+2.75+0.65+6.725+0.45+4.765+1.8+4*4.25+0.6+1.35=57.965 [A] 
-(4*0.9+2*0.8+2*0.7)=-6.600 [B] 
Celkem: A+B=51.365 [C]</t>
  </si>
  <si>
    <t>411324646</t>
  </si>
  <si>
    <t>Stropy z betonu železového (bez výztuže) pohledového stropů deskových, plochých střech, desek balkonových, desek hřibových stropů včetně hlavic hřibových sloupů</t>
  </si>
  <si>
    <t>Stropy z betonu železového (bez výztuže) pohledového stropů deskových, plochých střech, desek balkonových, desek hřibových stropů včetně hlavic hřibových sloupů tř. C 30/37</t>
  </si>
  <si>
    <t>strop +3,63 
34=34.000 [A] 
strop +6,05 
36=36.000 [B] 
Celkem: A+B=70.000 [C]</t>
  </si>
  <si>
    <t>411351011</t>
  </si>
  <si>
    <t>Bednění stropních konstrukcí - bez podpěrné konstrukce desek tloušťky stropní desky přes 5 do 25 cm zřízení</t>
  </si>
  <si>
    <t>18.5*7.15=132.275 [A] 
14*14.25=199.500 [B] 
0.33*8.5=2.805 [C] 
-2.125*6.2=-13.175 [D] 
-1.6*2.1=-3.360 [E] 
Celkem: A+B+C+D+E=318.045 [F]</t>
  </si>
  <si>
    <t>411351012</t>
  </si>
  <si>
    <t>Bednění stropních konstrukcí - bez podpěrné konstrukce desek tloušťky stropní desky přes 5 do 25 cm odstranění</t>
  </si>
  <si>
    <t>411354313</t>
  </si>
  <si>
    <t>Podpěrná konstrukce stropů - desek, kleneb a skořepin výška podepření do 4 m tloušťka stropu přes 15 do 25 cm zřízení</t>
  </si>
  <si>
    <t>14*14.25=199.500 [A] 
0.33*8.5=2.805 [B] 
-2.125*6.2=-13.175 [C] 
-1.6*2.1=-3.360 [D] 
Celkem: A+B+C+D=185.770 [E]</t>
  </si>
  <si>
    <t>411354314</t>
  </si>
  <si>
    <t>Podpěrná konstrukce stropů - desek, kleneb a skořepin výška podepření do 4 m tloušťka stropu přes 15 do 25 cm odstranění</t>
  </si>
  <si>
    <t>411354333</t>
  </si>
  <si>
    <t>Podpěrná konstrukce stropů - desek, kleneb a skořepin výška podepření přes 4 do 6 m tloušťka stropu přes 15 do 25 cm zřízení</t>
  </si>
  <si>
    <t>18.5*7.15=132.275 [A] 
Celkem: A=132.275 [B]</t>
  </si>
  <si>
    <t>411354334</t>
  </si>
  <si>
    <t>Podpěrná konstrukce stropů - desek, kleneb a skořepin výška podepření přes 4 do 6 m tloušťka stropu přes 15 do 25 cm odstranění</t>
  </si>
  <si>
    <t>411359111</t>
  </si>
  <si>
    <t>Bednění stropních konstrukcí - bez podpěrné konstrukce Příplatek k cenám za pohledový beton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</si>
  <si>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</si>
  <si>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</si>
  <si>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</si>
  <si>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764.71*1.1*0.001=0.841 [A] 
846.75*1.1*0.001=0.931 [B] 
Celkem: A+B=1.772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</si>
  <si>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</si>
  <si>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</si>
  <si>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(1704.24+1149.12)*1.1*0.001=3.139 [A] 
2534.4*1.1*0.001=2.788 [B] 
Celkem: A+B=5.927 [C]</t>
  </si>
  <si>
    <t>564740001</t>
  </si>
  <si>
    <t>Podklad nebo kryt z kameniva hrubého drceného vel. 8-16 mm s rozprostřením a zhutněním plochy jednotlivě do 100 m2, po zhutnění tl. 120 mm</t>
  </si>
  <si>
    <t>0P30 12.09=12.090 [A] 
0P31 3.56=3.560 [B] 
Celkem: A+B=15.650 [C]</t>
  </si>
  <si>
    <t>564851011</t>
  </si>
  <si>
    <t>Podklad ze štěrkodrti ŠD s rozprostřením a zhutněním plochy jednotlivě do 100 m2, po zhutnění tl. 150 mm</t>
  </si>
  <si>
    <t>596211210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</si>
  <si>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</si>
  <si>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0P30 12.09=12.090 [A] 
0P31 3.56=3.560 [B] 
Celkem: A+B=15.650 [C] 
C * 1.03Koeficient množství=16.120 [D]</t>
  </si>
  <si>
    <t>Úpravy povrchů, podlahy a osazování výplní</t>
  </si>
  <si>
    <t>61113111R</t>
  </si>
  <si>
    <t>Podkladní a spojovací vrstva vnitřních ploch penetrační emulze nanášená ručně stropů</t>
  </si>
  <si>
    <t>strop nad halou 
0P01 67.55=67.550 [A] 
Celkem: A=67.550 [B]</t>
  </si>
  <si>
    <t>61213112R</t>
  </si>
  <si>
    <t>Podkladní a spojovací vrstva vnitřních ploch penetrační emulze nanášená ručně stěn</t>
  </si>
  <si>
    <t>stěny haly 
2*1.5*5.75=17.250 [A] 
0.35*11.5=4.025 [B] 
4*0.99*5.8=22.968 [C] 
2*0.35*6.55=4.585 [D] 
11.5*6.1-5.3*2.8=55.310 [E] 
Celkem: A+B+C+D+E=104.138 [F]</t>
  </si>
  <si>
    <t>612131121</t>
  </si>
  <si>
    <t>Podkladní a spojovací vrstva vnitřních omítaných ploch penetrace disperzní nanášená ručně stěn</t>
  </si>
  <si>
    <t>0P03 3*(2.05+2*1.535)-0.9*2.1=13.470 [A] 
0P04 3*2*1.615=9.690 [B] 
0P05 3*(2.05+2*1.1)=12.750 [C] 
0P06 3*(2.4+2*2.65)-0.9*2.1=21.210 [D] 
0P07 3*(1.2+1.6)=8.400 [E] 
0P08 3*(1.2+1.6)=8.400 [F] 
0P09 3.45*(2*2.3+2*2.3)-0.9*2.1=29.850 [G] 
0P10 3*(2*2.48+2*2.3)-0.9*2.1=26.790 [H] 
0P12 3*(2*2.85+3)-0.8*2=24.500 [I] 
0P13 3*(2*1.8+3)=19.800 [J] 
0P14 2.85*(2*1.1+1.7)-0.7*2=9.715 [K] 
0P15 2.85*(2*1+1.7)=10.545 [L] 
0P16 3.45*(2*4.15+2*2.8)-0.8*2=46.355 [M] 
0P19 3.45*(2*4.25+2*3.5)-0.9*2=51.675 [N] 
0P20 3.45*(2*4.25+2*3.25)-0.9*2=49.950 [O] 
0P21 3.45*(2*2.75+2*2.775)-0.9*2-1.5*1.8=33.623 [P] 
0P22 2.85*(2*1.705+1.55)-0.7*2=12.736 [Q] 
0P23 2.85*(2*1.05+1.55)=10.403 [R] 
0P24 3.45*(2*2+2*2.1)-0.9*2=26.490 [S] 
0P25 3.45*(2*2.8+2*4.05)-1*2.2-0.575*1.8=44.030 [T] 
0P26 3.45*(2*3.975+2*1.8)-1*2.2=37.648 [U] 
Celkem: A+B+C+D+E+F+G+H+I+J+K+L+M+N+O+P+Q+R+S+T+U=508.030 [V]</t>
  </si>
  <si>
    <t>612321121</t>
  </si>
  <si>
    <t>Omítka vápenocementová vnitřních ploch nanášená ručně jednovrstvá, tloušťky do 10 mm hladká svislých konstrukcí stěn</t>
  </si>
  <si>
    <t>622131121</t>
  </si>
  <si>
    <t>Podkladní a spojovací vrstva vnějších omítaných ploch penetrace nanášená ručně stěn</t>
  </si>
  <si>
    <t>4.3*(2*1.725+5.875)=40.098 [A] 
-(1.5*1.8+3*1*2.2+0.575*1.8+1.725*1.8)=-13.440 [B] 
4.3*(2*2+2.7)=28.810 [C] 
-(1*2.2+2*1.5*1.8)=-7.600 [D] 
Celkem: A+B+C+D=47.868 [E]</t>
  </si>
  <si>
    <t>622151011</t>
  </si>
  <si>
    <t>Penetrační nátěr vnějších pastovitých tenkovrstvých omítek silikátový paropropustný stěn</t>
  </si>
  <si>
    <t>4.3*(2*1.725+5.875)=40.098 [A] 
0.16*(1.5+2*1.8+3*2*2.2+3*1+0.575+1.8+1.725+2*1.5)=4.544 [B] 
-(1.5*1.8+3*1*2.2+0.575*1.8+1.725*1.8)=-13.440 [C] 
4.3*(2*2+2.7)=28.810 [D] 
0.1*(1+2*2.2+2*1.5+2*2*1.8)=1.560 [E] 
-(1*2.2+2*1.5*1.8)=-7.600 [F] 
Celkem: A+B+C+D+E+F=53.972 [G]</t>
  </si>
  <si>
    <t>622221021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</si>
  <si>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</si>
  <si>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</si>
  <si>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4.3*(2*2+2.7)=28.810 [A] 
-(1*2.2+2*1.5*1.8)=-7.600 [B] 
Celkem: A+B=21.210 [C]</t>
  </si>
  <si>
    <t>63141460</t>
  </si>
  <si>
    <t>deska tepelně izolační minerální kontaktních fasád podélné vlákno ?=0,035 tl 100mm</t>
  </si>
  <si>
    <t>21.21=21.210 [A] 
A * 1.05Koeficient množství=22.271 [B]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</si>
  <si>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</si>
  <si>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</si>
  <si>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4.3*(2*1.725+5.875)=40.098 [A] 
-(1.5*1.8+3*1*2.2+0.575*1.8+1.725*1.8)=-13.440 [B] 
Celkem: A+B=26.658 [C]</t>
  </si>
  <si>
    <t>63141424</t>
  </si>
  <si>
    <t>deska tepelně izolační minerální kontaktních fasád podélné vlákno ?=0,035 tl 160mm</t>
  </si>
  <si>
    <t>26.658=26.658 [A] 
A * 1.05Koeficient množství=27.991 [B]</t>
  </si>
  <si>
    <t>622521032</t>
  </si>
  <si>
    <t>Omítka tenkovrstvá silikátová vnějších ploch probarvená bez penetrace zatíraná (škrábaná ), zrnitost 3,0 mm stěn</t>
  </si>
  <si>
    <t>622631001</t>
  </si>
  <si>
    <t>Spárování vnějších ploch pohledového zdiva z cihel, spárovací maltou stěn</t>
  </si>
  <si>
    <t>631311116</t>
  </si>
  <si>
    <t>Mazanina z betonu prostého bez zvýšených nároků na prostředí tl. přes 50 do 80 mm tř. C 25/30</t>
  </si>
  <si>
    <t>střecha nad provozní částí 
0.06*(13.75*13.75-1.9*2.7-2.175*6.8)=10.149 [A] 
střecha nad halou 
0.08*6.65*18=9.576 [B] 
Celkem: A+B=19.725 [C]</t>
  </si>
  <si>
    <t>631311125</t>
  </si>
  <si>
    <t>Mazanina z betonu prostého bez zvýšených nároků na prostředí tl. přes 80 do 120 mm tř. C 20/25</t>
  </si>
  <si>
    <t>podklad pod čistící zóny a rohožky 
2*2*3*0.1=1.200 [A] 
2*0.75*0.5*0.1=0.075 [B] 
Celkem: A+B=1.275 [C]</t>
  </si>
  <si>
    <t>631319011</t>
  </si>
  <si>
    <t>Příplatek k cenám mazanin za úpravu povrchu mazaniny přehlazením, mazanina tl. přes 50 do 80 mm</t>
  </si>
  <si>
    <t>63134213R</t>
  </si>
  <si>
    <t>Mazanina z betonu lehkého tepelně-izolačního polystyrénového tl. přes 120 do 240 mm, objemové hmotnosti 200 kg/m3</t>
  </si>
  <si>
    <t>střecha nad provozní částí 
0.15*(13.75*13.75-1.9*2.7-2.175*6.8)=25.371 [A] 
střecha nad halou 
0.17*6.65*18=20.349 [B] 
Celkem: A+B=45.720 [C]</t>
  </si>
  <si>
    <t>631351101</t>
  </si>
  <si>
    <t>Bednění v podlahách rýh a hran zřízení</t>
  </si>
  <si>
    <t>podklad pod čistící zóny a rohožky 
2*0.1*(2*2+2*3)=2.000 [A] 
2*0.1*(2*0.75+2*0.5)=0.500 [B] 
Celkem: A+B=2.500 [C]</t>
  </si>
  <si>
    <t>631351102</t>
  </si>
  <si>
    <t>Bednění v podlahách rýh a hran odstranění</t>
  </si>
  <si>
    <t>631362021</t>
  </si>
  <si>
    <t>Výztuž mazanin ze svařovaných sítí z drátů typu KARI</t>
  </si>
  <si>
    <t>podklad pod čistící zóny a rohožky 
2*2*3*4.44*1.1*0.001=0.059 [A] 
2*0.75*0.5*4.44*1.1*0.001=0.004 [B] 
Celkem: A+B=0.063 [C]</t>
  </si>
  <si>
    <t>632451254</t>
  </si>
  <si>
    <t>Potěr cementový samonivelační litý tř. C 30, tl. přes 45 do 50 mm</t>
  </si>
  <si>
    <t>vláknocementový litý potěr 
0P01 67.55=67.550 [A] 
0P02 9.34=9.340 [B] 
0P03 3.15=3.150 [C] 
0P04 3.31=3.310 [D] 
0P05 2.40=2.400 [E] 
0P06 6.36=6.360 [F] 
0P07 1.92=1.920 [G] 
0P08 1.92=1.920 [H] 
0P09 5.31=5.310 [I] 
0P10 5.70=5.700 [J] 
0P11 6.09=6.090 [K] 
0P12 8.27=8.270 [L] 
0P13 5.55=5.550 [M] 
0P14 1.87=1.870 [N] 
0P15 1.70=1.700 [O] 
0P16 11.62=11.620 [P] 
0P17 10.87=10.870 [Q] 
0P18 10.31=10.310 [R] 
0P20 12.13=12.130 [S] 
0P21 7.63=7.630 [T] 
0P22 2.29=2.290 [U] 
0P23 1.63=1.630 [V] 
0P25 11.49=11.490 [W] 
0P26 7.33=7.330 [X] 
Celkem: A+B+C+D+E+F+G+H+I+J+K+L+M+N+O+P+Q+R+S+T+U+V+W+X=205.740 [Y]</t>
  </si>
  <si>
    <t>632451293</t>
  </si>
  <si>
    <t>Potěr cementový samonivelační litý Příplatek k cenám za každých dalších i započatých 5 mm tloušťky přes 50 mm tř. C 30</t>
  </si>
  <si>
    <t>vlánkocementový litý potěr 
0P01 67.55*2=135.100 [A] 
0P02 9.34*2=18.680 [B] 
0P03 3.15*2=6.300 [C] 
0P04 3.31*2=6.620 [D] 
0P05 2.40*2=4.800 [E] 
0P06 6.36*2=12.720 [F] 
0P07 1.92*2=3.840 [G] 
0P08 1.92*2=3.840 [H] 
0P09 5.31*4=21.240 [I] 
0P10 5.70*2=11.400 [J] 
0P11 6.09*4=24.360 [K] 
0P12 8.27*2=16.540 [L] 
0P13 5.55*2=11.100 [M] 
0P14 1.87*4=7.480 [N] 
0P15 1.70*4=6.800 [O] 
0P16 11.62*4=46.480 [P] 
0P17 10.87*4=43.480 [Q] 
0P18 10.31*4=41.240 [R] 
0P20 12.13*4=48.520 [S] 
0P21 7.63*4=30.520 [T] 
0P22 2.29*4=9.160 [U] 
0P23 1.63*4=6.520 [V] 
0P25 11.49*4=45.960 [W] 
0P26 7.33*4=29.320 [X] 
Celkem: A+B+C+D+E+F+G+H+I+J+K+L+M+N+O+P+Q+R+S+T+U+V+W+X=592.020 [Y]</t>
  </si>
  <si>
    <t>632451456</t>
  </si>
  <si>
    <t>Potěr pískocementový běžný tl. přes 40 do 50 mm tř. C 25</t>
  </si>
  <si>
    <t>ochranný betonový potěr 
0P01 67.55=67.550 [A] 
0P02 9.34=9.340 [B] 
0P03 3.15=3.150 [C] 
0P04 3.31=3.310 [D] 
0P05 2.40=2.400 [E] 
0P06 6.36=6.360 [F] 
0P07 1.92=1.920 [G] 
0P08 1.92=1.920 [H] 
0P09 5.31=5.310 [I] 
0P10 5.70=5.700 [J] 
0P11 6.09=6.090 [K] 
0P12 8.27=8.270 [L] 
0P13 5.55=5.550 [M] 
0P14 1.87=1.870 [N] 
0P15 1.70=1.700 [O] 
0P16 11.62=11.620 [P] 
0P17 10.87=10.870 [Q] 
0P18 10.31=10.310 [R] 
0P19 14.15=14.150 [S] 
0P20 12.13=12.130 [T] 
0P21 7.63=7.630 [U] 
0P22 2.29=2.290 [V] 
0P23 1.63=1.630 [W] 
0P24 4.20=4.200 [X] 
0P25 11.49=11.490 [Y] 
0P26 7.33=7.330 [Z] 
Celkem: A+B+C+D+E+F+G+H+I+J+K+L+M+N+O+P+Q+R+S+T+U+V+W+X+Y+Z=224.090 [AA]</t>
  </si>
  <si>
    <t>632459115</t>
  </si>
  <si>
    <t>Příplatky k cenám potěrů za polymercementovou přísadu pro tl. potěru 10 mm</t>
  </si>
  <si>
    <t>vláknocementový litý potěr 
0P01 67.55*6=405.300 [A] 
0P02 9.34*6=56.040 [B] 
0P03 3.15*6=18.900 [C] 
0P04 3.31*6=19.860 [D] 
0P05 2.40*6=14.400 [E] 
0P06 6.36*6=38.160 [F] 
0P07 1.92*6=11.520 [G] 
0P08 1.92*6=11.520 [H] 
0P09 5.31*7=37.170 [I] 
0P10 5.70*6=34.200 [J] 
0P11 6.09*7=42.630 [K] 
0P12 8.27*6=49.620 [L] 
0P13 5.55*6=33.300 [M] 
0P14 1.87*7=13.090 [N] 
0P15 1.70*7=11.900 [O] 
0P16 11.62*7=81.340 [P] 
0P17 10.87*7=76.090 [Q] 
0P18 10.31*7=72.170 [R] 
0P20 12.13*7=84.910 [S] 
0P21 7.63*7=53.410 [T] 
0P22 2.29*7=16.030 [U] 
0P23 1.63*7=11.410 [V] 
0P25 11.49*7=80.430 [W] 
0P26 7.33*7=51.310 [X] 
Celkem: A+B+C+D+E+F+G+H+I+J+K+L+M+N+O+P+Q+R+S+T+U+V+W+X=1 324.710 [Y]</t>
  </si>
  <si>
    <t>632481213</t>
  </si>
  <si>
    <t>Separační vrstva k oddělení podlahových vrstev z polyetylénové fólie</t>
  </si>
  <si>
    <t>0P09 5.31=5.310 [A] 
0P11 6.09=6.090 [B] 
0P14 1.87=1.870 [C] 
0P15 1.70=1.700 [D] 
0P16 11.62=11.620 [E] 
0P17 10.87=10.870 [F] 
0P18 10.31=10.310 [G] 
0P19 14.15=14.150 [H] 
0P20 12.13=12.130 [I] 
0P21 7.63=7.630 [J] 
0P22 2.29=2.290 [K] 
0P23 1.63=1.630 [L] 
0P24 4.20=4.200 [M] 
0P25 11.49=11.490 [N] 
0P26 7.33=7.330 [O] 
Celkem: A+B+C+D+E+F+G+H+I+J+K+L+M+N+O=108.620 [P]</t>
  </si>
  <si>
    <t>632481215</t>
  </si>
  <si>
    <t>Separační vrstva k oddělení podlahových vrstev z geotextilie</t>
  </si>
  <si>
    <t>podklad pod čistící zóny a rohožky 
2*2*3=12.000 [A] 
2*0.75*0.5=0.750 [B] 
Celkem: A+B=12.750 [C]</t>
  </si>
  <si>
    <t>634112126</t>
  </si>
  <si>
    <t>Obvodová dilatace mezi stěnou a mazaninou nebo potěrem podlahovým páskem z pěnového PE s fólií tl. do 10 mm, výšky 100 mm</t>
  </si>
  <si>
    <t>0P01 2*11.5+2*6.25=35.500 [A] 
0P02 2*4.765+2*1.8=13.130 [B] 
0P03 2.05+2*1.535=5.120 [C] 
0P04 2*1.615=3.230 [D] 
0P05 2.05+2*1.1=4.250 [E] 
0P06 2.4+2*2.65=7.700 [F] 
0P07 1.2+1.6=2.800 [G] 
0P08 1.2+1.6=2.800 [H] 
0P09 2*2.3+2*2.3=9.200 [I] 
0P10 2*2.48+2*2.3=9.560 [J] 
0P11 2*2.1+2*2.9=10.000 [K] 
0P12 2*2.85+3=8.700 [L] 
0P13 2*1.8+3=6.600 [M] 
0P14 2*1.1+1.7=3.900 [N] 
0P15 2*1+1.7=3.700 [O] 
0P16 2*4.15+2*2.8=13.900 [P] 
0P17 2*6.725+2*2=17.450 [Q] 
0P18 2*4.25+2*2.4=13.300 [R] 
0P19 2*4.25+2*3.5=15.500 [S] 
0P20 2*4.25+2*3.25=15.000 [T] 
0P21 2*2.75+2*2.775=11.050 [U] 
0P22 2*1.705+1.55=4.960 [V] 
0P23 2*1.05+1.55=3.650 [W] 
0P24 2*2+2*2.1=8.200 [X] 
0P25 2*2.8+2*4.05=13.700 [Y] 
0P26 2*3.975+2*1.8=11.550 [Z] 
Celkem: A+B+C+D+E+F+G+H+I+J+K+L+M+N+O+P+Q+R+S+T+U+V+W+X+Y+Z=254.450 [AA]</t>
  </si>
  <si>
    <t>642944121</t>
  </si>
  <si>
    <t>Osazení ocelových dveřních zárubní lisovaných nebo z úhelníků dodatečně s vybetonováním prahu, plochy do 2,5 m2</t>
  </si>
  <si>
    <t>D06, D07, D08, D09, D10 - specifikace dle PD 
5=5.000 [A]</t>
  </si>
  <si>
    <t>55331441</t>
  </si>
  <si>
    <t>zárubeň jednokřídlá ocelová pro dodatečnou montáž tl stěny 160-200mm rozměru 700/1970, 2100mm</t>
  </si>
  <si>
    <t>D07, D10 
2=2.000 [A]</t>
  </si>
  <si>
    <t>55331442</t>
  </si>
  <si>
    <t>zárubeň jednokřídlá ocelová pro dodatečnou montáž tl stěny 160-200mm rozměru 800/1970, 2100mm</t>
  </si>
  <si>
    <t>D06, D08 
2=2.000 [A]</t>
  </si>
  <si>
    <t>55331443</t>
  </si>
  <si>
    <t>zárubeň jednokřídlá ocelová pro dodatečnou montáž tl stěny 160-200mm rozměru 900/1970, 2100mm</t>
  </si>
  <si>
    <t>D09 
1=1.000 [A]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</si>
  <si>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</si>
  <si>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</si>
  <si>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</si>
  <si>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</si>
  <si>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14.15*14.9-2.275*5.85-1.75*2=194.026 [A] 
7.425*10.9=80.933 [B] 
Celkem: A+B=274.959 [C]</t>
  </si>
  <si>
    <t>711112001</t>
  </si>
  <si>
    <t>Provedení izolace proti zemní vlhkosti natěradly a tmely za studena na ploše svislé S nátěrem penetračním</t>
  </si>
  <si>
    <t>0.5*(2*14.15+2*14.9)=29.050 [A] 
Celkem: A=29.050 [B]</t>
  </si>
  <si>
    <t>11163150</t>
  </si>
  <si>
    <t>lak penetrační asfaltový</t>
  </si>
  <si>
    <t>274.959+29.05=304.009 [A] 
A * 0.00033Koeficient množství=0.100 [B]</t>
  </si>
  <si>
    <t>711141559</t>
  </si>
  <si>
    <t>Provedení izolace proti zemní vlhkosti pásy přitavením NAIP na ploše vodorovné V</t>
  </si>
  <si>
    <t>274.959=274.959 [A]</t>
  </si>
  <si>
    <t>711142559</t>
  </si>
  <si>
    <t>Provedení izolace proti zemní vlhkosti pásy přitavením NAIP na ploše svislé S</t>
  </si>
  <si>
    <t>29.05=29.050 [A]</t>
  </si>
  <si>
    <t>62855002</t>
  </si>
  <si>
    <t>pás asfaltový natavitelný modifikovaný SBS tl 5,0mm s vložkou z polyesterové rohože a spalitelnou PE fólií nebo jemnozrnným minerálním posypem na horním povrchu</t>
  </si>
  <si>
    <t>274.959+29.05=304.009 [A] 
A * 1.1655Koeficient množství=354.322 [B]</t>
  </si>
  <si>
    <t>111</t>
  </si>
  <si>
    <t>998711101</t>
  </si>
  <si>
    <t>Přesun hmot pro izolace proti vodě, vlhkosti a plynům stanovený z hmotnosti přesunovaného materiálu vodorovná dopravní vzdálenost do 50 m v objektech výšky do 6</t>
  </si>
  <si>
    <t>Přesun hmot pro izolace proti vodě, vlhkosti a plynům stanovený z hmotnosti přesunovaného materiálu vodorovná dopravní vzdálenost do 50 m v objektech výšky do 6 m</t>
  </si>
  <si>
    <t>112</t>
  </si>
  <si>
    <t>998711181</t>
  </si>
  <si>
    <t>Přesun hmot pro izolace proti vodě, vlhkosti a plynům stanovený z hmotnosti přesunovaného materiálu Příplatek k cenám za přesun prováděný bez použití mechanizac</t>
  </si>
  <si>
    <t>Přesun hmot pro izolace proti vodě, vlhkosti a plynům stanovený z hmotnosti přesunovaného materiálu Příplatek k cenám za přesun prováděný bez použití mechanizace pro jakoukoliv výšku objektu</t>
  </si>
  <si>
    <t>712</t>
  </si>
  <si>
    <t>Povlakové krytiny</t>
  </si>
  <si>
    <t>113</t>
  </si>
  <si>
    <t>712311101</t>
  </si>
  <si>
    <t>Provedení povlakové krytiny střech plochých do 10° natěradly a tmely za studena nátěrem lakem penetračním nebo asfaltovým</t>
  </si>
  <si>
    <t>střecha nad provozní částí 
13.75*13.75=189.063 [A] 
Celkem: A=189.063 [B]</t>
  </si>
  <si>
    <t>114</t>
  </si>
  <si>
    <t>11163153</t>
  </si>
  <si>
    <t>emulze asfaltová penetrační</t>
  </si>
  <si>
    <t>litr</t>
  </si>
  <si>
    <t>189.063=189.063 [A] 
A * 0.33Koeficient množství=62.391 [B]</t>
  </si>
  <si>
    <t>115</t>
  </si>
  <si>
    <t>712341559</t>
  </si>
  <si>
    <t>Provedení povlakové krytiny střech plochých do 10° pásy přitavením NAIP v plné ploše</t>
  </si>
  <si>
    <t>116</t>
  </si>
  <si>
    <t>62836110</t>
  </si>
  <si>
    <t>pás asfaltový natavitelný oxidovaný tl 4,0mm s vložkou z hliníkové fólie / hliníkové fólie s textilií, se spalitelnou PE folií nebo jemnozrnným minerálním posyp</t>
  </si>
  <si>
    <t>pás asfaltový natavitelný oxidovaný tl 4,0mm s vložkou z hliníkové fólie / hliníkové fólie s textilií, se spalitelnou PE folií nebo jemnozrnným minerálním posypem</t>
  </si>
  <si>
    <t>189.063=189.063 [A] 
A * 1.1655Koeficient množství=220.353 [B]</t>
  </si>
  <si>
    <t>117</t>
  </si>
  <si>
    <t>712363352</t>
  </si>
  <si>
    <t>Povlakové krytiny střech plochých do 10° z tvarovaných poplastovaných lišt pro mPVC vnitřní koutová lišta rš 100 mm</t>
  </si>
  <si>
    <t>K1 5.225+14.325+3.775+9.175+3.5=36.000 [A] 
K5 2*18.5+2*7.15=51.300 [B] 
K6 2.7+2*1.9=6.500 [C] 
K7 2.175+2.4+2.175+2.9=9.650 [D] 
Celkem: A+B+C+D=103.450 [E]</t>
  </si>
  <si>
    <t>118</t>
  </si>
  <si>
    <t>712363353</t>
  </si>
  <si>
    <t>Povlakové krytiny střech plochých do 10° z tvarovaných poplastovaných lišt pro mPVC vnější koutová lišta rš 100 mm</t>
  </si>
  <si>
    <t>K5 2*18.5+2*7.15=51.300 [A] 
K6 2.7+2*1.9=6.500 [B] 
K72.175+2.4+2.172+2.9=9.647 [C] 
K16 3.35+1.9=5.250 [D] 
Celkem: A+B+C+D=72.697 [E]</t>
  </si>
  <si>
    <t>119</t>
  </si>
  <si>
    <t>712363357</t>
  </si>
  <si>
    <t>Povlakové krytiny střech plochých do 10° z tvarovaných poplastovaných lišt pro mPVC okapnice rš 250 mm</t>
  </si>
  <si>
    <t>K9 1.5=1.500 [A]</t>
  </si>
  <si>
    <t>120</t>
  </si>
  <si>
    <t>71236335R</t>
  </si>
  <si>
    <t>Povlakové krytiny střech plochých do 10° z tvarovaných poplastovaných lišt pro mPVC závětrná lišta rš 200 mm</t>
  </si>
  <si>
    <t>K5 2*18.5+2*7.15=51.300 [A]</t>
  </si>
  <si>
    <t>121</t>
  </si>
  <si>
    <t>712363358</t>
  </si>
  <si>
    <t>Povlakové krytiny střech plochých do 10° z tvarovaných poplastovaných lišt pro mPVC závětrná lišta rš 250 mm</t>
  </si>
  <si>
    <t>K6 2.7+2*1.9=6.500 [A] 
K7 2.175+2.4+2.175+2.9=9.650 [B] 
Celkem: A+B=16.150 [C]</t>
  </si>
  <si>
    <t>122</t>
  </si>
  <si>
    <t>71236336R</t>
  </si>
  <si>
    <t>Povlakové krytiny střech plochých do 10° z tvarovaných poplastovaných lišt pro mPVC vnější parapet rš 375 mm</t>
  </si>
  <si>
    <t>K13 8.5=8.500 [A]</t>
  </si>
  <si>
    <t>123</t>
  </si>
  <si>
    <t>71236337R</t>
  </si>
  <si>
    <t>Povlakové krytiny střech plochých do 10° z tvarovaných poplastovaných lišt pro mPVC horní lišta s okapničkou rš 180 mm</t>
  </si>
  <si>
    <t>K10 0.6=0.600 [A]</t>
  </si>
  <si>
    <t>124</t>
  </si>
  <si>
    <t>712363384</t>
  </si>
  <si>
    <t>Povlakové krytiny střech plochých do 10° z tvarovaných poplastovaných lišt ostatní atypická výroba profilů o větší rš</t>
  </si>
  <si>
    <t>K10 2*(0.48*(0.05+0.28+0.07)+2*0.37*0.33)=0.872 [A] 
Celkem: A=0.872 [B]</t>
  </si>
  <si>
    <t>125</t>
  </si>
  <si>
    <t>712363385</t>
  </si>
  <si>
    <t>Povlakové krytiny střech plochých do 10° z tvarovaných poplastovaných lišt Příplatek k ceně -3384 za zvýšenou pracnost při vytvoření ohybu atypické výroby profi</t>
  </si>
  <si>
    <t>Povlakové krytiny střech plochých do 10° z tvarovaných poplastovaných lišt Příplatek k ceně -3384 za zvýšenou pracnost při vytvoření ohybu atypické výroby profilu</t>
  </si>
  <si>
    <t>K10 2*(2*0.37+2*0.48)=3.400 [A]</t>
  </si>
  <si>
    <t>126</t>
  </si>
  <si>
    <t>712771101</t>
  </si>
  <si>
    <t>Provedení ochranné vrstvy vegetační střechy proti prorůstání kořenů, proti mechanickému poškození hydroizolace z textilií nebo rohoží volně kladených s přesahem</t>
  </si>
  <si>
    <t>Provedení ochranné vrstvy vegetační střechy proti prorůstání kořenů, proti mechanickému poškození hydroizolace z textilií nebo rohoží volně kladených s přesahem, sklon střechy do 5°</t>
  </si>
  <si>
    <t>střecha nad provozní částí 
13.75*13.75*2=378.125 [A] 
střecha nad halou 
6.65*18*2=239.400 [B] 
Celkem: A+B=617.525 [C]</t>
  </si>
  <si>
    <t>127</t>
  </si>
  <si>
    <t>69311068</t>
  </si>
  <si>
    <t>geotextilie netkaná separační, ochranná, filtrační, drenážní PP 300g/m2</t>
  </si>
  <si>
    <t>308.763=308.763 [A] 
A * 1.05Koeficient množství=324.201 [B]</t>
  </si>
  <si>
    <t>128</t>
  </si>
  <si>
    <t>69311082</t>
  </si>
  <si>
    <t>geotextilie netkaná separační, ochranná, filtrační, drenážní PP 500g/m2</t>
  </si>
  <si>
    <t>129</t>
  </si>
  <si>
    <t>712771241</t>
  </si>
  <si>
    <t>Provedení drenážní vrstvy vegetační střechy ze smyčkových rohoží, sklon střechy do 5°</t>
  </si>
  <si>
    <t>střecha nad provozní částí 
13.75*13.75=189.063 [A] 
střecha nad halou 
6.65*18=119.700 [B] 
Celkem: A+B=308.763 [C]</t>
  </si>
  <si>
    <t>130</t>
  </si>
  <si>
    <t>69334324R</t>
  </si>
  <si>
    <t>rohož drenážně stabilizační z prostorově orientovaných PE vláken 900g/m2 tl 6mm</t>
  </si>
  <si>
    <t>308.763=308.763 [A]</t>
  </si>
  <si>
    <t>131</t>
  </si>
  <si>
    <t>712771341</t>
  </si>
  <si>
    <t>Provedení hydroakumulační vrstvy vegetační střechy z profilovaných desek, sklon střechy do 5°</t>
  </si>
  <si>
    <t>66.1+39.7=105.800 [A] 
Celkem: A=105.800 [B]</t>
  </si>
  <si>
    <t>132</t>
  </si>
  <si>
    <t>69331051</t>
  </si>
  <si>
    <t>kompozit vegetační HDPE nop 20mm, spodní povrch PP textilie 300g/m2, horní povrch PES deska 2000g/m2, tl 43mm</t>
  </si>
  <si>
    <t>105.8=105.800 [A]</t>
  </si>
  <si>
    <t>133</t>
  </si>
  <si>
    <t>712771401</t>
  </si>
  <si>
    <t>Provedení vegetační vrstvy vegetační střechy ze substrátu, tloušťky do 100 mm, sklon střechy do 5°</t>
  </si>
  <si>
    <t>134</t>
  </si>
  <si>
    <t>10321225</t>
  </si>
  <si>
    <t>substrát vegetačních střech extenzivní s nízkým obsahem organické složky</t>
  </si>
  <si>
    <t>105.8*0.08=8.464 [A]</t>
  </si>
  <si>
    <t>135</t>
  </si>
  <si>
    <t>712771521</t>
  </si>
  <si>
    <t>Založení vegetace vegetační střechy položením vegetační nebo trávníkové rohože, sklon střechy do 5°</t>
  </si>
  <si>
    <t>136</t>
  </si>
  <si>
    <t>69334504</t>
  </si>
  <si>
    <t>koberec rozchodníkový vegetačních střech</t>
  </si>
  <si>
    <t>105.8=105.800 [A] 
A * 1.02Koeficient množství=107.916 [B]</t>
  </si>
  <si>
    <t>137</t>
  </si>
  <si>
    <t>712771601</t>
  </si>
  <si>
    <t>Provedení ochranných pásů vegetační střechy po obvodu střechy, v místech střešních prostupům napojení na zeď apod. z praného říčního kameniva, tloušťky do 100 m</t>
  </si>
  <si>
    <t>Provedení ochranných pásů vegetační střechy po obvodu střechy, v místech střešních prostupům napojení na zeď apod. z praného říčního kameniva, tloušťky do 100 mm, šířky do 500 mm</t>
  </si>
  <si>
    <t>0.1*(19.4+20.8)=4.020 [A]</t>
  </si>
  <si>
    <t>138</t>
  </si>
  <si>
    <t>58337403</t>
  </si>
  <si>
    <t>kamenivo dekorační (kačírek) frakce 16/32</t>
  </si>
  <si>
    <t>4.02=4.020 [A] 
A * 1.6524Koeficient množství=6.643 [B]</t>
  </si>
  <si>
    <t>139</t>
  </si>
  <si>
    <t>712771611</t>
  </si>
  <si>
    <t>Provedení ochranných pásů vegetační střechy osazení ochranné kačírkové lišty přitížením konstrukcí</t>
  </si>
  <si>
    <t>vně kačírku 
18.2+16.3=34.500 [A] 
kačírek - zeleň 
35.6+32.6=68.200 [B] 
Celkem: A+B=102.700 [C]</t>
  </si>
  <si>
    <t>140</t>
  </si>
  <si>
    <t>69334023</t>
  </si>
  <si>
    <t>lišta kačírková výška 120mm Al</t>
  </si>
  <si>
    <t>102.7=102.700 [A] 
A * 1.02Koeficient množství=104.754 [B]</t>
  </si>
  <si>
    <t>141</t>
  </si>
  <si>
    <t>71299411R</t>
  </si>
  <si>
    <t>Dvojitý hydroizolační systém mPVC s možností kontroly a opakovatelné aktivace</t>
  </si>
  <si>
    <t>142</t>
  </si>
  <si>
    <t>998712101</t>
  </si>
  <si>
    <t>Přesun hmot pro povlakové krytiny stanovený z hmotnosti přesunovaného materiálu vodorovná dopravní vzdálenost do 50 m v objektech výšky do 6 m</t>
  </si>
  <si>
    <t>143</t>
  </si>
  <si>
    <t>998712181</t>
  </si>
  <si>
    <t>Přesun hmot pro povlakové krytiny stanovený z hmotnosti přesunovaného materiálu Příplatek k cenám za přesun prováděný bez použití mechanizace pro jakoukoliv výš</t>
  </si>
  <si>
    <t>Přesun hmot pro povlakové krytiny stanovený z hmotnosti přesunovaného materiálu Příplatek k cenám za přesun prováděný bez použití mechanizace pro jakoukoliv výšku objektu</t>
  </si>
  <si>
    <t>713</t>
  </si>
  <si>
    <t>Izolace tepelné</t>
  </si>
  <si>
    <t>144</t>
  </si>
  <si>
    <t>71311112R</t>
  </si>
  <si>
    <t>Montáž tepelné izolace stropů rohožemi, pásy, dílci, deskami, bloky (izolační materiál ve specifikaci) rovných spodem lepením celoplošně asfaltovým dvousložkový</t>
  </si>
  <si>
    <t>Montáž tepelné izolace stropů rohožemi, pásy, dílci, deskami, bloky (izolační materiál ve specifikaci) rovných spodem lepením celoplošně asfaltovým dvousložkovým lepidlem s mechanickým kotvením</t>
  </si>
  <si>
    <t>145</t>
  </si>
  <si>
    <t>713121121</t>
  </si>
  <si>
    <t>Montáž tepelné izolace podlah rohožemi, pásy, deskami, dílci, bloky (izolační materiál ve specifikaci) kladenými volně dvouvrstvá</t>
  </si>
  <si>
    <t>podlahový polystyren ve 2 vrstvách 
0P01 67.55=67.550 [A] 
0P02 9.34=9.340 [B] 
0P03 3.15=3.150 [C] 
0P04 3.31=3.310 [D] 
0P05 2.40=2.400 [E] 
0P06 6.36=6.360 [F] 
0P07 1.92=1.920 [G] 
0P08 1.92=1.920 [H] 
0P09 5.31=5.310 [I] 
0P10 5.70=5.700 [J] 
0P11 6.09=6.090 [K] 
0P12 8.27=8.270 [L] 
0P13 5.55=5.550 [M] 
0P14 1.87=1.870 [N] 
0P15 1.70=1.700 [O] 
0P16 11.62=11.620 [P] 
0P17 10.87=10.870 [Q] 
0P18 10.31=10.310 [R] 
0P19 14.15=14.150 [S] 
0P20 12.13=12.130 [T] 
0P21 7.63=7.630 [U] 
0P22 2.29=2.290 [V] 
0P23 1.63=1.630 [W] 
0P24 4.20=4.200 [X] 
0P25 11.49=11.490 [Y] 
0P26 7.33=7.330 [Z] 
Celkem: A+B+C+D+E+F+G+H+I+J+K+L+M+N+O+P+Q+R+S+T+U+V+W+X+Y+Z=224.090 [AA]</t>
  </si>
  <si>
    <t>146</t>
  </si>
  <si>
    <t>28375910</t>
  </si>
  <si>
    <t>deska EPS 150 pro konstrukce s vysokým zatížením ?=0,035 tl 60mm</t>
  </si>
  <si>
    <t>podlahový polystyren ve 2 vrstvách 
0P01 67.55=67.550 [A] 
0P02 9.34=9.340 [B] 
0P03 3.15=3.150 [C] 
0P04 3.31=3.310 [D] 
0P05 2.40=2.400 [E] 
0P06 6.36=6.360 [F] 
0P07 1.92=1.920 [G] 
0P08 1.92=1.920 [H] 
0P10 5.70=5.700 [I] 
0P12 8.27=8.270 [J] 
0P13 5.55=5.550 [K] 
Celkem: A+B+C+D+E+F+G+H+I+J+K=115.470 [L] 
L * 2.04Koeficient množství=235.559 [M]</t>
  </si>
  <si>
    <t>147</t>
  </si>
  <si>
    <t>28375912</t>
  </si>
  <si>
    <t>deska EPS 150 pro konstrukce s vysokým zatížením ?=0,035 tl 80mm</t>
  </si>
  <si>
    <t>podlahový polystyren ve 2 vrstvách 
0P09 5.31=5.310 [A] 
0P11 6.09=6.090 [B] 
0P14 1.87=1.870 [C] 
0P15 1.70=1.700 [D] 
0P16 11.62=11.620 [E] 
0P17 10.87=10.870 [F] 
0P18 10.31=10.310 [G] 
0P19 14.15=14.150 [H] 
0P20 12.13=12.130 [I] 
0P21 7.63=7.630 [J] 
0P22 2.29=2.290 [K] 
0P23 1.63=1.630 [L] 
0P24 4.20=4.200 [M] 
0P25 11.49=11.490 [N] 
0P26 7.33=7.330 [O] 
Celkem: A+B+C+D+E+F+G+H+I+J+K+L+M+N+O=108.620 [P] 
P * 2.04Koeficient množství=221.585 [Q]</t>
  </si>
  <si>
    <t>148</t>
  </si>
  <si>
    <t>28375918</t>
  </si>
  <si>
    <t>deska EPS 200 pro konstrukce s velmi vysokým zatížením ?=0,034 tl 20mm</t>
  </si>
  <si>
    <t>0P19 14.15=14.150 [A] 
0P24 4.20=4.200 [B] 
Celkem: A+B=18.350 [C] 
C * 2.04Koeficient množství=37.434 [D]</t>
  </si>
  <si>
    <t>149</t>
  </si>
  <si>
    <t>713131141</t>
  </si>
  <si>
    <t>Montáž tepelné izolace stěn rohožemi, pásy, deskami, dílci, bloky (izolační materiál ve specifikaci) lepením celoplošně</t>
  </si>
  <si>
    <t>4.6*(14.9+2*14.325)=200.330 [A] 
-4.6*5.025=-23.115 [B] 
-(1.9+2*0.375)*3.64=-9.646 [C] 
29.05=29.050 [D] 
Celkem: A+B+C+D=196.619 [E]</t>
  </si>
  <si>
    <t>150</t>
  </si>
  <si>
    <t>63148164</t>
  </si>
  <si>
    <t>deska tepelně izolační minerální provětrávaných fasád ?=0,034-0,035 tl 160mm</t>
  </si>
  <si>
    <t>167.569=167.569 [A] 
A * 1.1Koeficient množství=184.326 [B]</t>
  </si>
  <si>
    <t>151</t>
  </si>
  <si>
    <t>28376385</t>
  </si>
  <si>
    <t>deska z polystyrénu XPS, hrana rovná, polo či pero drážka a hladký povrch</t>
  </si>
  <si>
    <t>XPS tl 160mm 
29.05*0.16=4.648 [A] 
Celkem: A=4.648 [B]</t>
  </si>
  <si>
    <t>152</t>
  </si>
  <si>
    <t>71313114R</t>
  </si>
  <si>
    <t>Montáž tepelné izolace stěn rohožemi, pásy, deskami, dílci, bloky (izolační materiál ve specifikaci) lepením celoplošně asfaltovým dvousložkovým lepidlem s mech</t>
  </si>
  <si>
    <t>Montáž tepelné izolace stěn rohožemi, pásy, deskami, dílci, bloky (izolační materiál ve specifikaci) lepením celoplošně asfaltovým dvousložkovým lepidlem s mechanickým kotvením</t>
  </si>
  <si>
    <t>153</t>
  </si>
  <si>
    <t>63482234</t>
  </si>
  <si>
    <t>deska tepelně izolační z pěnového skla  pevnost v tlaku 600kPa ?= 0,040-0,042 tl 80mm</t>
  </si>
  <si>
    <t>2*1.5*5.75=17.250 [A] 
0.35*11.5=4.025 [B] 
Celkem: A+B=21.275 [C]</t>
  </si>
  <si>
    <t>154</t>
  </si>
  <si>
    <t>63482242</t>
  </si>
  <si>
    <t>deska tepelně izolační z pěnového skla  pevnost v tlaku 600kPa ?= 0,040-0,042 tl 160mm</t>
  </si>
  <si>
    <t>strop nad halou 
67.55=67.550 [A] 
stěny haly 
4*0.99*5.8=22.968 [B] 
2*0.35*6.55=4.585 [C] 
11.5*6.1-5.3*2.8=55.310 [D] 
Celkem: A+B+C+D=150.413 [E]</t>
  </si>
  <si>
    <t>155</t>
  </si>
  <si>
    <t>713141151</t>
  </si>
  <si>
    <t>Montáž tepelné izolace střech plochých rohožemi, pásy, deskami, dílci, bloky (izolační materiál ve specifikaci) kladenými volně jednovrstvá</t>
  </si>
  <si>
    <t>střecha nad provozní částí 
13.75*13.75-1.9*2.7-2.175*6.8=169.143 [A] 
Celkem: A=169.143 [B]</t>
  </si>
  <si>
    <t>156</t>
  </si>
  <si>
    <t>28376425</t>
  </si>
  <si>
    <t>deska z polystyrénu XPS, hrana polodrážková a hladký povrch 300kPA tl 160mm</t>
  </si>
  <si>
    <t>169.143=169.143 [A] 
A * 1.02Koeficient množství=172.526 [B]</t>
  </si>
  <si>
    <t>157</t>
  </si>
  <si>
    <t>998713101</t>
  </si>
  <si>
    <t>Přesun hmot pro izolace tepelné stanovený z hmotnosti přesunovaného materiálu vodorovná dopravní vzdálenost do 50 m v objektech výšky do 6 m</t>
  </si>
  <si>
    <t>158</t>
  </si>
  <si>
    <t>998713181</t>
  </si>
  <si>
    <t>Přesun hmot pro izolace tepelné stanovený z hmotnosti přesunovaného materiálu Příplatek k cenám za přesun prováděný bez použití mechanizace pro jakoukoliv výšku</t>
  </si>
  <si>
    <t>Přesun hmot pro izolace tepelné stanovený z hmotnosti přesunovaného materiálu Příplatek k cenám za přesun prováděný bez použití mechanizace pro jakoukoliv výšku objektu</t>
  </si>
  <si>
    <t>762</t>
  </si>
  <si>
    <t>Konstrukce tesařské</t>
  </si>
  <si>
    <t>159</t>
  </si>
  <si>
    <t>762361322</t>
  </si>
  <si>
    <t>Konstrukční vrstva pod klempířské prvky pro oplechování horních ploch zdí a nadezdívek (atik) z desek cementotřískových šroubovaných do podkladu, tloušťky desky</t>
  </si>
  <si>
    <t>Konstrukční vrstva pod klempířské prvky pro oplechování horních ploch zdí a nadezdívek (atik) z desek cementotřískových šroubovaných do podkladu, tloušťky desky 22 mm</t>
  </si>
  <si>
    <t>K1 0.6*(5.225+14.325+3.775+9.175+3.25)=21.450 [A] 
K2 0.45*(0.475+0.4)=0.394 [B] 
K3 0.32*5.025=1.608 [C] 
K4 0.27*1.9=0.513 [D] 
K6 0.4*(2.7+2*1.9)=2.600 [E] 
K7 0.45*(2.175+2.4+2.175+2.9)=4.343 [F] 
K9 0.45*1.5=0.675 [G] 
Celkem: A+B+C+D+E+F+G=31.583 [H]</t>
  </si>
  <si>
    <t>160</t>
  </si>
  <si>
    <t>60621149</t>
  </si>
  <si>
    <t>překližka vodovzdorná hladká/hladká bříza tl 21mm</t>
  </si>
  <si>
    <t>31.583=31.583 [A] 
A * 1.1Koeficient množství=34.741 [B]</t>
  </si>
  <si>
    <t>161</t>
  </si>
  <si>
    <t>762395000</t>
  </si>
  <si>
    <t>Spojovací prostředky krovů, bednění a laťování, nadstřešních konstrukcí svory, prkna, hřebíky, pásová ocel, vruty</t>
  </si>
  <si>
    <t>31.583*0.021=0.663 [A]</t>
  </si>
  <si>
    <t>162</t>
  </si>
  <si>
    <t>998762101</t>
  </si>
  <si>
    <t>Přesun hmot pro konstrukce tesařské stanovený z hmotnosti přesunovaného materiálu vodorovná dopravní vzdálenost do 50 m v objektech výšky do 6 m</t>
  </si>
  <si>
    <t>163</t>
  </si>
  <si>
    <t>998762181</t>
  </si>
  <si>
    <t>Přesun hmot pro konstrukce tesařské stanovený z hmotnosti přesunovaného materiálu Příplatek k cenám za přesun prováděný bez použití mechanizace pro jakoukoliv v</t>
  </si>
  <si>
    <t>Přesun hmot pro konstrukce tesařské stanovený z hmotnosti přesunovaného materiálu Příplatek k cenám za přesun prováděný bez použití mechanizace pro jakoukoliv výšku objektu</t>
  </si>
  <si>
    <t>763</t>
  </si>
  <si>
    <t>Konstrukce suché výstavby</t>
  </si>
  <si>
    <t>164</t>
  </si>
  <si>
    <t>763131511</t>
  </si>
  <si>
    <t>Podhled ze sádrokartonových desek jednovrstvá zavěšená spodní konstrukce z ocelových profilů CD, UD jednoduše opláštěná deskou standardní A, tl. 12,5 mm, bez iz</t>
  </si>
  <si>
    <t>Podhled ze sádrokartonových desek jednovrstvá zavěšená spodní konstrukce z ocelových profilů CD, UD jednoduše opláštěná deskou standardní A, tl. 12,5 mm, bez izolace</t>
  </si>
  <si>
    <t>0P02 9.34=9.340 [A] 
0P12 8.27=8.270 [B] 
0P13 5.55=5.550 [C] 
Celkem: A+B+C=23.160 [D]</t>
  </si>
  <si>
    <t>165</t>
  </si>
  <si>
    <t>763131551</t>
  </si>
  <si>
    <t>Podhled ze sádrokartonových desek jednovrstvá zavěšená spodní konstrukce z ocelových profilů CD, UD jednoduše opláštěná deskou impregnovanou H2, tl. 12,5 mm, be</t>
  </si>
  <si>
    <t>Podhled ze sádrokartonových desek jednovrstvá zavěšená spodní konstrukce z ocelových profilů CD, UD jednoduše opláštěná deskou impregnovanou H2, tl. 12,5 mm, bez izolace</t>
  </si>
  <si>
    <t>0P03 3.15=3.150 [A] 
0P04 3.31=3.310 [B] 
0P05 2.24=2.240 [C] 
0P06 6.36=6.360 [D] 
0P07 1.92=1.920 [E] 
0P08 1.92=1.920 [F] 
0P10 5.70=5.700 [G] 
0P14 1.84=1.840 [H] 
0P15 1.70=1.700 [I] 
0P22 2.29=2.290 [J] 
0P23 1.63=1.630 [K] 
Celkem: A+B+C+D+E+F+G+H+I+J+K=32.060 [L]</t>
  </si>
  <si>
    <t>166</t>
  </si>
  <si>
    <t>763131714</t>
  </si>
  <si>
    <t>Podhled ze sádrokartonových desek ostatní práce a konstrukce na podhledech ze sádrokartonových desek základní penetrační nátěr</t>
  </si>
  <si>
    <t>0P01 67.55=67.550 [A] 
0P02 9.34=9.340 [B] 
0P03 3.15=3.150 [C] 
0P04 3.31=3.310 [D] 
0P05 2.24=2.240 [E] 
0P06 6.36=6.360 [F] 
0P07 1.92=1.920 [G] 
0P08 1.92=1.920 [H] 
0P10 5.70=5.700 [I] 
0P12 8.27=8.270 [J] 
0P13 5.55=5.550 [K] 
0P14 1.84=1.840 [L] 
0P15 1.70=1.700 [M] 
0P22 2.29=2.290 [N] 
0P23 1.63=1.630 [O] 
Celkem: A+B+C+D+E+F+G+H+I+J+K+L+M+N+O=122.770 [P]</t>
  </si>
  <si>
    <t>167</t>
  </si>
  <si>
    <t>763131765</t>
  </si>
  <si>
    <t>Podhled ze sádrokartonových desek Příplatek k cenám za výšku zavěšení přes 0,5 do 1,0 m</t>
  </si>
  <si>
    <t>0P14 1.84=1.840 [A] 
0P15 1.70=1.700 [B] 
0P22 2.29=2.290 [C] 
0P23 1.63=1.630 [D] 
Celkem: A+B+C+D=7.460 [E]</t>
  </si>
  <si>
    <t>168</t>
  </si>
  <si>
    <t>76316475R</t>
  </si>
  <si>
    <t>R1 - rampa odbavovací haly, viditelné plochy hliníkový kompozitní panel lakovaný tl 4mm</t>
  </si>
  <si>
    <t>R1 - rampa odbavovací haly, viditelné plochy hliníkový kompozitní panel lakovaný tl 4mm 
specifikace dle PD 
2*4.675=9.350 [A] 
Celkem: A=9.350 [B]</t>
  </si>
  <si>
    <t>169</t>
  </si>
  <si>
    <t>76316476R</t>
  </si>
  <si>
    <t>R2 - rampa odbavovací haly, viditelné plochy hliníkový kompozitní panel lakovaný tl 4mm</t>
  </si>
  <si>
    <t>R2 - rampa odbavovací haly, viditelné plochy hliníkový kompozitní panel lakovaný tl 4mm 
specifikace dle PD 
4*0.798=3.192 [A] 
Celkem: A=3.192 [B]</t>
  </si>
  <si>
    <t>170</t>
  </si>
  <si>
    <t>76316477R</t>
  </si>
  <si>
    <t>R3 - rampa odbavovací haly, viditelné plochy hliníkový kompozitní panel lakovaný tl 4mm</t>
  </si>
  <si>
    <t>R3 - rampa odbavovací haly, viditelné plochy hliníkový kompozitní panel lakovaný tl 4mm 
specifikace dle PD 
10.51=10.510 [A] 
Celkem: A=10.510 [B]</t>
  </si>
  <si>
    <t>171</t>
  </si>
  <si>
    <t>76316478R</t>
  </si>
  <si>
    <t>R4 - rampa odbavovací haly, viditelné plochy hliníkový kompozitní panel lakovaný tl 4mm</t>
  </si>
  <si>
    <t>R4 - rampa odbavovací haly, viditelné plochy hliníkový kompozitní panel lakovaný tl 4mm 
specifikace dle PD 
10.51=10.510 [A] 
Celkem: A=10.510 [B]</t>
  </si>
  <si>
    <t>172</t>
  </si>
  <si>
    <t>763211123</t>
  </si>
  <si>
    <t>Příčka ze sádrovláknitých desek s nosnou konstrukcí z jednoduchých ocelových profilů UW, CW jednoduše opláštěná deskou tl. 12,5 mm příčka tl. 100 mm, profil 75,</t>
  </si>
  <si>
    <t>Příčka ze sádrovláknitých desek s nosnou konstrukcí z jednoduchých ocelových profilů UW, CW jednoduše opláštěná deskou tl. 12,5 mm příčka tl. 100 mm, profil 75, bez izolace, EI 30, Rw do 43 dB</t>
  </si>
  <si>
    <t>provozní objekt 
0P17 2.85*1.8=5.130 [A] 
Celkem: A=5.130 [B]</t>
  </si>
  <si>
    <t>173</t>
  </si>
  <si>
    <t>76322124R</t>
  </si>
  <si>
    <t>Stěna předsazená ze sádrovláknitých desek s nosnou konstrukcí z ocelových profilů CW, UW dvojitě opláštěná deskami tl. 2 x 12,5 mm bez izolace, stěna tl. 10 mm,</t>
  </si>
  <si>
    <t>Stěna předsazená ze sádrovláknitých desek s nosnou konstrukcí z ocelových profilů CW, UW dvojitě opláštěná deskami tl. 2 x 12,5 mm bez izolace, stěna tl. 10 mm, profil 75</t>
  </si>
  <si>
    <t>stěny haly 
11.5*6.1-1*2.1-1.1*1.3-1*8.5=58.120 [A] 
4*0.99*5.8=22.968 [B] 
2*0.35*6.55=4.585 [C] 
11.5*6.1-5.3*2.8=55.310 [D] 
Mezisoučet: A+B+C+D=140.983 [E] 
provozní objekt 
0P12 3*2.85=8.550 [F] 
0P14, 0P15 2.85*2.2=6.270 [G] 
Mezisoučet: F+G=14.820 [H] 
Celkem: A+B+C+D+F+G=155.803 [I]</t>
  </si>
  <si>
    <t>174</t>
  </si>
  <si>
    <t>76322125R</t>
  </si>
  <si>
    <t>Stěna předsazená ze sádrovláknitých desek s nosnou konstrukcí z ocelových profilů CW, UW dvojitě opláštěná deskami tl. 2 x 12,5 mmí, stěna tl. 150 mm, profil 10</t>
  </si>
  <si>
    <t>Stěna předsazená ze sádrovláknitých desek s nosnou konstrukcí z ocelových profilů CW, UW dvojitě opláštěná deskami tl. 2 x 12,5 mmí, stěna tl. 150 mm, profil 100</t>
  </si>
  <si>
    <t>provozní objekt 
0P03, 0P04, 0P05 3*4.25=12.750 [A] 
Celkem: A=12.750 [B]</t>
  </si>
  <si>
    <t>175</t>
  </si>
  <si>
    <t>763231221</t>
  </si>
  <si>
    <t>Podhled ze sádrovláknitých desek dvouvrstvá zavěšená spodní konstrukce z ocelových profilů CD, UD dvojitě opláštěná deskami tl. 2 x 12,5 mm, výška konstrukce 80</t>
  </si>
  <si>
    <t>Podhled ze sádrovláknitých desek dvouvrstvá zavěšená spodní konstrukce z ocelových profilů CD, UD dvojitě opláštěná deskami tl. 2 x 12,5 mm, výška konstrukce 80 mm, bez izolace, EI Z 30</t>
  </si>
  <si>
    <t>0P01 67.55=67.550 [A] 
Celkem: A=67.550 [B]</t>
  </si>
  <si>
    <t>176</t>
  </si>
  <si>
    <t>763411116</t>
  </si>
  <si>
    <t>Sanitární příčky vhodné do mokrého prostředí dělící z kompaktních desek tl. 13 mm</t>
  </si>
  <si>
    <t>S1 2.05*3=6.150 [A] 
S2 2.05*2.1=4.305 [B] 
S3 2.4*3=7.200 [C] 
S4 1.6*2.1=3.360 [D] 
S6 1.7*2.85=4.845 [E] 
S7 1.55*2.85=4.418 [F] 
Celkem: A+B+C+D+E+F=30.278 [G]</t>
  </si>
  <si>
    <t>177</t>
  </si>
  <si>
    <t>763411126</t>
  </si>
  <si>
    <t>Sanitární příčky vhodné do mokrého prostředí dveře vnitřní do sanitárních příček šířky do 800 mm, výšky do 2 000 mm z kompaktních desek včetně nerezového kování</t>
  </si>
  <si>
    <t>Sanitární příčky vhodné do mokrého prostředí dveře vnitřní do sanitárních příček šířky do 800 mm, výšky do 2 000 mm z kompaktních desek včetně nerezového kování tl. 13 mm</t>
  </si>
  <si>
    <t>S1 1=1.000 [A] 
S2 1=1.000 [B] 
S3 2=2.000 [C] 
S6 1=1.000 [D] 
S7 1=1.000 [E] 
Celkem: A+B+C+D+E=6.000 [F]</t>
  </si>
  <si>
    <t>178</t>
  </si>
  <si>
    <t>76341121R</t>
  </si>
  <si>
    <t>Sanitární příčky dělící přepážky k pisoárům z nerezu tl. 48 mm</t>
  </si>
  <si>
    <t>W01, m.č. 0P04, nerezová přepážka oddělující pisoárová stání, 48x390x800mm, nerez AISI 304, matná 
1=1.000 [A]</t>
  </si>
  <si>
    <t>179</t>
  </si>
  <si>
    <t>763431001</t>
  </si>
  <si>
    <t>Montáž podhledu minerálního včetně zavěšeného roštu viditelného s panely vyjímatelnými, velikosti panelů do 0,36 m2</t>
  </si>
  <si>
    <t>0P11 6.09=6.090 [A] 
0P17 10.87=10.870 [B] 
Celkem: A+B=16.960 [C]</t>
  </si>
  <si>
    <t>180</t>
  </si>
  <si>
    <t>59036010</t>
  </si>
  <si>
    <t>panel akustický nebarvená hrana viditelný rošt bílá rastr š 24mm tl 20mm</t>
  </si>
  <si>
    <t>16.96=16.960 [A] 
A * 1.05Koeficient množství=17.808 [B]</t>
  </si>
  <si>
    <t>181</t>
  </si>
  <si>
    <t>998763301</t>
  </si>
  <si>
    <t>Přesun hmot pro konstrukce montované z desek sádrokartonových, sádrovláknitých, cementovláknitých nebo cementových stanovený z hmotnosti přesunovaného materiálu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</si>
  <si>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</si>
  <si>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182</t>
  </si>
  <si>
    <t>998763381</t>
  </si>
  <si>
    <t>Přesun hmot pro konstrukce montované z desek sádrokartonových, sádrovláknitých, cementovláknitých nebo cementových Příplatek k cenám za přesun prováděný bez pou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</si>
  <si>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</si>
  <si>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764</t>
  </si>
  <si>
    <t>Konstrukce klempířské</t>
  </si>
  <si>
    <t>183</t>
  </si>
  <si>
    <t>76422240R</t>
  </si>
  <si>
    <t>Oplechování střešních prvků z hliníkového lakovaného závětrnou lištou rš 300 mm</t>
  </si>
  <si>
    <t>K4 hliníková lakovaná závětrná lišta rš 300mm 
3.26=3.260 [A]</t>
  </si>
  <si>
    <t>184</t>
  </si>
  <si>
    <t>76422243R</t>
  </si>
  <si>
    <t>Oplechování střešních prvků z hliníkového plechu okapu okapovým plechem střechy rovné rš 200 mm</t>
  </si>
  <si>
    <t>okapnička rš 200mm 
K11 0.5=0.500 [A] 
K14 1.5=1.500 [B] 
Celkem: A+B=2.000 [C]</t>
  </si>
  <si>
    <t>185</t>
  </si>
  <si>
    <t>76422439R</t>
  </si>
  <si>
    <t>Oplechování horních ploch zdí a nadezdívek (atik) z hliníkového plechu lakovaného rš 470 mm</t>
  </si>
  <si>
    <t>K4 oplechování atiky z hliníkového plechu lakovaného rš 470 
1.9=1.900 [A]</t>
  </si>
  <si>
    <t>186</t>
  </si>
  <si>
    <t>76422440R</t>
  </si>
  <si>
    <t>Oplechování horních ploch zdí a nadezdívek (atik) z hliníkového plechu lakovaného rš 520 mm</t>
  </si>
  <si>
    <t>K3 oplechování atiky 
5.025=5.025 [A] 
Celkem: A=5.025 [B]</t>
  </si>
  <si>
    <t>187</t>
  </si>
  <si>
    <t>76422441R</t>
  </si>
  <si>
    <t>Oplechování horních ploch zdí a nadezdívek (atik) z hliníkového plechu lakovaného rš 650 mm</t>
  </si>
  <si>
    <t>K2 0.475+0.4=0.875 [A]</t>
  </si>
  <si>
    <t>188</t>
  </si>
  <si>
    <t>76422442R</t>
  </si>
  <si>
    <t>Oplechování horních ploch zdí a nadezdívek (atik) z hliníkového plechu lakovaného rš 820 mm</t>
  </si>
  <si>
    <t>K1 5.225+14.325+3.775+9.175+3.25=35.750 [A]</t>
  </si>
  <si>
    <t>189</t>
  </si>
  <si>
    <t>764225446</t>
  </si>
  <si>
    <t>Oplechování horních ploch zdí a nadezdívek (atik) z hliníkového plechu Příplatek k cenám za zvýšenou pracnost při provedení rohu nebo koutu přes rš 400 mm</t>
  </si>
  <si>
    <t>190</t>
  </si>
  <si>
    <t>55395109R</t>
  </si>
  <si>
    <t>příponka ležatá z Al plechu rš 200mm</t>
  </si>
  <si>
    <t>příponka z hliníkového plechu 
K1 2*35.75=71.500 [A] 
K2 2*(0.475+0.4)=1.750 [B] 
Celkem: A+B=73.250 [C]</t>
  </si>
  <si>
    <t>191</t>
  </si>
  <si>
    <t>55395110R</t>
  </si>
  <si>
    <t>příponka ležatá z Al plechu rš 430mm</t>
  </si>
  <si>
    <t>K4 příponka z hliníkového plechu 
1.9=1.900 [A]</t>
  </si>
  <si>
    <t>192</t>
  </si>
  <si>
    <t>55395111R</t>
  </si>
  <si>
    <t>příponka ležatá z Al plechu rš 480mm</t>
  </si>
  <si>
    <t>K3 příponka z hliníkového plechu 
5.025=5.025 [A]</t>
  </si>
  <si>
    <t>193</t>
  </si>
  <si>
    <t>55261302R</t>
  </si>
  <si>
    <t>D+M trubka z ušlechtilé oceli (nerez) pojistná</t>
  </si>
  <si>
    <t>K8 2*0.45=0.900 [A]</t>
  </si>
  <si>
    <t>194</t>
  </si>
  <si>
    <t>76422644R</t>
  </si>
  <si>
    <t>Oplechování vnitřních parapetů z hliníkového plechu lakovaného rovných celoplošně lepené, bez rohů rš 180 mm</t>
  </si>
  <si>
    <t>K13 8.6=8.600 [A]</t>
  </si>
  <si>
    <t>195</t>
  </si>
  <si>
    <t>76432141R</t>
  </si>
  <si>
    <t>Lemování zdí z hliníkového plechu lakovaného boční nebo horní rovných, střech s krytinou mPVC rš 150 mm</t>
  </si>
  <si>
    <t>K3 ukončující hliníkový lakovaný plech 
5.8=5.800 [A]</t>
  </si>
  <si>
    <t>196</t>
  </si>
  <si>
    <t>76452140R</t>
  </si>
  <si>
    <t>Žlabový kotlík podokapní z hliníkového plechu lakovaného včetně háků a čel hranatý 190x160mm</t>
  </si>
  <si>
    <t>K11 hliníkový lakovaný žlab s háky 190x160mm, háky rš 870mm 
0.8=0.800 [A]</t>
  </si>
  <si>
    <t>197</t>
  </si>
  <si>
    <t>76452141R</t>
  </si>
  <si>
    <t>K14 hliníkový lakovaný žlab s háky 190x160mm, háky rš 970mm 
1.8=1.800 [A]</t>
  </si>
  <si>
    <t>198</t>
  </si>
  <si>
    <t>76452842R</t>
  </si>
  <si>
    <t>Svod z hliníkového plechu lakovaného včetně objímek, kolen a odskoků kruhový, průměru 100 mm</t>
  </si>
  <si>
    <t>K12 6.3=6.300 [A]</t>
  </si>
  <si>
    <t>199</t>
  </si>
  <si>
    <t>76452845R</t>
  </si>
  <si>
    <t>Svod z hliníkového plechu lakovaného včetně objímek, kolen a odskoků kruhový, průměru 125 mm</t>
  </si>
  <si>
    <t>K15 hliníkový lakovaný svod 
4=4.000 [A]</t>
  </si>
  <si>
    <t>200</t>
  </si>
  <si>
    <t>998764101</t>
  </si>
  <si>
    <t>Přesun hmot pro konstrukce klempířské stanovený z hmotnosti přesunovaného materiálu vodorovná dopravní vzdálenost do 50 m v objektech výšky do 6 m</t>
  </si>
  <si>
    <t>201</t>
  </si>
  <si>
    <t>998764181</t>
  </si>
  <si>
    <t>Přesun hmot pro konstrukce klempířské stanovený z hmotnosti přesunovaného materiálu Příplatek k cenám za přesun prováděný bez použití mechanizace pro jakoukoliv</t>
  </si>
  <si>
    <t>Přesun hmot pro konstrukce klempířské stanovený z hmotnosti přesunovaného materiálu Příplatek k cenám za přesun prováděný bez použití mechanizace pro jakoukoliv výšku objektu</t>
  </si>
  <si>
    <t>766</t>
  </si>
  <si>
    <t>Konstrukce truhlářské</t>
  </si>
  <si>
    <t>202</t>
  </si>
  <si>
    <t>766660001</t>
  </si>
  <si>
    <t>Montáž dveřních křídel dřevěných nebo plastových otevíravých do ocelové zárubně povrchově upravených jednokřídlových, šířky do 800 mm</t>
  </si>
  <si>
    <t>D06, D07, D08, D10 
4=4.000 [A]</t>
  </si>
  <si>
    <t>203</t>
  </si>
  <si>
    <t>61162085</t>
  </si>
  <si>
    <t>dveře jednokřídlé dřevotřískové povrch laminátový plné 700x1970-2100mm</t>
  </si>
  <si>
    <t>D07, D10 - specifikace dle PD 
2=2.000 [A]</t>
  </si>
  <si>
    <t>204</t>
  </si>
  <si>
    <t>61162086</t>
  </si>
  <si>
    <t>dveře jednokřídlé dřevotřískové povrch laminátový plné 800x1970-2100mm</t>
  </si>
  <si>
    <t>D06, D08 - specifikace dle PD 
2=2.000 [A]</t>
  </si>
  <si>
    <t>205</t>
  </si>
  <si>
    <t>766660002</t>
  </si>
  <si>
    <t>Montáž dveřních křídel dřevěných nebo plastových otevíravých do ocelové zárubně povrchově upravených jednokřídlových, šířky přes 800 mm</t>
  </si>
  <si>
    <t>206</t>
  </si>
  <si>
    <t>61162087</t>
  </si>
  <si>
    <t>dveře jednokřídlé dřevotřískové povrch laminátový plné 900x1970-2100mm</t>
  </si>
  <si>
    <t>D09 - specifikace dle PD 
1=1.000 [A]</t>
  </si>
  <si>
    <t>207</t>
  </si>
  <si>
    <t>766660728</t>
  </si>
  <si>
    <t>Montáž dveřních doplňků dveřního kování interiérového zámku</t>
  </si>
  <si>
    <t>D07, D08, D09, D10 
4=4.000 [A]</t>
  </si>
  <si>
    <t>208</t>
  </si>
  <si>
    <t>54964110</t>
  </si>
  <si>
    <t>vložka zámková cylindrická oboustranná</t>
  </si>
  <si>
    <t>209</t>
  </si>
  <si>
    <t>766660729</t>
  </si>
  <si>
    <t>Montáž dveřních doplňků dveřního kování interiérového štítku s klikou</t>
  </si>
  <si>
    <t>210</t>
  </si>
  <si>
    <t>54914620</t>
  </si>
  <si>
    <t>kování dveřní vrchní klika včetně rozet a montážního materiálu R PZ nerez PK</t>
  </si>
  <si>
    <t>211</t>
  </si>
  <si>
    <t>766660731</t>
  </si>
  <si>
    <t>Montáž dveřních doplňků dveřního kování bezpečnostního zámku</t>
  </si>
  <si>
    <t>D06 
1=1.000 [A]</t>
  </si>
  <si>
    <t>212</t>
  </si>
  <si>
    <t>54925801R</t>
  </si>
  <si>
    <t>zámek dveřní bezpečnostní třída RC3</t>
  </si>
  <si>
    <t>213</t>
  </si>
  <si>
    <t>766660733</t>
  </si>
  <si>
    <t>Montáž dveřních doplňků dveřního kování bezpečnostního štítku s klikou</t>
  </si>
  <si>
    <t>214</t>
  </si>
  <si>
    <t>54914122R</t>
  </si>
  <si>
    <t>kování bezpečnostní, knoflík-klika bezpečnostní třída RC3</t>
  </si>
  <si>
    <t>215</t>
  </si>
  <si>
    <t>998766101</t>
  </si>
  <si>
    <t>Přesun hmot pro konstrukce truhlářské stanovený z hmotnosti přesunovaného materiálu vodorovná dopravní vzdálenost do 50 m v objektech výšky do 6 m</t>
  </si>
  <si>
    <t>216</t>
  </si>
  <si>
    <t>998766181</t>
  </si>
  <si>
    <t>Přesun hmot pro konstrukce truhlářské stanovený z hmotnosti přesunovaného materiálu Příplatek k ceně za přesun prováděný bez použití mechanizace pro jakoukoliv</t>
  </si>
  <si>
    <t>Přesun hmot pro konstrukce truhlářské stanovený z hmotnosti přesunovaného materiálu Příplatek k ceně za přesun prováděný bez použití mechanizace pro jakoukoliv výšku objektu</t>
  </si>
  <si>
    <t>217</t>
  </si>
  <si>
    <t>76711311R</t>
  </si>
  <si>
    <t>Montáž stěn prosklených z Al profilů pl přes 6 do 9 m2 včetně podkladního profilu a utěsnění připojovací spáry dle ČSN EN 74 6077</t>
  </si>
  <si>
    <t>O13 - specifikace dle PD 
8.6*1=8.600 [A] 
Celkem: A=8.600 [B]</t>
  </si>
  <si>
    <t>218</t>
  </si>
  <si>
    <t>55341332R</t>
  </si>
  <si>
    <t>sestava z pěti pevných polí a dvou sklopných hliníkových oken otevíravých pomocí elektronicky řízeného motoru včetně podkladního profilu a utěsnění připojovací</t>
  </si>
  <si>
    <t>sestava z pěti pevných polí a dvou sklopných hliníkových oken otevíravých pomocí elektronicky řízeného motoru včetně podkladního profilu a utěsnění připojovací spáry dle ČSN EN 74 6077</t>
  </si>
  <si>
    <t>O13 - specifikace dle PD 
8.6*1=8.600 [A]</t>
  </si>
  <si>
    <t>219</t>
  </si>
  <si>
    <t>76711302R</t>
  </si>
  <si>
    <t>Montáž stěn a příček prosklených s dveřmi z hliníkových profilů, plochy jednotlivých stěn přes 6 do 9 m2</t>
  </si>
  <si>
    <t>S5 - prosklená dělící příčka se skleněnými sveřmi, bezpečnostní zasklění matované,nerezové spojovací prvky, kování nerez klika-klika 
vložkový zámek RC3 
3*2.2=6.600 [A]</t>
  </si>
  <si>
    <t>220</t>
  </si>
  <si>
    <t>55340000R</t>
  </si>
  <si>
    <t>sestava hliníkových oken a dveří bez požadavku na tepelnou izolaci 1900x3600mm, dveřní křídlo plné bezpečnostní třída RC3</t>
  </si>
  <si>
    <t>O17 - specifikace dle PD 
1.9*3.6=6.840 [A] 
Celkem: A=6.840 [B]</t>
  </si>
  <si>
    <t>221</t>
  </si>
  <si>
    <t>76711312R</t>
  </si>
  <si>
    <t>Montáž stěn a příček prosklených, plochy jednotlivých stěn přes 6 do 9 m2</t>
  </si>
  <si>
    <t>222</t>
  </si>
  <si>
    <t>63437141R</t>
  </si>
  <si>
    <t>prosklená dělící příčka se skleněnými dveřmi 3000x2200mm</t>
  </si>
  <si>
    <t>S5 - specifikace dle PD 
3*2.2=6.600 [A]</t>
  </si>
  <si>
    <t>223</t>
  </si>
  <si>
    <t>76711314R</t>
  </si>
  <si>
    <t>Montáž stěn a příček prosklených z hliníkových fasádních profilů, plochy jednotlivých stěn přes 12 do 16 m2</t>
  </si>
  <si>
    <t>O12 - specifikace dle PD 
5.416*2.88=15.598 [A] 
Celkem: A=15.598 [B]</t>
  </si>
  <si>
    <t>224</t>
  </si>
  <si>
    <t>55341014R</t>
  </si>
  <si>
    <t>stěna z fasádního hliníkového systému, pevně zasklená 5416x2880mm včetně obvodového lemu Al/PUR/Al</t>
  </si>
  <si>
    <t>225</t>
  </si>
  <si>
    <t>76711324R</t>
  </si>
  <si>
    <t>Montáž stěn a příček prosklených s dveřmi z hliníkových profilů, plochy jednotlivých stěn přes 16 m2</t>
  </si>
  <si>
    <t>O16 - specifikace dle PD 
5.275*3.6=18.990 [A]</t>
  </si>
  <si>
    <t>226</t>
  </si>
  <si>
    <t>55341000R</t>
  </si>
  <si>
    <t>sestava hliníkových oken a dveří bez požadavku na tepelnou izolaci 5275x3600mm, dveřní křídlo plné bezpečnostní třída RC3</t>
  </si>
  <si>
    <t>O16 - specifikace dle PD 
5.275*3.6=18.990 [A] 
Celkem: A=18.990 [B]</t>
  </si>
  <si>
    <t>227</t>
  </si>
  <si>
    <t>76711315R</t>
  </si>
  <si>
    <t>Montáž stěn a příček prosklených z hliníkových fasádních profilů, plochy jednotlivých stěn přes 16 m2</t>
  </si>
  <si>
    <t>O10, O11 - specifikace dle PD 
2*5.135*5.83=59.874 [A] 
Celkem: A=59.874 [B]</t>
  </si>
  <si>
    <t>228</t>
  </si>
  <si>
    <t>55341015R</t>
  </si>
  <si>
    <t>stěna z fasádního hliníkového systému, pevně zasklená 5135x5930mm včetně obvodového lemu Al/PUR/Al</t>
  </si>
  <si>
    <t>229</t>
  </si>
  <si>
    <t>767531111</t>
  </si>
  <si>
    <t>Montáž vstupních čistících zón z rohoží kovových nebo plastových</t>
  </si>
  <si>
    <t>Z4 čistící zńa venkovní s odtokem 
2*2*3=12.000 [A] 
Z5 venkovní rohožka s odtokem 
2*0.75*0.5=0.750 [B] 
Celkem: A+B=12.750 [C]</t>
  </si>
  <si>
    <t>230</t>
  </si>
  <si>
    <t>69752035</t>
  </si>
  <si>
    <t>rohož vstupní samonosná kovová - škrabák</t>
  </si>
  <si>
    <t>Z5 venkovní rohožka 
2*0.75*0.5=0.750 [A] 
Celkem: A=0.750 [B]</t>
  </si>
  <si>
    <t>231</t>
  </si>
  <si>
    <t>69752070</t>
  </si>
  <si>
    <t>rohož vstupní provedení umělohmotné profily se silon. kartáčky</t>
  </si>
  <si>
    <t>Z4 hrubá čistící zóna aluminiové profily s gumovou a kartáčovou násadou v 22mm 
2*2*1.5=6.000 [A] 
Celkem: A=6.000 [B]</t>
  </si>
  <si>
    <t>232</t>
  </si>
  <si>
    <t>69752110</t>
  </si>
  <si>
    <t>rohož textilní provedení PA, hustý povrch, jemné dočištění</t>
  </si>
  <si>
    <t>Z4 dočišťovací zóna aluminiové profily s textilní násadou v 22mm 
2*2*1.5=6.000 [A] 
Celkem: A=6.000 [B]</t>
  </si>
  <si>
    <t>233</t>
  </si>
  <si>
    <t>767531121</t>
  </si>
  <si>
    <t>Montáž vstupních čistících zón z rohoží osazení rámu mosazného nebo hliníkového zapuštěného z L profilů</t>
  </si>
  <si>
    <t>Z4 2*(2*2+2*3)=20.000 [A] 
Z5 2*(2*0.75+2*0.5)=5.000 [B] 
Celkem: A+B=25.000 [C]</t>
  </si>
  <si>
    <t>234</t>
  </si>
  <si>
    <t>69752160</t>
  </si>
  <si>
    <t>rám pro zapuštění profil L-30/30 25/25 20/30 15/30-Al</t>
  </si>
  <si>
    <t>25=25.000 [A]</t>
  </si>
  <si>
    <t>235</t>
  </si>
  <si>
    <t>31103046R</t>
  </si>
  <si>
    <t>D+M polymerbetonová vana 750×500, výšky 80 mm</t>
  </si>
  <si>
    <t>236</t>
  </si>
  <si>
    <t>767541217</t>
  </si>
  <si>
    <t>Nosná konstrukce pro zdvojené podlahy (včetně dodávky materiálu) pro prostory s těžkým provozem z kovových rektifikačních stojek a rastrových C profilů modulu 6</t>
  </si>
  <si>
    <t>Nosná konstrukce pro zdvojené podlahy (včetně dodávky materiálu) pro prostory s těžkým provozem z kovových rektifikačních stojek a rastrových C profilů modulu 600 x 600 mm výšky přes 300 do 400 mm</t>
  </si>
  <si>
    <t>0P19 14.15=14.150 [A] 
0P24 4.2=4.200 [B] 
Celkem: A+B=18.350 [C]</t>
  </si>
  <si>
    <t>237</t>
  </si>
  <si>
    <t>767541411</t>
  </si>
  <si>
    <t>Montáž podlahových desek pro zdvojené podlahy rozměru 600 x 600 mm</t>
  </si>
  <si>
    <t>238</t>
  </si>
  <si>
    <t>60795200R</t>
  </si>
  <si>
    <t>deska dřevotřísková pro zdvojené podlahy spodní strana plech, tl 40mm 600x600mm</t>
  </si>
  <si>
    <t>18.35=18.350 [A] 
A * 1.05Koeficient množství=19.268 [B]</t>
  </si>
  <si>
    <t>239</t>
  </si>
  <si>
    <t>767541711</t>
  </si>
  <si>
    <t>Montáž podlahových desek pro zdvojené podlahy přiřezání dřevotřískových nebo kalciumsulfátových desek</t>
  </si>
  <si>
    <t>2*2.85+2*3.5=12.700 [A] 
2*2.1+2*2=8.200 [B] 
Celkem: A+B=20.900 [C]</t>
  </si>
  <si>
    <t>240</t>
  </si>
  <si>
    <t>76761012R</t>
  </si>
  <si>
    <t>Montáž oken kovových jednoduchých otevíravých do zdiva pl přes 0,6 do 1,5 m2 včetně vnitřního a vnějšího parapetu, podkladního profilu a utěsnění připojovací sp</t>
  </si>
  <si>
    <t>Montáž oken kovových jednoduchých otevíravých do zdiva pl přes 0,6 do 1,5 m2 včetně vnitřního a vnějšího parapetu, podkladního profilu a utěsnění připojovací spáry dle ČSN EN 74 6077</t>
  </si>
  <si>
    <t>O06 - specifikace dle PD 
0.575*1.8=1.035 [A] 
Celkem: A=1.035 [B]</t>
  </si>
  <si>
    <t>241</t>
  </si>
  <si>
    <t>76761013R</t>
  </si>
  <si>
    <t>Montáž oken kovových jednoduchých otevíravých do zdiva pl přes 1,5 do 2,5 m2 včetně vnitřního a vnějšího parapetu, podkladního profilu a utěsnění připojovací sp</t>
  </si>
  <si>
    <t>Montáž oken kovových jednoduchých otevíravých do zdiva pl přes 1,5 do 2,5 m2 včetně vnitřního a vnějšího parapetu, podkladního profilu a utěsnění připojovací spáry dle ČSN EN 74 6077</t>
  </si>
  <si>
    <t>O01 - specifikace dle PD 
1.725*1.8=3.105 [A] 
O03, O07, O09 - specifikace dle PD 
3*1.5*1.8=8.100 [B] 
Celkem: A+B=11.205 [C]</t>
  </si>
  <si>
    <t>242</t>
  </si>
  <si>
    <t>55341013R</t>
  </si>
  <si>
    <t>okno Al otevíravé/sklopné trojsklo přes plochu 1m2 v 1,5-2,5m včetně podkladního profilu, vnitřního a vnějšího parapetu a utěsnění připojovací spáry dle ČSN EN</t>
  </si>
  <si>
    <t>okno Al otevíravé/sklopné trojsklo přes plochu 1m2 v 1,5-2,5m včetně podkladního profilu, vnitřního a vnějšího parapetu a utěsnění připojovací spáry dle ČSN EN 74 6077</t>
  </si>
  <si>
    <t>O01 - specifikace dle PD 1.725*1.8=3.105 [A] 
O03, O07, O09 - specifikace dle PD 3*1.5*1.8=8.100 [B] 
O06 - specifikace dle PD 0.575*1.8=1.035 [C] 
Celkem: A+B+C=12.240 [D]</t>
  </si>
  <si>
    <t>243</t>
  </si>
  <si>
    <t>76764010R</t>
  </si>
  <si>
    <t>Montáž dveří ocelových nebo hliníkových jednokřídlových s nadsvětlíkem</t>
  </si>
  <si>
    <t>D01 - specifikace dle PD 
1=1.000 [A]</t>
  </si>
  <si>
    <t>244</t>
  </si>
  <si>
    <t>55341334R</t>
  </si>
  <si>
    <t>dveře jednokřídlé kovové plné s nadsvětlíkem 1000x2500mm včetně zárubně, nadsvětlík pevně zaskleným matovaným sklem, elektrický zámek (mincovník), vodorovné ner</t>
  </si>
  <si>
    <t>dveře jednokřídlé kovové plné s nadsvětlíkem 1000x2500mm včetně zárubně, nadsvětlík pevně zaskleným matovaným sklem, elektrický zámek (mincovník), vodorovné nerez madlo z vnitřní strany, samozavírač</t>
  </si>
  <si>
    <t>D01 - specifikace dle PD 
1*2.5=2.500 [A]</t>
  </si>
  <si>
    <t>245</t>
  </si>
  <si>
    <t>76764011R</t>
  </si>
  <si>
    <t>Montáž dveří ocelových nebo hliníkových vchodových jednokřídlových s nadsvětlíkem včetně utěsnění připojovací spáry dle ČSN EN 74 6077</t>
  </si>
  <si>
    <t>O02, O04, O05, O08 - specifikace dle PD 
4*1.15*2.7=12.420 [A] 
Celkem: A=12.420 [B]</t>
  </si>
  <si>
    <t>246</t>
  </si>
  <si>
    <t>55341335R</t>
  </si>
  <si>
    <t>dveře jednokřídlé Al plné s nadsvětlíkem pevně zaskleným max rozměru otvoru 3,3m2 bezpečnostní třídy RC3 včetně podkladního profilu, nízkého prahu a utěsnění př</t>
  </si>
  <si>
    <t>dveře jednokřídlé Al plné s nadsvětlíkem pevně zaskleným max rozměru otvoru 3,3m2 bezpečnostní třídy RC3 včetně podkladního profilu, nízkého prahu a utěsnění připojovací spáry dle ČSN EN 74 6077</t>
  </si>
  <si>
    <t>O02, O05, O08 - specifikace dle PD 
3*1.15*2.7=9.315 [A] 
Celkem: A=9.315 [B]</t>
  </si>
  <si>
    <t>247</t>
  </si>
  <si>
    <t>55341336R</t>
  </si>
  <si>
    <t>dveře jednokřídlé Al plné s nadsvětlíkem sklopným max rozměru otvoru 3,3m2 bezpečnostní třídy RC3 včetně podkladního profilu, nízkého prahu a utěsnění připojova</t>
  </si>
  <si>
    <t>dveře jednokřídlé Al plné s nadsvětlíkem sklopným max rozměru otvoru 3,3m2 bezpečnostní třídy RC3 včetně podkladního profilu, nízkého prahu a utěsnění připojovací spáry dle ČSN EN 74 6077</t>
  </si>
  <si>
    <t>O04 - specifikace dle PD 
1.15*2.7=3.105 [A] 
Celkem: A=3.105 [B]</t>
  </si>
  <si>
    <t>248</t>
  </si>
  <si>
    <t>767640311</t>
  </si>
  <si>
    <t>Montáž dveří ocelových nebo hliníkových vnitřních jednokřídlových</t>
  </si>
  <si>
    <t>D02, D03, D04, D05, D12, D14 - specifikace dle PD 
6=6.000 [A]</t>
  </si>
  <si>
    <t>249</t>
  </si>
  <si>
    <t>55341322R</t>
  </si>
  <si>
    <t>dveře jednokřídlé ocelové interierové plné 900x1970mm včetně zárubně, bezpečnostní třída RC3</t>
  </si>
  <si>
    <t>D12, D14 - specifikace dle PD 
2=2.000 [A]</t>
  </si>
  <si>
    <t>250</t>
  </si>
  <si>
    <t>55341323R</t>
  </si>
  <si>
    <t>dveře jednokřídlé ocelové interierové plné 900x2100mm včetně zárubně, větrací mezera 30mm u podlahy, samozavírač</t>
  </si>
  <si>
    <t>D02, D03, D04, D05 - specifikace dle PD 
4=4.000 [A]</t>
  </si>
  <si>
    <t>251</t>
  </si>
  <si>
    <t>767642114</t>
  </si>
  <si>
    <t>Montáž automatických dveří posuvných, výšky přes 2200 do 3000 mm lineárních, šířky přes 1800 do 3500 mm</t>
  </si>
  <si>
    <t>O14, O15 - specifikace dle PD 
2=2.000 [A]</t>
  </si>
  <si>
    <t>252</t>
  </si>
  <si>
    <t>55329132R</t>
  </si>
  <si>
    <t>dveře automatické vnitřní lineární, rám Al profily, zasklení jednoduché bezpečnostní, 2křídlé 2000x2500mm včetně radarového čidla, dálkového ovládání a uzamykán</t>
  </si>
  <si>
    <t>dveře automatické vnitřní lineární, rám Al profily, zasklení jednoduché bezpečnostní, 2křídlé 2000x2500mm včetně radarového čidla, dálkového ovládání a uzamykání</t>
  </si>
  <si>
    <t>253</t>
  </si>
  <si>
    <t>767646510</t>
  </si>
  <si>
    <t>Montáž dveří ocelových nebo hliníkových protipožárních uzávěrů jednokřídlových</t>
  </si>
  <si>
    <t>D11, D13 - specifikace dle PD 
2=2.000 [A]</t>
  </si>
  <si>
    <t>254</t>
  </si>
  <si>
    <t>55341183R</t>
  </si>
  <si>
    <t>dveře jednokřídlé ocelové interierové protipožární EWC215 DP3 obložková zárubeň 900x1970mm bezpečnostní třída RC3, samozavírač</t>
  </si>
  <si>
    <t>255</t>
  </si>
  <si>
    <t>76782111R</t>
  </si>
  <si>
    <t>Montaž mincovníku do zdi</t>
  </si>
  <si>
    <t>W17, m.č.0P01, dodávka investora 
1=1.000 [A]</t>
  </si>
  <si>
    <t>256</t>
  </si>
  <si>
    <t>767832122</t>
  </si>
  <si>
    <t>Montáž venkovních požárních žebříků do betonu bez suchovodu</t>
  </si>
  <si>
    <t>Z1 5.275=5.275 [A] 
Z2 3.655=3.655 [B] 
Celkem: A+B=8.930 [C]</t>
  </si>
  <si>
    <t>257</t>
  </si>
  <si>
    <t>44983046</t>
  </si>
  <si>
    <t>žebřík venkovní s přímým výstupem a ochranným košem bez suchovodu z pozinkované oceli celkem do dl 6m</t>
  </si>
  <si>
    <t>258</t>
  </si>
  <si>
    <t>767995111</t>
  </si>
  <si>
    <t>Montáž ostatních atypických zámečnických konstrukcí hmotnosti do 5 kg</t>
  </si>
  <si>
    <t>KG</t>
  </si>
  <si>
    <t>259</t>
  </si>
  <si>
    <t>40445202R</t>
  </si>
  <si>
    <t>zrcadlo nerezové antivandal 600x400mm</t>
  </si>
  <si>
    <t>W06, nerezové antivandal zrcadlo, povrch vysoce lesklý 
veřejné WC, m.č. 0P03, 0P06, 0P10 5=5.000 [A] 
personální WC 2=2.000 [B] 
Celkem: A+B=7.000 [C]</t>
  </si>
  <si>
    <t>260</t>
  </si>
  <si>
    <t>40445203R</t>
  </si>
  <si>
    <t>zrcadlo nerezové sklopné antivandal 400x600mmx7mm</t>
  </si>
  <si>
    <t>W10, m.č. 0P10, sklopné nerezové zrcadlo pro tělesně postižené antivandal, 
možnost plynulého sklápění zrcadla, povrch vysoce lesklý 
1=1.000 [A]</t>
  </si>
  <si>
    <t>261</t>
  </si>
  <si>
    <t>59161012R</t>
  </si>
  <si>
    <t>háček nerezový pod obklad antivandal 80x80x50mm</t>
  </si>
  <si>
    <t>100 kus</t>
  </si>
  <si>
    <t>W07, m.č. 0P05, 0P07, 0P08, 0P10, nerezový háček pod obklad antivandal, montáž pod obklad pomocí vrutů v každém rohu 
80x80x50mm, povrch matný 
5=5.000 [A]</t>
  </si>
  <si>
    <t>262</t>
  </si>
  <si>
    <t>55147070R</t>
  </si>
  <si>
    <t>madlo nerezové sklopné 830mm</t>
  </si>
  <si>
    <t>W09, m.č. 0P10, nerezové madlo sklopné, 830mm, povrch matný 
2=2.000 [A]</t>
  </si>
  <si>
    <t>263</t>
  </si>
  <si>
    <t>55431084R</t>
  </si>
  <si>
    <t>D+M kombinace zásobníku papírových ručníků skládaných a odpadkového koše nerezové provedení</t>
  </si>
  <si>
    <t>W0, m.č.0P03, 0P06, 0P10, montáž pod omítku, uzamykatelný 
3=3.000 [A]</t>
  </si>
  <si>
    <t>264</t>
  </si>
  <si>
    <t>54000000R</t>
  </si>
  <si>
    <t>D+M přebalovací pult horizontální plastový, sklopný</t>
  </si>
  <si>
    <t>W16, m.č.0P10, přebalovací pult horizontální plastový, sklopný, montáž na stěnu, nosnost 22,7kg 
bezpečnostní popruhy, zásobník na hygienické podložky a hygienické sáčky na použité pleny 
rozměry otevřeného pultu: 870x457x457mm 
1=1.000 [A]</t>
  </si>
  <si>
    <t>265</t>
  </si>
  <si>
    <t>60002208R</t>
  </si>
  <si>
    <t>D+M dávkovač mýdla nerezový do zdi, objem 1,4l, povrch matný</t>
  </si>
  <si>
    <t>W03, m.č. 0P03, 0P06, 0P10 
3=3.000 [A]</t>
  </si>
  <si>
    <t>266</t>
  </si>
  <si>
    <t>267</t>
  </si>
  <si>
    <t>776</t>
  </si>
  <si>
    <t>Podlahy povlakové</t>
  </si>
  <si>
    <t>268</t>
  </si>
  <si>
    <t>776111311</t>
  </si>
  <si>
    <t>Příprava podkladu vysátí podlah</t>
  </si>
  <si>
    <t>0P19 14.15=14.150 [A] 
0P20 12.13=12.130 [B] 
0P24 4.20=4.200 [C] 
Celkem: A+B+C=30.480 [D]</t>
  </si>
  <si>
    <t>269</t>
  </si>
  <si>
    <t>776121321</t>
  </si>
  <si>
    <t>Příprava podkladu penetrace neředěná podlah</t>
  </si>
  <si>
    <t>0P20 12.13=12.130 [A] 
Celkem: A=12.130 [B]</t>
  </si>
  <si>
    <t>270</t>
  </si>
  <si>
    <t>776121411</t>
  </si>
  <si>
    <t>Příprava podkladu penetrace dvousložková podlah na dřevo (špachtlováním)</t>
  </si>
  <si>
    <t>0P19 14.15=14.150 [A] 
0P24 4.20=4.200 [B] 
Celkem: A+B=18.350 [C]</t>
  </si>
  <si>
    <t>271</t>
  </si>
  <si>
    <t>776141121</t>
  </si>
  <si>
    <t>Příprava podkladu vyrovnání samonivelační stěrkou podlah min.pevnosti 30 MPa, tloušťky do 3 mm</t>
  </si>
  <si>
    <t>272</t>
  </si>
  <si>
    <t>776221221</t>
  </si>
  <si>
    <t>Montáž podlahovin z PVC lepením standardním lepidlem ze čtverců elektrostaticky vodivých</t>
  </si>
  <si>
    <t>273</t>
  </si>
  <si>
    <t>28411112</t>
  </si>
  <si>
    <t>PVC vinyl LVT dílec zátěžový pro zdvojené podlahy tl 6mm, nášlapná vrstva 0.7mm, hořlavost Bfl-s1, smykové tření µ 0.5, třída zátěže 34/42, rozměrová stálost ?0</t>
  </si>
  <si>
    <t>PVC vinyl LVT dílec zátěžový pro zdvojené podlahy tl 6mm, nášlapná vrstva 0.7mm, hořlavost Bfl-s1, smykové tření µ 0.5, třída zátěže 34/42, rozměrová stálost ?0.15</t>
  </si>
  <si>
    <t>antistatická podlahová krytina 
30.48=30.480 [A] 
A * 1.1Koeficient množství=33.528 [B]</t>
  </si>
  <si>
    <t>274</t>
  </si>
  <si>
    <t>776992111</t>
  </si>
  <si>
    <t>Ostatní práce montáž zemnícího pásku</t>
  </si>
  <si>
    <t>2*2.85+2*3.5=12.700 [A] 
2*4.25+2*3.25=15.000 [B] 
2*2.1+2*2=8.200 [C] 
Celkem: A+B+C=35.900 [D]</t>
  </si>
  <si>
    <t>275</t>
  </si>
  <si>
    <t>19620200</t>
  </si>
  <si>
    <t>pásek Cu samolepící  pro lepení vodivých podlahovin</t>
  </si>
  <si>
    <t>35.9=35.900 [A] 
A * 1.02Koeficient množství=36.618 [B]</t>
  </si>
  <si>
    <t>276</t>
  </si>
  <si>
    <t>998776101</t>
  </si>
  <si>
    <t>Přesun hmot pro podlahy povlakové stanovený z hmotnosti přesunovaného materiálu vodorovná dopravní vzdálenost do 50 m v objektech výšky do 6 m</t>
  </si>
  <si>
    <t>277</t>
  </si>
  <si>
    <t>998776181</t>
  </si>
  <si>
    <t>Přesun hmot pro podlahy povlakové stanovený z hmotnosti přesunovaného materiálu Příplatek k cenám za přesun prováděný bez použití mechanizace pro jakoukoliv výš</t>
  </si>
  <si>
    <t>Přesun hmot pro podlahy povlakové stanovený z hmotnosti přesunovaného materiálu Příplatek k cenám za přesun prováděný bez použití mechanizace pro jakoukoliv výšku objektu</t>
  </si>
  <si>
    <t>777</t>
  </si>
  <si>
    <t>Podlahy lité</t>
  </si>
  <si>
    <t>278</t>
  </si>
  <si>
    <t>777131101</t>
  </si>
  <si>
    <t>Penetrační nátěr podlahy epoxidový na podklad suchý a vyzrálý</t>
  </si>
  <si>
    <t>0P01 67.55=67.550 [A] 
0P02 9.34=9.340 [B] 
0P03 3.15=3.150 [C] 
0P04 3.31=3.310 [D] 
0P05 2.40=2.400 [E] 
0P06 6.36=6.360 [F] 
0P07 1.92=1.920 [G] 
0P08 1.92=1.920 [H] 
0P09 5.31=5.310 [I] 
0P10 5.70=5.700 [J] 
0P11 6.09=6.090 [K] 
0P12 8.27=8.270 [L] 
0P13 5.55=5.550 [M] 
0P14 1.87=1.870 [N] 
0P15 1.70=1.700 [O] 
0P16 11.62=11.620 [P] 
0P17 10.87=10.870 [Q] 
0P18 10.31=10.310 [R] 
0P21 7.63=7.630 [S] 
0P22 2.29=2.290 [T] 
0P23 1.63=1.630 [U] 
0P25 11.49=11.490 [V] 
0P26 7.33=7.330 [W] 
Celkem: A+B+C+D+E+F+G+H+I+J+K+L+M+N+O+P+Q+R+S+T+U+V+W=193.610 [X]</t>
  </si>
  <si>
    <t>279</t>
  </si>
  <si>
    <t>777511125</t>
  </si>
  <si>
    <t>Krycí stěrka průmyslová epoxidová, tloušťky přes 2 do 3 mm</t>
  </si>
  <si>
    <t>280</t>
  </si>
  <si>
    <t>998777101</t>
  </si>
  <si>
    <t>Přesun hmot pro podlahy lité stanovený z hmotnosti přesunovaného materiálu vodorovná dopravní vzdálenost do 50 m v objektech výšky do 6 m</t>
  </si>
  <si>
    <t>281</t>
  </si>
  <si>
    <t>998777181</t>
  </si>
  <si>
    <t>Přesun hmot pro podlahy lité stanovený z hmotnosti přesunovaného materiálu Příplatek k cenám za přesun prováděný bez použití mechanizace pro jakoukoliv výšku ob</t>
  </si>
  <si>
    <t>Přesun hmot pro podlahy lité stanovený z hmotnosti přesunovaného materiálu Příplatek k cenám za přesun prováděný bez použití mechanizace pro jakoukoliv výšku objektu</t>
  </si>
  <si>
    <t>781</t>
  </si>
  <si>
    <t>Dokončovací práce - obklady</t>
  </si>
  <si>
    <t>282</t>
  </si>
  <si>
    <t>781121011</t>
  </si>
  <si>
    <t>Příprava podkladu před provedením obkladu nátěr penetrační na stěnu</t>
  </si>
  <si>
    <t>cihelné pásky 
1.24*5.275=6.541 [A] 
0.24*1.9=0.456 [B] 
Mezisoučet: A+B=6.997 [C] 
vnitřní obklady 
0P03 3*(2*1.535+2.05)-0.9*2.1=13.470 [D] 
0P04 3*2*1.615=9.690 [E] 
0P05 3*(2*1.1+2.05)=12.750 [F] 
0P06 3*(2*2.65+2.4)-0.9*2.1=21.210 [G] 
0P07 3*(1.6+1.2)=8.400 [H] 
0P08 3*(1.6+1.2)=8.400 [I] 
0P09 3*4*2.3-0.9*2.1=25.710 [J] 
0P10 3*(2*2.3+2*2.48)-0.9*2.1=26.790 [K] 
0P14 2.85*(2*1.1+1.8)-0.7*2=10.000 [L] 
0P15 2.85*(2*1+1.8)=10.830 [M] 
0P22 2.85*(2*1.75+1.55)-0.7*2=12.993 [N] 
0P23 2.85*(2*1.05+1.55)=10.403 [O] 
Mezisoučet: D+E+F+G+H+I+J+K+L+M+N+O=170.646 [P] 
Celkem: A+B+D+E+F+G+H+I+J+K+L+M+N+O=177.643 [Q]</t>
  </si>
  <si>
    <t>283</t>
  </si>
  <si>
    <t>781474154</t>
  </si>
  <si>
    <t>Montáž obkladů vnitřních stěn z dlaždic keramických lepených flexibilním lepidlem velkoformátových hladkých přes 4 do 6 ks/m2</t>
  </si>
  <si>
    <t>vnitřní obklady 
0P03 3*(2*1.535+2.05)-0.9*2.1=13.470 [A] 
0P04 3*2*1.615=9.690 [B] 
0P05 3*(2*1.1+2.05)=12.750 [C] 
0P06 3*(2*2.65+2.4)-0.9*2.1=21.210 [D] 
0P07 3*(1.6+1.2)=8.400 [E] 
0P08 3*(1.6+1.2)=8.400 [F] 
0P09 3*4*2.3-0.9*2.1=25.710 [G] 
0P10 3*(2*2.3+2*2.48)-0.9*2.1=26.790 [H] 
0P14 2.85*(2*1.1+1.8)-0.7*2=10.000 [I] 
0P15 2.85*(2*1+1.8)=10.830 [J] 
0P22 2.85*(2*1.75+1.55)-0.7*2=12.993 [K] 
0P23 2.85*(2*1.05+1.55)=10.403 [L] 
Celkem: A+B+C+D+E+F+G+H+I+J+K+L=170.646 [M]</t>
  </si>
  <si>
    <t>284</t>
  </si>
  <si>
    <t>59761001</t>
  </si>
  <si>
    <t>obklad velkoformátový keramický hladký přes 4 do 6ks/m2</t>
  </si>
  <si>
    <t>170.646=170.646 [A] 
A * 1.15Koeficient množství=196.243 [B]</t>
  </si>
  <si>
    <t>285</t>
  </si>
  <si>
    <t>781495115</t>
  </si>
  <si>
    <t>Obklad - dokončující práce ostatní práce spárování silikonem</t>
  </si>
  <si>
    <t>26*3+6.35=84.350 [A] 
Celkem: A=84.350 [B]</t>
  </si>
  <si>
    <t>286</t>
  </si>
  <si>
    <t>781495141</t>
  </si>
  <si>
    <t>Obklad - dokončující práce průnik obkladem kruhový, bez izolace do DN 30</t>
  </si>
  <si>
    <t>287</t>
  </si>
  <si>
    <t>781495142</t>
  </si>
  <si>
    <t>Obklad - dokončující práce průnik obkladem kruhový, bez izolace přes DN 30 do DN 90</t>
  </si>
  <si>
    <t>288</t>
  </si>
  <si>
    <t>781495143</t>
  </si>
  <si>
    <t>Obklad - dokončující práce průnik obkladem kruhový, bez izolace přes DN 90</t>
  </si>
  <si>
    <t>289</t>
  </si>
  <si>
    <t>781495211</t>
  </si>
  <si>
    <t>Čištění vnitřních ploch po provedení obkladu stěn chemickými prostředky</t>
  </si>
  <si>
    <t>290</t>
  </si>
  <si>
    <t>781731111</t>
  </si>
  <si>
    <t>Montáž obkladů vnějších stěn z obkladaček cihelných kladených do malty do 50 ks/m2</t>
  </si>
  <si>
    <t>1.24*5.275=6.541 [A] 
0.24*1.9=0.456 [B] 
Celkem: A+B=6.997 [C]</t>
  </si>
  <si>
    <t>291</t>
  </si>
  <si>
    <t>59623113</t>
  </si>
  <si>
    <t>pásek obkladový cihlový hladký 240x71x14mm červený</t>
  </si>
  <si>
    <t>5.275=5.275 [A] 
A * 50Koeficient množství=263.750 [B]</t>
  </si>
  <si>
    <t>292</t>
  </si>
  <si>
    <t>59623117</t>
  </si>
  <si>
    <t>pásek obkladový cihlový rohová tvarovka 240x71x14x115mm červený</t>
  </si>
  <si>
    <t>62+24=86.000 [A]</t>
  </si>
  <si>
    <t>293</t>
  </si>
  <si>
    <t>998781101</t>
  </si>
  <si>
    <t>Přesun hmot pro obklady keramické stanovený z hmotnosti přesunovaného materiálu vodorovná dopravní vzdálenost do 50 m v objektech výšky do 6 m</t>
  </si>
  <si>
    <t>294</t>
  </si>
  <si>
    <t>998781181</t>
  </si>
  <si>
    <t>Přesun hmot pro obklady keramické stanovený z hmotnosti přesunovaného materiálu Příplatek k cenám za přesun prováděný bez použití mechanizace pro jakoukoliv výš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</si>
  <si>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</si>
  <si>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</si>
  <si>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</si>
  <si>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295</t>
  </si>
  <si>
    <t>783827123</t>
  </si>
  <si>
    <t>Krycí (ochranný ) nátěr omítek jednonásobný hladkých omítek hladkých, zrnitých tenkovrstvých nebo štukových stupně členitosti 1 a 2 silikátový</t>
  </si>
  <si>
    <t>296</t>
  </si>
  <si>
    <t>783817501</t>
  </si>
  <si>
    <t>Krycí (ochranný ) nátěr omítek dvojnásobný hladkých zdiva lícového syntetický</t>
  </si>
  <si>
    <t>omyvatelný nátěr 
0P11 2.85*(2*2.9+2*2.1)-0.7*2-2*0.8*2-1*2.2=21.700 [A] 
0P17 2.85*(2*6.725+2*2)-1*2.2-5*0.9*2-0.7*2=37.133 [B] 
0P18 3.45*(2*4.25+2*2.4)-0.9*2=44.085 [C] 
Celkem: A+B+C=102.918 [D]</t>
  </si>
  <si>
    <t>784</t>
  </si>
  <si>
    <t>Dokončovací práce - malby a tapety</t>
  </si>
  <si>
    <t>297</t>
  </si>
  <si>
    <t>784181111</t>
  </si>
  <si>
    <t>Penetrace podkladu jednonásobná základní silikátová bezbarvá v místnostech výšky do 3,80 m</t>
  </si>
  <si>
    <t>0P0 9.34=9.340 [A] 
0P03 3.15=3.150 [B] 
0P04 3.31=3.310 [C] 
0P05 2.24=2.240 [D] 
0P06 6.36=6.360 [E] 
0P07 1.92=1.920 [F] 
0P08 1.92=1.920 [G] 
0P09 5.31=5.310 [H] 
0P10 5.7=5.700 [I] 
0P12 3*(2*2.85+3)-0.8*2+8.27=32.770 [J] 
0P13 3*(2*1.8+3)+5.55=25.350 [K] 
0P14 1.87=1.870 [L] 
0P15 1.7=1.700 [M] 
0P16 3.45*(2*4.15+2*2.8)-0.8*2+11.62=57.975 [N] 
0P18 10.31=10.310 [O] 
0P19 3.45*(2*4.25+2*3.5)-0.9*2+14.15=65.825 [P] 
0P20 3.45*(2*4.25+2*3.25)-0.9*2+12.13=62.080 [Q] 
0P21 3.45*(2*2.75+2*2.775)-0.9*2-1.5*1.8+7.63=41.253 [R] 
0P22 2.29=2.290 [S] 
0P23 1.63=1.630 [T] 
0P24 3.45*(2*2+2*2.1)-0.9*2+4.2=30.690 [U] 
0P25 3.45*(2*2.8+2*4.05)-1*2.2-0.575*1.8+11.49=55.520 [V] 
0P26 3.45*(2*3.975+2*1.8)-1*2.2+7.33=44.978 [W] 
Celkem: A+B+C+D+E+F+G+H+I+J+K+L+M+N+O+P+Q+R+S+T+U+V+W=473.491 [X]</t>
  </si>
  <si>
    <t>298</t>
  </si>
  <si>
    <t>784321031</t>
  </si>
  <si>
    <t>Malby silikátové dvojnásobné, bílé v místnostech výšky do 3,80 m</t>
  </si>
  <si>
    <t>299</t>
  </si>
  <si>
    <t>78466160R</t>
  </si>
  <si>
    <t>Dekorační techniky-imitace betonu</t>
  </si>
  <si>
    <t>stěrka v dekoru pohledového betonu 
strop nad halou 
0P01 67.55=67.550 [A] 
Mezisoučet: A=67.550 [B] 
stěny haly 
11.5*6.1-1*2.1-1.1*1.3-1*8.5=58.120 [C] 
4*0.99*5.8=22.968 [D] 
2*0.35*6.55=4.585 [E] 
11.5*6.1-5.3*2.8=55.310 [F] 
Mezisoučet: C+D+E+F=140.983 [G] 
0P02 3*(2*4.755+2*1.8)=39.330 [H] 
-4*0.9*2.1-1*2.1=-9.660 [I] 
Mezisoučet: H+I=29.670 [J] 
Celkem: A+C+D+E+F+H+I=238.203 [K]</t>
  </si>
  <si>
    <t>787</t>
  </si>
  <si>
    <t>Dokončovací práce - zasklívání</t>
  </si>
  <si>
    <t>300</t>
  </si>
  <si>
    <t>78769252R</t>
  </si>
  <si>
    <t>Pokladní bezpečnostní přepážka včetně vybavení a příslušenství</t>
  </si>
  <si>
    <t>Pokladní bezpečnostní přepážka včetně vybavení a příslušenství 
Specifikace dle PD 
1=1.000 [A]</t>
  </si>
  <si>
    <t>301</t>
  </si>
  <si>
    <t>998787101</t>
  </si>
  <si>
    <t>Přesun hmot pro zasklívání stanovený z hmotnosti přesunovaného materiálu vodorovná dopravní vzdálenost do 50 m v objektech výšky do 6 m</t>
  </si>
  <si>
    <t>302</t>
  </si>
  <si>
    <t>998787181</t>
  </si>
  <si>
    <t>Přesun hmot pro zasklívání stanovený z hmotnosti přesunovaného materiálu Příplatek k cenám za přesun prováděný bez použití mechanizace pro jakoukoliv výšku obje</t>
  </si>
  <si>
    <t>Přesun hmot pro zasklívání stanovený z hmotnosti přesunovaného materiálu Příplatek k cenám za přesun prováděný bez použití mechanizace pro jakoukoliv výšku objektu</t>
  </si>
  <si>
    <t>55242330R</t>
  </si>
  <si>
    <t>litinový poklop 600x600mm s rámem B125</t>
  </si>
  <si>
    <t>Z6 litinový poklop 600x600mm do kabelové šachty s rámem 
1=1.000 [A]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</si>
  <si>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</si>
  <si>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</si>
  <si>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</si>
  <si>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59217016</t>
  </si>
  <si>
    <t>obrubník betonový chodníkový 1000x80x250mm</t>
  </si>
  <si>
    <t>5.875=5.875 [A] 
A * 1.02Koeficient množství=5.993 [B]</t>
  </si>
  <si>
    <t>941111121</t>
  </si>
  <si>
    <t>Montáž lešení řadového trubkového lehkého pracovního s podlahami s provozním zatížením tř. 3 do 200 kg/m2 šířky tř. W09 přes 0,9 do 1,2 m, výšky do 10 m</t>
  </si>
  <si>
    <t>2*21.5*6=258.000 [A] 
2*24.5*6=294.000 [B] 
Celkem: A+B=552.000 [C]</t>
  </si>
  <si>
    <t>941111221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</si>
  <si>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</si>
  <si>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-1121</t>
  </si>
  <si>
    <t>552*3*30=49 680.000 [A]</t>
  </si>
  <si>
    <t>941111821</t>
  </si>
  <si>
    <t>Demontáž lešení řadového trubkového lehkého pracovního s podlahami s provozním zatížením tř. 3 do 200 kg/m2 šířky tř. W09 přes 0,9 do 1,2 m, výšky do 10 m</t>
  </si>
  <si>
    <t>943111111</t>
  </si>
  <si>
    <t>Montáž lešení prostorového trubkového lehkého pracovního bez podlah s provozním zatížením tř. 3 do 200 kg/m2, výšky do 10 m</t>
  </si>
  <si>
    <t>odbavovací hala 
18.5*6.5*5=601.250 [A]</t>
  </si>
  <si>
    <t>943111211</t>
  </si>
  <si>
    <t>Montáž lešení prostorového trubkového lehkého pracovního bez podlah Příplatek za první a každý další den použití lešení k ceně -1111</t>
  </si>
  <si>
    <t>601.25*30*3=54 112.500 [A]</t>
  </si>
  <si>
    <t>943111811</t>
  </si>
  <si>
    <t>Demontáž lešení prostorového trubkového lehkého pracovního bez podlah s provozním zatížením tř. 3 do 200 kg/m2, výšky do 10 m</t>
  </si>
  <si>
    <t>944511111</t>
  </si>
  <si>
    <t>Montáž ochranné sítě zavěšené na konstrukci lešení z textilie z umělých vláken</t>
  </si>
  <si>
    <t>944511211</t>
  </si>
  <si>
    <t>Montáž ochranné sítě Příplatek za první a každý další den použití sítě k ceně -1111</t>
  </si>
  <si>
    <t>944511811</t>
  </si>
  <si>
    <t>Demontáž ochranné sítě zavěšené na konstrukci lešení z textilie z umělých vláken</t>
  </si>
  <si>
    <t>949101112</t>
  </si>
  <si>
    <t>Lešení pomocné pracovní pro objekty pozemních staveb pro zatížení do 150 kg/m2, o výšce lešeňové podlahy přes 1,9 do 3,5 m</t>
  </si>
  <si>
    <t>310=310.000 [A]</t>
  </si>
  <si>
    <t>949211111</t>
  </si>
  <si>
    <t>Montáž lešeňové podlahy pro trubková lešení z fošen, prken nebo dřevěných sbíjených lešeňových dílců s příčníky nebo podélníky, ve výšce do 10 m</t>
  </si>
  <si>
    <t>18.5*6.5=120.250 [A]</t>
  </si>
  <si>
    <t>949211211</t>
  </si>
  <si>
    <t>Montáž lešeňové podlahy pro trubková lešení Příplatek za první a každý další den použití lešení k ceně -1111 nebo -1112</t>
  </si>
  <si>
    <t>120.25*30*3=10 822.500 [A]</t>
  </si>
  <si>
    <t>949211811</t>
  </si>
  <si>
    <t>Demontáž lešeňové podlahy pro trubková lešení z fošen, prken nebo dřevěných sbíjených lešeňových dílců s příčníky nebo podélníky, ve výšce do 10 m</t>
  </si>
  <si>
    <t>952901111</t>
  </si>
  <si>
    <t>Vyčištění budov nebo objektů před předáním do užívání budov bytové nebo občanské výstavby, světlé výšky podlaží do 4 m</t>
  </si>
  <si>
    <t>953312122</t>
  </si>
  <si>
    <t>Vložky svislé do dilatačních spár z polystyrenových desek extrudovaných včetně dodání a osazení, v jakémkoliv zdivu přes 10 do 20 mm</t>
  </si>
  <si>
    <t>3.6*0.25+0.3*0.25=0.975 [A] 
2.15*0.25+0.3*0.25=0.613 [B] 
Celkem: A+B=1.588 [C]</t>
  </si>
  <si>
    <t>953993311</t>
  </si>
  <si>
    <t>Osazení bezpečnostní, orientační nebo informační tabulky samolepicí</t>
  </si>
  <si>
    <t>BOZP samolepky 
větší do A4 
10=10.000 [A] 
malé 
32=32.000 [B] 
Celkem: A+B=42.000 [C]</t>
  </si>
  <si>
    <t>73534511</t>
  </si>
  <si>
    <t>tabulka bezpečnostní s tiskem 2 barvy A4 210x297mm samolepící</t>
  </si>
  <si>
    <t>73534550</t>
  </si>
  <si>
    <t>tabulka bezpečnostní s tiskem 2 barvy A5 248x210mm samolepící</t>
  </si>
  <si>
    <t>985324111</t>
  </si>
  <si>
    <t>Ochranný nátěr betonu na bázi silanu impregnační dvojnásobný (OS-A)</t>
  </si>
  <si>
    <t>střecha nad provozní částí 
13.75*13.75-1.9*2.7-2.175*6.8-105.8-19.4-20.8=23.143 [A] 
střecha nad halou 
6.65*18=119.700 [B] 
stěny 
4*18.5*7.1=525.400 [C] 
4*0.3*7.1=8.520 [D] 
2*0.25*2.8+0.25*5.3=2.725 [E] 
2*0.25*5.75+0.25*8.5=5.000 [F] 
-2*5.3*2.8=-29.680 [G] 
-2*8.5*5.75=-97.750 [H] 
2*5.875*4.8=56.400 [I] 
2*0.3*4.8=2.880 [J] 
2*0.3*3.6+0.3*5.75=3.885 [K] 
-2*5.275*3.6=-37.980 [L] 
Celkem: A+B+C+D+E+F+G+H+I+J+K+L=582.243 [M]</t>
  </si>
  <si>
    <t>303</t>
  </si>
  <si>
    <t>výrobní, dílenská dokumentace a jiná dokumentace 
1. Vnější výplně otvorů 
2. Zámečnické výrobky 
3. Pokladní bezpečnostní přepážka 
4. Duální hydroizolační systém střechy 
5. Technologický postup bednění a betonáže prvků z pohledového betonu 
1=1.000 [A]</t>
  </si>
  <si>
    <t xml:space="preserve">  SO 00-71-01.041</t>
  </si>
  <si>
    <t>Novostavba výpravní budovy včetně přípojek a inženýrských sítí - zdravotně technické instalace</t>
  </si>
  <si>
    <t>SO 00-71-01.041</t>
  </si>
  <si>
    <t>13.35*1.2*1.55=24.831 [A] 
7.35*1.2*1.25=11.025 [B] 
5.26*1.2*1.8=11.362 [C] 
4.99*1.2*1.75=10.479 [D] 
2.75*1.2*1.45=4.785 [E] 
9.75*1.2*1.55=18.135 [F] 
Celkem: A+B+C+D+E+F=80.617 [G]</t>
  </si>
  <si>
    <t>2*2*1.72=6.880 [A] 
2*2*1.68=6.720 [B] 
2*2*1.23=4.920 [C] 
2*2*1.53=6.120 [D] 
Celkem: A+B+C+D=24.640 [E]</t>
  </si>
  <si>
    <t>5.214+15.642=20.856 [A] 
3.14*0.225*0.225*1.72=0.273 [B] 
3.14*0.5*0.5*(1.23+1.68)=2.284 [C] 
Celkem: A+B+C=23.413 [D]</t>
  </si>
  <si>
    <t>80.617+24.64-23.413=81.844 [A]</t>
  </si>
  <si>
    <t>13.35*1.2*0.3=4.806 [A] 
7.35*1.2*0.3=2.646 [B] 
5.26*1.2*0.3=1.894 [C] 
4.99*1.2*0.3=1.796 [D] 
2.75*1.2*0.3=0.990 [E] 
9.75*1.2*0.3=3.510 [F] 
Celkem: A+B+C+D+E+F=15.642 [G]</t>
  </si>
  <si>
    <t>15.642=15.642 [A] 
A * 2Koeficient množství=31.284 [B]</t>
  </si>
  <si>
    <t>23.413*1.7=39.802 [A]</t>
  </si>
  <si>
    <t>7+1=8.000 [A]</t>
  </si>
  <si>
    <t>10300296R</t>
  </si>
  <si>
    <t>analogový modrý RF marker 1,8m s plochou konstrukcí 145,7 kHz</t>
  </si>
  <si>
    <t>vodovod 
2=2.000 [A] 
Celkem: A=2.000 [B]</t>
  </si>
  <si>
    <t>10300297R</t>
  </si>
  <si>
    <t>analogový zelený RF marker 1,8m s plochou konstrukcí 121,6 kHz</t>
  </si>
  <si>
    <t>dešťová kanalizace 
7=7.000 [A] 
Celkem: A=7.000 [B]</t>
  </si>
  <si>
    <t>splašková kanalizace 
1=1.000 [A] 
Celkem: A=1.000 [B]</t>
  </si>
  <si>
    <t>13.35*1.2*0.1=1.602 [A] 
7.35*1.2*0.1=0.882 [B] 
5.26*1.2*0.1=0.631 [C] 
4.99*1.2*0.1=0.599 [D] 
2.75*1.2*0.1=0.330 [E] 
9.75*1.2*0.1=1.170 [F] 
Celkem: A+B+C+D+E+F=5.214 [G]</t>
  </si>
  <si>
    <t>UV4 1=1.000 [A] 
ŠS2 1=1.000 [B] 
ŠS3 1=1.000 [C] 
Celkem: A+B+C=3.000 [D]</t>
  </si>
  <si>
    <t>UV4 1=1.000 [A] 
Celkem: A=1.000 [B]</t>
  </si>
  <si>
    <t>ŠS3 1=1.000 [A] 
Celkem: A=1.000 [B]</t>
  </si>
  <si>
    <t>ŠS2 1=1.000 [A]</t>
  </si>
  <si>
    <t>podklad pod šachty a vpusti 
3*2.4*2.4*0.1=1.728 [A]</t>
  </si>
  <si>
    <t>713463131</t>
  </si>
  <si>
    <t>Montáž izolace tepelné potrubí a ohybů tvarovkami nebo deskami potrubními pouzdry bez povrchové úpravy (izolační materiál ve specifikaci) přilepenými v příčných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</si>
  <si>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</si>
  <si>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2*1.5=3.000 [A] 
Celkem: A=3.000 [B]</t>
  </si>
  <si>
    <t>2712701R2</t>
  </si>
  <si>
    <t>pouzdro izolační potrubní z vysoce pružného izolačního materiálu na bázi syntetického kaučuku s uzavřenou strukturou buněk vyznačujícího se vysokou odolností pr</t>
  </si>
  <si>
    <t>pouzdro izolační potrubní z vysoce pružného izolačního materiálu na bázi syntetického kaučuku s uzavřenou strukturou buněk vyznačujícího se vysokou odolností proti difúzi vodních par a sníženou tepelnou vodivostí, elastomerní pěna na bázi syntetického kaučuku, prefabrikovaná pružná elastomerní pěna (flexible elastomeric foam, FEF) podle EN 14304, barva černá, tl 25 mm, DN 110</t>
  </si>
  <si>
    <t>3=3.000 [A] 
A * 1.05Koeficient množství=3.150 [B]</t>
  </si>
  <si>
    <t>998713102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</si>
  <si>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</si>
  <si>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</si>
  <si>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</si>
  <si>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721173401</t>
  </si>
  <si>
    <t>Potrubí z trub PVC SN4 svodné (ležaté) DN 110</t>
  </si>
  <si>
    <t>2+3.2+1.4+2.5+0.8+0.7+0.5+0.6+0.8=12.500 [A] 
Celkem: A=12.500 [B]</t>
  </si>
  <si>
    <t>721173402</t>
  </si>
  <si>
    <t>Potrubí z trub PVC SN4 svodné (ležaté) DN 125</t>
  </si>
  <si>
    <t>3.8+0.8+5.8+4+1.4=15.800 [A] 
Celkem: A=15.800 [B]</t>
  </si>
  <si>
    <t>721173403</t>
  </si>
  <si>
    <t>Potrubí z trub PVC SN4 svodné (ležaté) DN 160</t>
  </si>
  <si>
    <t>16+1.2=17.200 [A] 
Celkem: A=17.200 [B]</t>
  </si>
  <si>
    <t>72117402R</t>
  </si>
  <si>
    <t>Potrubí z trub polypropylenových odpadní (svislé) DN 50</t>
  </si>
  <si>
    <t>721174024</t>
  </si>
  <si>
    <t>Potrubí z trub polypropylenových odpadní (svislé) DN 75</t>
  </si>
  <si>
    <t>721174025</t>
  </si>
  <si>
    <t>Potrubí z trub polypropylenových odpadní (svislé) DN 110</t>
  </si>
  <si>
    <t>3*1+5.5+4.8=13.300 [A] 
Celkem: A=13.300 [B]</t>
  </si>
  <si>
    <t>72117404R</t>
  </si>
  <si>
    <t>Potrubí z trub polypropylenových připojovací DN 32</t>
  </si>
  <si>
    <t>1+0.8+1.7+0.6+0.4+0.6+0.8+1.1+2=9.000 [A] 
Celkem: A=9.000 [B]</t>
  </si>
  <si>
    <t>721174042</t>
  </si>
  <si>
    <t>Potrubí z trub polypropylenových připojovací DN 40</t>
  </si>
  <si>
    <t>1.4+0.6+1.6+2+2.6+2.1=10.300 [A] 
Celkem: A=10.300 [B]</t>
  </si>
  <si>
    <t>721174043</t>
  </si>
  <si>
    <t>Potrubí z trub polypropylenových připojovací DN 50</t>
  </si>
  <si>
    <t>1.2+0.5+2+1.8=5.500 [A] 
Celkem: A=5.500 [B]</t>
  </si>
  <si>
    <t>721174044</t>
  </si>
  <si>
    <t>Potrubí z trub polypropylenových připojovací DN 75</t>
  </si>
  <si>
    <t>1.1+1.3=2.400 [A] 
Celkem: A=2.400 [B]</t>
  </si>
  <si>
    <t>721174045</t>
  </si>
  <si>
    <t>Potrubí z trub polypropylenových připojovací DN 110</t>
  </si>
  <si>
    <t>1.2+1.7+0.6=3.500 [A] 
Celkem: A=3.500 [B]</t>
  </si>
  <si>
    <t>28615602R</t>
  </si>
  <si>
    <t>D+M čistící tvarovka odpadní PP DN 75 pro vysoké teploty</t>
  </si>
  <si>
    <t>28615603R</t>
  </si>
  <si>
    <t>D+M čistící tvarovka odpadní PP DN 110 pro vysoké teploty</t>
  </si>
  <si>
    <t>28615689R</t>
  </si>
  <si>
    <t>D+M zátka hrdlová HTM DN 50  l = 39mm</t>
  </si>
  <si>
    <t>28615690R</t>
  </si>
  <si>
    <t>D+M zátka hrdlová HTM DN 75  l = 39mm</t>
  </si>
  <si>
    <t>28615691R</t>
  </si>
  <si>
    <t>D+M zátka hrdlová HTM DN 110 l = 46mm</t>
  </si>
  <si>
    <t>721194103</t>
  </si>
  <si>
    <t>Vyměření přípojek na potrubí vyvedení a upevnění odpadních výpustek DN 32</t>
  </si>
  <si>
    <t>3+6=9.000 [A] 
Celkem: A=9.000 [B]</t>
  </si>
  <si>
    <t>721194104</t>
  </si>
  <si>
    <t>Vyměření přípojek na potrubí vyvedení a upevnění odpadních výpustek DN 40</t>
  </si>
  <si>
    <t>1+7=8.000 [A] 
Celkem: A=8.000 [B]</t>
  </si>
  <si>
    <t>721194105</t>
  </si>
  <si>
    <t>Vyměření přípojek na potrubí vyvedení a upevnění odpadních výpustek DN 50</t>
  </si>
  <si>
    <t>2+2=4.000 [A] 
Celkem: A=4.000 [B]</t>
  </si>
  <si>
    <t>721194107</t>
  </si>
  <si>
    <t>Vyměření přípojek na potrubí vyvedení a upevnění odpadních výpustek DN 70</t>
  </si>
  <si>
    <t>721194109</t>
  </si>
  <si>
    <t>Vyměření přípojek na potrubí vyvedení a upevnění odpadních výpustek DN 110</t>
  </si>
  <si>
    <t>6+1=7.000 [A] 
Celkem: A=7.000 [B]</t>
  </si>
  <si>
    <t>721229111</t>
  </si>
  <si>
    <t>Zápachové uzávěrky montáž zápachových uzávěrek ostatních typů do DN 50</t>
  </si>
  <si>
    <t>1+3+6=10.000 [A]</t>
  </si>
  <si>
    <t>13600000R</t>
  </si>
  <si>
    <t>vodní ZU pro odvod kondenzátu DN40 s připojením DN32 popř. d 12-18 mm, s přídavnou mechanickou uzávěrkou a čistící vložkou, s otáčivým ramenem odtoku</t>
  </si>
  <si>
    <t>13800000R</t>
  </si>
  <si>
    <t>podomítkový sifon ke klimatizačním jednotkám DN32 - 100x100mm</t>
  </si>
  <si>
    <t>21200000R</t>
  </si>
  <si>
    <t>vtok (nálevka) DN32 se zápachovou uzávěrkou a kuličkou pro suchý stav</t>
  </si>
  <si>
    <t>72124910R</t>
  </si>
  <si>
    <t>Lapače střešních splavenin montáž lapačů střešních splavenin ostatních typů litinových DN 110</t>
  </si>
  <si>
    <t>721249102</t>
  </si>
  <si>
    <t>Lapače střešních splavenin montáž lapačů střešních splavenin ostatních typů litinových DN 125</t>
  </si>
  <si>
    <t>55244101R</t>
  </si>
  <si>
    <t>lapač litinový střešních splavenin DN 110</t>
  </si>
  <si>
    <t>55244101</t>
  </si>
  <si>
    <t>lapač litinový střešních splavenin DN 125</t>
  </si>
  <si>
    <t>721273153</t>
  </si>
  <si>
    <t>Ventilační hlavice z polypropylenu (PP) DN 110</t>
  </si>
  <si>
    <t>721290111</t>
  </si>
  <si>
    <t>Zkouška těsnosti kanalizace v objektech vodou do DN 125</t>
  </si>
  <si>
    <t>12.5+15.8+1+1+13.3+9+10.3+5.5+2.4+3.5=74.300 [A] 
Celkem: A=74.300 [B]</t>
  </si>
  <si>
    <t>721290112</t>
  </si>
  <si>
    <t>Zkouška těsnosti kanalizace v objektech vodou DN 150 nebo DN 200</t>
  </si>
  <si>
    <t>998721101</t>
  </si>
  <si>
    <t>Přesun hmot pro vnitřní kanalizace stanovený z hmotnosti přesunovaného materiálu vodorovná dopravní vzdálenost do 50 m v objektech výšky do 6 m</t>
  </si>
  <si>
    <t>998721181</t>
  </si>
  <si>
    <t>Přesun hmot pro vnitřní kanalizace stanovený z hmotnosti přesunovaného materiálu Příplatek k ceně za přesun prováděný bez použití mechanizace pro jakoukoliv výš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</si>
  <si>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</si>
  <si>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</si>
  <si>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</si>
  <si>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</si>
  <si>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</si>
  <si>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vedeno v drážce 
3.4+2.7+3.2+8.8+3+5.2+6.5+3.3+3.5+3.8=43.400 [A] 
pod stropem 
10.2+4.3+5.8+1=21.300 [B] 
Celkem: A+B=64.700 [C]</t>
  </si>
  <si>
    <t>722174003</t>
  </si>
  <si>
    <t>Potrubí z plastových trubek z polypropylenu PPR svařovaných polyfúzně PN 16 (SDR 7,4) D 25 x 3,5</t>
  </si>
  <si>
    <t>odvod kondenzátu 
2.6+2*1.8=6.200 [A] 
vedeno v drážce 
3+3.2+4+3+1=14.200 [B] 
vedeno pod stropem 
4.5+11.8+6.2+2=24.500 [C] 
Celkem: A+B+C=44.900 [D]</t>
  </si>
  <si>
    <t>722174004</t>
  </si>
  <si>
    <t>Potrubí z plastových trubek z polypropylenu PPR svařovaných polyfúzně PN 16 (SDR 7,4) D 32 x 4,4</t>
  </si>
  <si>
    <t>vedeno po stropem 
4.5+1=5.500 [A] 
Celkem: A=5.500 [B]</t>
  </si>
  <si>
    <t>722174005</t>
  </si>
  <si>
    <t>Potrubí z plastových trubek z polypropylenu PPR svařovaných polyfúzně PN 16 (SDR 7,4) D 40 x 5,5</t>
  </si>
  <si>
    <t>vedeno v drážce 
2.2=2.200 [A] 
Celkem: A=2.200 [B]</t>
  </si>
  <si>
    <t>722175002</t>
  </si>
  <si>
    <t>Potrubí z plastových trubek z polypropylenu PP-RCT svařovaných polyfúzně D 20 x 2,8</t>
  </si>
  <si>
    <t>vedeno v drážce 
2+1.8+1.5+2.2+1.3+2.8=11.600 [A] 
Celkem: A=11.600 [B]</t>
  </si>
  <si>
    <t>722181211</t>
  </si>
  <si>
    <t>Ochrana potrubí termoizolačními trubicemi z pěnového polyetylenu PE přilepenými v příčných a podélných spojích, tloušťky izolace do 6 mm, vnitřního průměru izol</t>
  </si>
  <si>
    <t>Ochrana potrubí termoizolačními trubicemi z pěnového polyetylenu PE přilepenými v příčných a podélných spojích, tloušťky izolace do 6 mm, vnitřního průměru izolace DN do 22 mm</t>
  </si>
  <si>
    <t>43.4+21.3=64.700 [A] 
Celkem: A=64.700 [B]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</si>
  <si>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</si>
  <si>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</si>
  <si>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14.2+24.5=38.700 [A] 
Celkem: A=38.700 [B]</t>
  </si>
  <si>
    <t>722181222</t>
  </si>
  <si>
    <t>Ochrana potrubí termoizolačními trubicemi z pěnového polyetylenu PE přilepenými v příčných a podélných spojích, tloušťky izolace přes 6 do 9 mm, vnitřního průmě</t>
  </si>
  <si>
    <t>Ochrana potrubí termoizolačními trubicemi z pěnového polyetylenu PE přilepenými v příčných a podélných spojích, tloušťky izolace přes 6 do 9 mm, vnitřního průměru izolace DN přes 22 do 45 mm</t>
  </si>
  <si>
    <t>5.5+2.2=7.700 [A] 
Celkem: A=7.700 [B]</t>
  </si>
  <si>
    <t>722181231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</si>
  <si>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</si>
  <si>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do 22 mm</t>
  </si>
  <si>
    <t>11.6=11.600 [A] 
Celkem: A=11.600 [B]</t>
  </si>
  <si>
    <t>722190401</t>
  </si>
  <si>
    <t>Zřízení přípojek na potrubí vyvedení a upevnění výpustek do DN 25</t>
  </si>
  <si>
    <t>16*2+10=42.000 [A]</t>
  </si>
  <si>
    <t>722220111</t>
  </si>
  <si>
    <t>Armatury s jedním závitem nástěnky pro výtokový ventil G 1/2"</t>
  </si>
  <si>
    <t>6+2+2=10.000 [A] 
Celkem: A=10.000 [B]</t>
  </si>
  <si>
    <t>722220121</t>
  </si>
  <si>
    <t>Armatury s jedním závitem nástěnky pro baterii G 1/2"</t>
  </si>
  <si>
    <t>7+2+1+6=16.000 [A] 
Celkem: A=16.000 [B]</t>
  </si>
  <si>
    <t>722224116</t>
  </si>
  <si>
    <t>Armatury s jedním závitem kohouty plnicí a vypouštěcí PN 10 G 3/4"</t>
  </si>
  <si>
    <t>722229101</t>
  </si>
  <si>
    <t>Armatury s jedním závitem montáž vodovodních armatur s jedním závitem ostatních typů G 1/2"</t>
  </si>
  <si>
    <t>60000051R</t>
  </si>
  <si>
    <t>ventil nezámrzný s rukojetí zahradní DN 15</t>
  </si>
  <si>
    <t>722231075</t>
  </si>
  <si>
    <t>Armatury se dvěma závity ventily zpětné mosazné PN 10 do 110°C G 5/4"</t>
  </si>
  <si>
    <t>722232043</t>
  </si>
  <si>
    <t>Armatury se dvěma závity kulové kohouty PN 42 do 185 °C přímé vnitřní závit G 1/2"</t>
  </si>
  <si>
    <t>722232044</t>
  </si>
  <si>
    <t>Armatury se dvěma závity kulové kohouty PN 42 do 185 °C přímé vnitřní závit G 3/4"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</si>
  <si>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</si>
  <si>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</si>
  <si>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</si>
  <si>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</si>
  <si>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722232061</t>
  </si>
  <si>
    <t>Armatury se dvěma závity kulové kohouty PN 42 do 185 °C přímé vnitřní závit s vypouštěním G 1/2"</t>
  </si>
  <si>
    <t>722232062</t>
  </si>
  <si>
    <t>Armatury se dvěma závity kulové kohouty PN 42 do 185 °C přímé vnitřní závit s vypouštěním G 3/4"</t>
  </si>
  <si>
    <t>722232063</t>
  </si>
  <si>
    <t>Armatury se dvěma závity kulové kohouty PN 42 do 185 °C přímé vnitřní závit s vypouštěním G 1"</t>
  </si>
  <si>
    <t>722232064</t>
  </si>
  <si>
    <t>Armatury se dvěma závity kulové kohouty PN 42 do 185 °C přímé vnitřní závit s vypouštěním G 5/4"</t>
  </si>
  <si>
    <t>722239104</t>
  </si>
  <si>
    <t>Armatury se dvěma závity montáž vodovodních armatur se dvěma závity ostatních typů G 5/4"</t>
  </si>
  <si>
    <t>1+2=3.000 [A] 
Celkem: A=3.000 [B]</t>
  </si>
  <si>
    <t>43633215R</t>
  </si>
  <si>
    <t>odkalovací filtr na studenou vodu 5/4" se zpětným proplachem</t>
  </si>
  <si>
    <t>31942707</t>
  </si>
  <si>
    <t>redukce mosaz 5/4"x1"</t>
  </si>
  <si>
    <t>31942712R</t>
  </si>
  <si>
    <t>přechodka (spojka) se závitem 5/4"</t>
  </si>
  <si>
    <t>722239106</t>
  </si>
  <si>
    <t>Armatury se dvěma závity montáž vodovodních armatur se dvěma závity ostatních typů G 2"</t>
  </si>
  <si>
    <t>31942711</t>
  </si>
  <si>
    <t>redukce mosaz 2"x5/4"</t>
  </si>
  <si>
    <t>722262162</t>
  </si>
  <si>
    <t>Vodoměry pro vodu do 40°C přírubové šroubové horizontální DN 20 x 190 mm Qn 2,5</t>
  </si>
  <si>
    <t>722262213</t>
  </si>
  <si>
    <t>Vodoměry pro vodu do 40°C závitové horizontální jednovtokové suchoběžné G 3/4" x 130 mm Qn 1,5</t>
  </si>
  <si>
    <t>722290226</t>
  </si>
  <si>
    <t>Zkoušky, proplach a desinfekce vodovodního potrubí zkoušky těsnosti vodovodního potrubí závitového do DN 50</t>
  </si>
  <si>
    <t>43.4+21.3+14.2+24.5+5.5+2.2+11.6=122.700 [A] 
Celkem: A=122.700 [B]</t>
  </si>
  <si>
    <t>722290234</t>
  </si>
  <si>
    <t>Zkoušky, proplach a desinfekce vodovodního potrubí proplach a desinfekce vodovodního potrubí do DN 80</t>
  </si>
  <si>
    <t>998722101</t>
  </si>
  <si>
    <t>Přesun hmot pro vnitřní vodovod stanovený z hmotnosti přesunovaného materiálu vodorovná dopravní vzdálenost do 50 m v objektech výšky do 6 m</t>
  </si>
  <si>
    <t>998722181</t>
  </si>
  <si>
    <t>Přesun hmot pro vnitřní vodovod stanovený z hmotnosti přesunovaného materiálu Příplatek k ceně za přesun prováděný bez použití mechanizace pro jakoukoliv výšku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</si>
  <si>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</si>
  <si>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</si>
  <si>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</si>
  <si>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725119125</t>
  </si>
  <si>
    <t>Zařízení záchodů montáž klozetových mís závěsných na nosné stěny</t>
  </si>
  <si>
    <t>WC1 3=3.000 [A] 
WC2 2=2.000 [B] 
WCi 1=1.000 [C] 
Celkem: A+B+C=6.000 [D]</t>
  </si>
  <si>
    <t>55231003</t>
  </si>
  <si>
    <t>klozet nerezový závěsný hluboké splachování se sedátkem 360x530x355mm</t>
  </si>
  <si>
    <t>WC1 3=3.000 [A] 
Celkem: A=3.000 [B]</t>
  </si>
  <si>
    <t>55231352</t>
  </si>
  <si>
    <t>klozet nerezový závěsný se sedátkem pro handicapované</t>
  </si>
  <si>
    <t>WCi 1=1.000 [A] 
Celkem: A=1.000 [B]</t>
  </si>
  <si>
    <t>64236091</t>
  </si>
  <si>
    <t>mísa keramická klozetová závěsná bílá s hlubokým splachováním odpad vodorovný</t>
  </si>
  <si>
    <t>WC2 2=2.000 [A] 
Celkem: A=2.000 [B]</t>
  </si>
  <si>
    <t>55167381</t>
  </si>
  <si>
    <t>sedátko klozetové duroplastové bílé s poklopem</t>
  </si>
  <si>
    <t>55281800</t>
  </si>
  <si>
    <t>tlačítko pro ovládání WC zepředu dvě vody bílé 246x164mm</t>
  </si>
  <si>
    <t>55281001</t>
  </si>
  <si>
    <t>souprava pro tlumení hluku pro závěsné WC a bidet</t>
  </si>
  <si>
    <t>SADA</t>
  </si>
  <si>
    <t>55147026R</t>
  </si>
  <si>
    <t>D+M splachovač WC pneumatické ručníl oddálené ovládání</t>
  </si>
  <si>
    <t>725129102</t>
  </si>
  <si>
    <t>Pisoárové záchodky montáž ostatních typů automatických</t>
  </si>
  <si>
    <t>P 2=2.000 [A] 
Celkem: A=2.000 [B]</t>
  </si>
  <si>
    <t>55231382R</t>
  </si>
  <si>
    <t>pisoár nerez závěsný automatické splachování</t>
  </si>
  <si>
    <t>pisoár nerezový, nerez AISI 304, na zeď, s integrovaným elektronickým splachováním 
vody, přívod vody ze zdi 1/2', napájení 12V, rohový ventil s filtrem, sifon, upevňovací materiál 
P 2=2.000 [A] 
Celkem: A=2.000 [B]</t>
  </si>
  <si>
    <t>725219101</t>
  </si>
  <si>
    <t>Umyvadla montáž umyvadel ostatních typů na konzoly</t>
  </si>
  <si>
    <t>U1 2=2.000 [A] 
Celkem: A=2.000 [B]</t>
  </si>
  <si>
    <t>55231100R</t>
  </si>
  <si>
    <t>nerezový pult se dvěma umyvadly délky 1250mm s automatickou baterií</t>
  </si>
  <si>
    <t>celonerezový závěsný pult se dvěma umyvadly opláštěný, nerez AISI 304 s automatickou 
stojánkovou baterií pro teplou a studenou vodu s termostatickým ventilem, 12V / 50Hz, 
včetně sifonu a rohových ventilů s hadicemi 
U1 2=2.000 [A] 
Celkem: A=2.000 [B]</t>
  </si>
  <si>
    <t>55231223R</t>
  </si>
  <si>
    <t>umyvadlo nerezové automatické bezdotykové pro dvě vody s termostatickým ventilem pro tělesně postižené</t>
  </si>
  <si>
    <t>nerezové umyvadlo s madly, nrez AISI 304, včetně sifonu a konzolami 
infrasenzorová stojánková baterie pro teplou a studenou vodu s termostatickým ventilem, 
12V/ 50Hz, rohové ventily s filtrem 
Ui 1=1.000 [A] 
Celkem: A=1.000 [B]</t>
  </si>
  <si>
    <t>725219102</t>
  </si>
  <si>
    <t>Umyvadla montáž umyvadel ostatních typů na šrouby</t>
  </si>
  <si>
    <t>U2 2=2.000 [A] 
Celkem: A=2.000 [B]</t>
  </si>
  <si>
    <t>64211045</t>
  </si>
  <si>
    <t>umyvadlo keramické závěsné bílé š 550mm</t>
  </si>
  <si>
    <t>725339111</t>
  </si>
  <si>
    <t>Výlevky montáž výlevky</t>
  </si>
  <si>
    <t>VL 1=1.000 [A] 
Celkem: A=1.000 [B]</t>
  </si>
  <si>
    <t>55231323</t>
  </si>
  <si>
    <t>výlevka nerezová odpad D 56mm hl 300mm 450x550mm</t>
  </si>
  <si>
    <t>55231322</t>
  </si>
  <si>
    <t>konzola na zeď pro výlevku rozměru 550x450mm</t>
  </si>
  <si>
    <t>55231321</t>
  </si>
  <si>
    <t>stojan na podlahu pro výlevku rozměru 550x450mm</t>
  </si>
  <si>
    <t>55144040R</t>
  </si>
  <si>
    <t>D+M napájecí zdroj pro napájení automaticky ovládaných zařízení umístěných do vzdálenosti 300mm</t>
  </si>
  <si>
    <t>pro WC a umyvadlo 
1=1.000 [A] 
Celkem: A=1.000 [B]</t>
  </si>
  <si>
    <t>55144041R</t>
  </si>
  <si>
    <t>D+M napájecí zdroj na DIN lištu 12V,36 VA</t>
  </si>
  <si>
    <t>pro WC, 2 pisoáry a 2 umavadla 
1=1.000 [A] 
pro 2 WC a 2 umyvadla 
1=1.000 [B] 
Celkem: A+B=2.000 [C]</t>
  </si>
  <si>
    <t>725539201</t>
  </si>
  <si>
    <t>Elektrické ohřívače zásobníkové montáž tlakových ohřívačů závěsných (svislých nebo vodorovných) do 15 l</t>
  </si>
  <si>
    <t>4+1+1=6.000 [A]</t>
  </si>
  <si>
    <t>54132286R</t>
  </si>
  <si>
    <t>ohřívač vody elektrický tlakový dolní montáž 5L 1,5kW</t>
  </si>
  <si>
    <t>54132287R</t>
  </si>
  <si>
    <t>ohřívač vody elektrický tlakový horní montáž 5L 1,5kW</t>
  </si>
  <si>
    <t>54132235R</t>
  </si>
  <si>
    <t>ohřívač vody elektrický tlakový horní montáž 10L 1,5kW</t>
  </si>
  <si>
    <t>72581311R</t>
  </si>
  <si>
    <t>Ventily kulové pračkové G 1/2" s vjěším závitem se zpětnou klapkou</t>
  </si>
  <si>
    <t>725819401</t>
  </si>
  <si>
    <t>Ventily montáž ventilů ostatních typů rohových s připojovací trubičkou G 1/2"</t>
  </si>
  <si>
    <t>U2 2*2=4.000 [A] 
D 2*2=4.000 [B] 
Celkem: A+B=8.000 [C]</t>
  </si>
  <si>
    <t>55141002</t>
  </si>
  <si>
    <t>ventil kulový rohový s filtrem 1/2"x3/8" s celokovovým kulatým designem</t>
  </si>
  <si>
    <t>U2 2*2=4.000 [A] 
U 2*2=4.000 [B] 
Celkem: A+B=8.000 [C]</t>
  </si>
  <si>
    <t>725819402</t>
  </si>
  <si>
    <t>Ventily montáž ventilů ostatních typů rohových bez připojovací trubičky G 1/2"</t>
  </si>
  <si>
    <t>55141001</t>
  </si>
  <si>
    <t>kohout kulový rohový mosazný R 1/2"x3/8"</t>
  </si>
  <si>
    <t>725829101</t>
  </si>
  <si>
    <t>Baterie dřezové montáž ostatních typů nástěnných pákových nebo klasických</t>
  </si>
  <si>
    <t>55143976</t>
  </si>
  <si>
    <t>baterie dřezová páková nástěnná s kulatým ústím 300mm</t>
  </si>
  <si>
    <t>725829131</t>
  </si>
  <si>
    <t>Baterie umyvadlové montáž ostatních typů stojánkových G 1/2"</t>
  </si>
  <si>
    <t>55145690R</t>
  </si>
  <si>
    <t>baterie umyvadlová stojánková páková s keramickou kartuší, bez výpusti a perlátoru</t>
  </si>
  <si>
    <t>725869101</t>
  </si>
  <si>
    <t>Zápachové uzávěrky zařizovacích předmětů montáž zápachových uzávěrek umyvadlových do DN 40</t>
  </si>
  <si>
    <t>55162001R</t>
  </si>
  <si>
    <t>uzávěrka zápachová umyvadlová s celokovovým kulatým designem DN 40</t>
  </si>
  <si>
    <t>55160241R</t>
  </si>
  <si>
    <t>ventil odpadní umyvadlový se sítkem</t>
  </si>
  <si>
    <t>72598012R</t>
  </si>
  <si>
    <t>Dvířka magnetická kovová 20/20</t>
  </si>
  <si>
    <t>998725101</t>
  </si>
  <si>
    <t>Přesun hmot pro zařizovací předměty stanovený z hmotnosti přesunovaného materiálu vodorovná dopravní vzdálenost do 50 m v objektech výšky do 6 m</t>
  </si>
  <si>
    <t>998725181</t>
  </si>
  <si>
    <t>Přesun hmot pro zařizovací předměty stanovený z hmotnosti přesunovaného materiálu Příplatek k cenám za přesun prováděný bez použití mechanizace pro jakoukoliv v</t>
  </si>
  <si>
    <t>Přesun hmot pro zařizovací předměty stanovený z hmotnosti přesunovaného materiálu Příplatek k cenám za přesun prováděný bez použití mechanizace pro jakoukoliv výšku objektu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</si>
  <si>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</si>
  <si>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</si>
  <si>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</si>
  <si>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</si>
  <si>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WC1 3=3.000 [A] 
WC2 2=2.000 [B] 
Celkem: A+B=5.000 [C]</t>
  </si>
  <si>
    <t>72611103R</t>
  </si>
  <si>
    <t>Předstěnové instalační systémy pro zazdění do masivních zděných konstrukcí pro závěsné klozety ovládání zepředu, stavební výška 1080 mm a systémem pro upevnění</t>
  </si>
  <si>
    <t>Předstěnové instalační systémy pro zazdění do masivních zděných konstrukcí pro závěsné klozety ovládání zepředu, stavební výška 1080 mm a systémem pro upevnění madla</t>
  </si>
  <si>
    <t>72603000R</t>
  </si>
  <si>
    <t>D+M antivandalový splachovač WC s oddáleným splachováním</t>
  </si>
  <si>
    <t>726191002</t>
  </si>
  <si>
    <t>Ostatní příslušenství instalačních systémů souprava pro předstěnovou montáž</t>
  </si>
  <si>
    <t>998726111</t>
  </si>
  <si>
    <t>Přesun hmot pro instalační prefabrikáty stanovený z hmotnosti přesunovaného materiálu vodorovná dopravní vzdálenost do 50 m v objektech výšky do 6 m</t>
  </si>
  <si>
    <t>998726181</t>
  </si>
  <si>
    <t>Přesun hmot pro instalační prefabrikáty stanovený z hmotnosti přesunovaného materiálu Příplatek k cenám za přesun prováděný bez použití mechanizace pro jakoukol</t>
  </si>
  <si>
    <t>Přesun hmot pro instalační prefabrikáty stanovený z hmotnosti přesunovaného materiálu Příplatek k cenám za přesun prováděný bez použití mechanizace pro jakoukoliv výšku objektu</t>
  </si>
  <si>
    <t>727</t>
  </si>
  <si>
    <t>Zdravotechnika - požární ochrana</t>
  </si>
  <si>
    <t>72711131R</t>
  </si>
  <si>
    <t>Protipožární trubní ucpávky na vodovodním potrubí š 300 x v 150 h 150 mm</t>
  </si>
  <si>
    <t>1. V cenách -1111 až 1119, -1131 až 1219, -1321 až 1419 je započtena tloušťka vyplňované spáry 15mm a šířka 20 mm.  
2. V cenách -1301 až 1319, -1421 až 1429 je započtena tloušťka vyplňované spáry 25mm a šířka 15 mm.  
3. V cenách -1121 až 1129, -1221 až 1229, -1501 až 1509 je započtena tloušťka vyplňované spáry 15-20 mm.  
4. V cenách -1111 až 1119, -1131 až 1219, -1321 až 1419 je započteno opláštění potrubí minerální vlnou tloušťky 35mm.  
5. V cenách -1121 až 1129, -1221 až 1229 je započteno opláštění potrubí minerální vlnou tloušťky 32mm.  
6. V cenách -1301 až 1319, -1421 až 1429 je započteno opláštění potrubí minerální vlnou tloušťky 20mm.</t>
  </si>
  <si>
    <t>751</t>
  </si>
  <si>
    <t>Vzduchotechnika</t>
  </si>
  <si>
    <t>751398011</t>
  </si>
  <si>
    <t>Montáž ostatních zařízení větrací mřížky na kruhové potrubí, průměru do 100 mm</t>
  </si>
  <si>
    <t>42972835</t>
  </si>
  <si>
    <t>mřížka větrací kruhová nerezová se síťkou D 100mm</t>
  </si>
  <si>
    <t>85026592R</t>
  </si>
  <si>
    <t>Zaslepení stávajících odboček kanalizace DN 100 v RŠ</t>
  </si>
  <si>
    <t>přípojka splaškové kanalizace 
1=1.000 [A] 
Celkem: A=1.000 [B]</t>
  </si>
  <si>
    <t>85031593R</t>
  </si>
  <si>
    <t>Zaslepení stávajících odboček kanalizace DN 125 v RŠ</t>
  </si>
  <si>
    <t>přípojka splaškové kanalizace 
1=1.000 [A] 
dešťová kanalizace 
2=2.000 [B] 
Celkem: A+B=3.000 [C]</t>
  </si>
  <si>
    <t>85035594R</t>
  </si>
  <si>
    <t>Zaslepení stávajících odboček kanalizace DN 150 v RŠ</t>
  </si>
  <si>
    <t>přípojka splaškové kanalizace 
4=4.000 [A] 
dešťová kanalizace 
1=1.000 [B] 
Celkem: A+B=5.000 [C]</t>
  </si>
  <si>
    <t>28611584R</t>
  </si>
  <si>
    <t>D+M zaslepení stávajících odboček kanalizace DN 100 přímo na potrubí</t>
  </si>
  <si>
    <t>dešťová kanalizace 
1=1.000 [A] 
Celkem: A=1.000 [B]</t>
  </si>
  <si>
    <t>28611586R</t>
  </si>
  <si>
    <t>D+M zaslepení stávajících odboček kanalizace DN 125 přímo na potrubí</t>
  </si>
  <si>
    <t>přípojka splaškové kanalizace 
4=4.000 [A] 
dešťová kanalizce 
3=3.000 [B] 
Celkem: A+B=7.000 [C]</t>
  </si>
  <si>
    <t>28611588R</t>
  </si>
  <si>
    <t>D+M zaslepení stávajících odboček kanalizace DN 150 přímo na potrubí</t>
  </si>
  <si>
    <t>přípojka splaškové kanalizace 
2=2.000 [A] 
dešťová kanalizace 
2=2.000 [B] 
Celkem: A+B=4.000 [C]</t>
  </si>
  <si>
    <t>871171211</t>
  </si>
  <si>
    <t>Montáž vodovodního potrubí z plastů v otevřeném výkopu z polyetylenu PE 100 svařovaných elektrotvarovkou SDR 11/PN16 D 40 x 3,7 mm</t>
  </si>
  <si>
    <t>24.8=24.800 [A]</t>
  </si>
  <si>
    <t>28613111</t>
  </si>
  <si>
    <t>trubka vodovodní PE100 PN 16 SDR11 40x3,7mm</t>
  </si>
  <si>
    <t>24.8=24.800 [A] 
A * 1.015Koeficient množství=25.172 [B]</t>
  </si>
  <si>
    <t>871273121</t>
  </si>
  <si>
    <t>Montáž kanalizačního potrubí z plastů z tvrdého PVC těsněných gumovým kroužkem v otevřeném výkopu ve sklonu do 20 % DN 125</t>
  </si>
  <si>
    <t>2.8+9.7=12.500 [A]</t>
  </si>
  <si>
    <t>28611126</t>
  </si>
  <si>
    <t>trubka kanalizační PVC DN 125x1000mm SN4</t>
  </si>
  <si>
    <t>12.5=12.500 [A] 
A * 1.03Koeficient množství=12.875 [B]</t>
  </si>
  <si>
    <t>871313121</t>
  </si>
  <si>
    <t>Montáž kanalizačního potrubí z plastů z tvrdého PVC těsněných gumovým kroužkem v otevřeném výkopu ve sklonu do 20 % DN 160</t>
  </si>
  <si>
    <t>13.4+5.3+6.5=25.200 [A]</t>
  </si>
  <si>
    <t>28611131</t>
  </si>
  <si>
    <t>trubka kanalizační PVC DN 160x1000mm SN4</t>
  </si>
  <si>
    <t>25.2=25.200 [A] 
A * 1.03Koeficient množství=25.956 [B]</t>
  </si>
  <si>
    <t>877171101</t>
  </si>
  <si>
    <t>Montáž tvarovek na vodovodním plastovém potrubí z polyetylenu PE 100 elektrotvarovek SDR 11/PN16 spojek, oblouků nebo redukcí d 40</t>
  </si>
  <si>
    <t>28615970</t>
  </si>
  <si>
    <t>elektrospojka SDR11 PE 100 PN16 D 40mm</t>
  </si>
  <si>
    <t>877275211</t>
  </si>
  <si>
    <t>Montáž tvarovek na kanalizačním potrubí z trub z plastu z tvrdého PVC nebo z polypropylenu v otevřeném výkopu jednoosých DN 125</t>
  </si>
  <si>
    <t>redukce 125/110 2=2.000 [A] 
koleno 30° 1=1.000 [B] 
koleno 45° 5=5.000 [C] 
Celkem: A+B+C=8.000 [D]</t>
  </si>
  <si>
    <t>28611502</t>
  </si>
  <si>
    <t>redukce kanalizační PVC 125/110</t>
  </si>
  <si>
    <t>28611355</t>
  </si>
  <si>
    <t>koleno kanalizace PVC KG 125x30°</t>
  </si>
  <si>
    <t>28611356</t>
  </si>
  <si>
    <t>koleno kanalizační PVC KG 125x45°</t>
  </si>
  <si>
    <t>877315211</t>
  </si>
  <si>
    <t>Montáž tvarovek na kanalizačním potrubí z trub z plastu z tvrdého PVC nebo z polypropylenu v otevřeném výkopu jednoosých DN 160</t>
  </si>
  <si>
    <t>redukce 160/125 1=1.000 [A] 
koleno 30° 1=1.000 [B] 
koleno 45° 3=3.000 [C] 
Celkem: A+B+C=5.000 [D]</t>
  </si>
  <si>
    <t>28611506</t>
  </si>
  <si>
    <t>redukce kanalizační PVC 160/125</t>
  </si>
  <si>
    <t>28611360</t>
  </si>
  <si>
    <t>koleno kanalizace PVC KG 160x30°</t>
  </si>
  <si>
    <t>28611361</t>
  </si>
  <si>
    <t>koleno kanalizační PVC KG 160x45°</t>
  </si>
  <si>
    <t>877315221</t>
  </si>
  <si>
    <t>Montáž tvarovek na kanalizačním potrubí z trub z plastu z tvrdého PVC nebo z polypropylenu v otevřeném výkopu dvouosých DN 160</t>
  </si>
  <si>
    <t>28611392</t>
  </si>
  <si>
    <t>odbočka kanalizační PVC s hrdlem 160/160/45°</t>
  </si>
  <si>
    <t>879181111</t>
  </si>
  <si>
    <t>Montáž napojení vodovodní přípojky v otevřeném výkopu DN 40</t>
  </si>
  <si>
    <t>892271111</t>
  </si>
  <si>
    <t>Tlakové zkoušky vodou na potrubí DN 100 nebo 125</t>
  </si>
  <si>
    <t>ŠS2 - napojení potrubí KT DN200 a PVC DN 150 
1=1.000 [A] 
ŠS3 - napojení potrubí PVC 2x DN 150 
1=1.000 [B] 
Celkem: A+B=2.000 [C]</t>
  </si>
  <si>
    <t>ŠS2 1=1.000 [A] 
ŠS3 1=1.000 [B] 
Celkem: A+B=2.000 [C]</t>
  </si>
  <si>
    <t>ŠS2 1=1.000 [A] 
Celkem: A=1.000 [B]</t>
  </si>
  <si>
    <t>894812111</t>
  </si>
  <si>
    <t>Revizní a čistící šachta z polypropylenu PP pro hladké trouby DN 315 šachtové dno (DN šachty / DN trubního vedení) DN 315/150 přímý tok</t>
  </si>
  <si>
    <t>UV5 1=1.000 [A] 
Celkem: A=1.000 [B]</t>
  </si>
  <si>
    <t>894812132</t>
  </si>
  <si>
    <t>Revizní a čistící šachta z polypropylenu PP pro hladké trouby DN 315 roura šachtová korugovaná bez hrdla, světlé hloubky 2000 mm</t>
  </si>
  <si>
    <t>894812141</t>
  </si>
  <si>
    <t>Revizní a čistící šachta z polypropylenu PP pro hladké trouby DN 315 roura šachtová korugovaná teleskopická (včetně těsnění) 375 mm</t>
  </si>
  <si>
    <t>894812149</t>
  </si>
  <si>
    <t>Revizní a čistící šachta z polypropylenu PP pro hladké trouby DN 315 roura šachtová korugovaná Příplatek k cenám 2131 - 2142 za uříznutí šachtové roury</t>
  </si>
  <si>
    <t>89481217R</t>
  </si>
  <si>
    <t>Revizní a čistící šachta z polypropylenu PP pro hladké trouby DN 315 mříž (pro třídu zatížení) dešťová litinová do teleskopu (B125)</t>
  </si>
  <si>
    <t>28661784R</t>
  </si>
  <si>
    <t>D+M revizní šachty B 125-kalový koš pro D 315</t>
  </si>
  <si>
    <t>895941322</t>
  </si>
  <si>
    <t>Osazení vpusti uliční z betonových dílců DN 450 skruž středová 295 mm</t>
  </si>
  <si>
    <t>UV4 2=2.000 [A] 
Celkem: A=2.000 [B]</t>
  </si>
  <si>
    <t>59224487</t>
  </si>
  <si>
    <t>vpusť uliční DN 450 skruž střední betonová 450/295x50mm</t>
  </si>
  <si>
    <t>899722113</t>
  </si>
  <si>
    <t>Krytí potrubí z plastů výstražnou fólií z PVC šířky 34 cm</t>
  </si>
  <si>
    <t>vodovodní přípojka 
25=25.000 [A] 
Celkem: A=25.000 [B]</t>
  </si>
  <si>
    <t>95399331R</t>
  </si>
  <si>
    <t>Informační systém - označení jednotlivých potrubí samolepkami s typem média a směrem proudění</t>
  </si>
  <si>
    <t>977151122</t>
  </si>
  <si>
    <t>Jádrové vrty diamantovými korunkami do stavebních materiálů (železobetonu, betonu, cihel, obkladů, dlažeb, kamene) průměru přes 120 do 130 mm</t>
  </si>
  <si>
    <t>napojení do revizní šachty mimo dno DN 125 
2*0.3=0.600 [A]</t>
  </si>
  <si>
    <t>977151124</t>
  </si>
  <si>
    <t>Jádrové vrty diamantovými korunkami do stavebních materiálů (železobetonu, betonu, cihel, obkladů, dlažeb, kamene) průměru přes 150 do 180 mm</t>
  </si>
  <si>
    <t>napojení do revizní šachty mimo dno DN 160 
0.3=0.300 [A]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</si>
  <si>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</si>
  <si>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</si>
  <si>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</si>
  <si>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</si>
  <si>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zednické výpomoce, průrazy včetně začištění apod. 
75=75.000 [A]</t>
  </si>
  <si>
    <t xml:space="preserve">  SO 00-71-01.042</t>
  </si>
  <si>
    <t>Novostavba výpravní budovy včetně přípojek a inženýrských sítí - vzduchotechnika a chlazení</t>
  </si>
  <si>
    <t>SO 00-71-01.042</t>
  </si>
  <si>
    <t>751122011</t>
  </si>
  <si>
    <t>Montáž ventilátoru radiálního nízkotlakého nástěnného základního, průměru do 100 mm</t>
  </si>
  <si>
    <t>zařízení č.4 
2=2.000 [A]</t>
  </si>
  <si>
    <t>1223683R</t>
  </si>
  <si>
    <t>ventilátor radiální nástěnný, množství vzduchu: 180 m3/hod</t>
  </si>
  <si>
    <t>zařízení č.4 
množství vzduchu: 180 m3/hod při externí tlakové ztrátě: 50 Pa 
motor: P=0,048 kW, U=230 V, I=0,1 A 
1=1.000 [A]</t>
  </si>
  <si>
    <t>1238123R</t>
  </si>
  <si>
    <t>ventilátor radiální nástěnný, množství vzduchu: 250 m3/hod</t>
  </si>
  <si>
    <t>zařízení č.4 
množství vzduchu: 250 m3/hod při externí tlakové ztrátě: 50 Pa 
motor: P=0,053 kW, U=230 V, I=0,02 A 
1=1.000 [A]</t>
  </si>
  <si>
    <t>751122092</t>
  </si>
  <si>
    <t>Montáž ventilátoru radiálního nízkotlakého potrubního základního do kruhového potrubí, průměru přes 100 do 200 mm</t>
  </si>
  <si>
    <t>zařízení č.2 
1=1.000 [A] 
zařízení č.3 
1=1.000 [B] 
Celkem: A+B=2.000 [C]</t>
  </si>
  <si>
    <t>42914516</t>
  </si>
  <si>
    <t>ventilátor radiální potrubní úsporný ocelový IP44 výkon 65-105W D 125mm</t>
  </si>
  <si>
    <t>zařízení č.3 
1=1.000 [A]</t>
  </si>
  <si>
    <t>42914518</t>
  </si>
  <si>
    <t>ventilátor radiální potrubní úsporný ocelový IP44 výkon 100-130W D 160mm</t>
  </si>
  <si>
    <t>zařízení č.2 
1=1.000 [A]</t>
  </si>
  <si>
    <t>42917521</t>
  </si>
  <si>
    <t>spona rychloupínací D 125mm</t>
  </si>
  <si>
    <t>zařízení č.3 
2=2.000 [A]</t>
  </si>
  <si>
    <t>42917523</t>
  </si>
  <si>
    <t>spona rychloupínací D 160mm</t>
  </si>
  <si>
    <t>zařízení č.2 
2=2.000 [A]</t>
  </si>
  <si>
    <t>16581350R</t>
  </si>
  <si>
    <t>časové relé - doběhový elektronický spínač ventilátoru nastavitelný</t>
  </si>
  <si>
    <t>751322011</t>
  </si>
  <si>
    <t>Montáž talířových ventilů, anemostatů, dýz talířového ventilu, průměru do 100 mm</t>
  </si>
  <si>
    <t>zařízení č.1 
6=6.000 [A] 
zařízení č.2 
3=3.000 [B] 
zařízení č.3 
5=5.000 [C] 
Celkem: A+B+C=14.000 [D]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</si>
  <si>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</si>
  <si>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</si>
  <si>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</si>
  <si>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</si>
  <si>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zařízení č.1 
3=3.000 [A] 
zařízení č.2 
4=4.000 [B] 
Celkem: A+B=7.000 [C]</t>
  </si>
  <si>
    <t>42972202</t>
  </si>
  <si>
    <t>ventil talířový pro přívod a odvod vzduchu plastový D 125mm</t>
  </si>
  <si>
    <t>751344112</t>
  </si>
  <si>
    <t>Montáž tlumičů hluku pro kruhové potrubí, průměru přes 100 do 200 mm</t>
  </si>
  <si>
    <t>zařízení č.1 
4=4.000 [A] 
zařízení č.2 
2=2.000 [B] 
zařízení č.3 
2=2.000 [C] 
zařízení č.4 
1=1.000 [D] 
Celkem: A+B+C+D=9.000 [E]</t>
  </si>
  <si>
    <t>42976004</t>
  </si>
  <si>
    <t>tlumič hluku kruhový Pz, D 160mm, l=1000mm</t>
  </si>
  <si>
    <t>zařízení č.1 
1=1.000 [A]</t>
  </si>
  <si>
    <t>42976006</t>
  </si>
  <si>
    <t>tlumič hluku kruhový Pz, D 200mm, l=1000mm</t>
  </si>
  <si>
    <t>zařízení č.4 
1=1.000 [A]</t>
  </si>
  <si>
    <t>42976204</t>
  </si>
  <si>
    <t>tlumič hluku kruhový Pz, D 160mm, l=500mm</t>
  </si>
  <si>
    <t>zařízení č.1 
3=3.000 [A]</t>
  </si>
  <si>
    <t>42976103</t>
  </si>
  <si>
    <t>tlumič hluku ohebný s gumovým těsněním PP-Al izolace 25mm D 125mm, l=1000mm</t>
  </si>
  <si>
    <t>42976107</t>
  </si>
  <si>
    <t>tlumič hluku ohebný s gumovým těsněním PP-Al izolace 25mm D 200mm, l=1000mm</t>
  </si>
  <si>
    <t>751398041</t>
  </si>
  <si>
    <t>Montáž ostatních zařízení protidešťové žaluzie nebo žaluziové klapky na kruhové potrubí, průměru do 300 mm</t>
  </si>
  <si>
    <t>zařízení č.1 
2=2.000 [A] 
zařízení č.2 
1=1.000 [B] 
zařízení č.3 
1=1.000 [C] 
zařízení č.4 
1=1.000 [D] 
Celkem: A+B+C+D=5.000 [E]</t>
  </si>
  <si>
    <t>42972901</t>
  </si>
  <si>
    <t>žaluzie protidešťová plastová s pevnými lamelami, pro potrubí D 160mm</t>
  </si>
  <si>
    <t>zařízení č.1 
2=2.000 [A]</t>
  </si>
  <si>
    <t>42971006R</t>
  </si>
  <si>
    <t>žaluziová klapka samotížná bílá D 125mm</t>
  </si>
  <si>
    <t>42971007R</t>
  </si>
  <si>
    <t>žaluziová klapka samotížná šedá D 200mm</t>
  </si>
  <si>
    <t>zařízení č.2 
1=1.000 [A] 
zařízení č.4 
1=1.000 [B] 
Celkem: A+B=2.000 [C]</t>
  </si>
  <si>
    <t>751511181</t>
  </si>
  <si>
    <t>Montáž potrubí plechového skupiny I kruhového bez příruby tloušťky plechu 0,6 mm, průměru do 100 mm</t>
  </si>
  <si>
    <t>zařízení č.1 
6=6.000 [A] 
zařízení č.2 
3=3.000 [B] 
zařízení č.3 
4=4.000 [C] 
Celkem: A+B+C=13.000 [D]</t>
  </si>
  <si>
    <t>42981010</t>
  </si>
  <si>
    <t>trouba spirálně vinutá Pz D 100mm, l=3000mm</t>
  </si>
  <si>
    <t>zařízení č.1 
6=6.000 [A] 
zařízení č.2 
3=3.000 [B] 
zařízení č.3 
4=4.000 [C] 
Celkem: A+B+C=13.000 [D] 
D * 1.2Koeficient množství=15.600 [E]</t>
  </si>
  <si>
    <t>751511182</t>
  </si>
  <si>
    <t>Montáž potrubí plechového skupiny I kruhového bez příruby tloušťky plechu 0,6 mm, průměru přes 100 do 200 mm</t>
  </si>
  <si>
    <t>zařízení č.1 
8=8.000 [A] 
zařízení č.2 
5+2+13=20.000 [B] 
Zařízení č.3 
7=7.000 [C] 
zařízení č.4 
4+1+3=8.000 [D] 
Celkem: A+B+C+D=43.000 [E]</t>
  </si>
  <si>
    <t>42981097</t>
  </si>
  <si>
    <t>trouba spirálně vinutá Pz D 125mm, l=3000mm</t>
  </si>
  <si>
    <t>zařízení č.1 
7=7.000 [A] 
zařízení č.2 
13=13.000 [B] 
zařízení č.3 
7=7.000 [C] 
zařízení č.4 
3=3.000 [D] 
Celkem: A+B+C+D=30.000 [E] 
E * 1.2Koeficient množství=36.000 [F]</t>
  </si>
  <si>
    <t>42981099</t>
  </si>
  <si>
    <t>trouba spirálně vinutá Pz D 160mm, l=3000mm</t>
  </si>
  <si>
    <t>zařízení č.1 
1=1.000 [A] 
zařízení č.2 
2=2.000 [B] 
zařízení č.4 
1=1.000 [C] 
Celkem: A+B+C=4.000 [D] 
D * 1.2Koeficient množství=4.800 [E]</t>
  </si>
  <si>
    <t>42981015</t>
  </si>
  <si>
    <t>trouba spirálně vinutá Pz D 200mm, l=3000mm</t>
  </si>
  <si>
    <t>zařízení č.2 
5=5.000 [A] 
zařízení č.4 
4=4.000 [B] 
Celkem: A+B=9.000 [C] 
C * 1.2Koeficient množství=10.800 [D]</t>
  </si>
  <si>
    <t>751514177</t>
  </si>
  <si>
    <t>Montáž oblouku do plechového potrubí kruhového bez příruby, průměru do 100 mm</t>
  </si>
  <si>
    <t>zařízení č.1 
3=3.000 [A] 
zařízení č.2 
2=2.000 [B] 
zařízení č.3 
2=2.000 [C] 
Celkem: A+B+C=7.000 [D]</t>
  </si>
  <si>
    <t>42981080</t>
  </si>
  <si>
    <t>oblouk lisovaný Pz 90° D 100mm</t>
  </si>
  <si>
    <t>751514178</t>
  </si>
  <si>
    <t>Montáž oblouku do plechového potrubí kruhového bez příruby, průměru přes 100 do 200 mm</t>
  </si>
  <si>
    <t>zařízení č.1 
3+3=6.000 [A] 
zařízení č.2 
3=3.000 [B] 
zařízení č.3 
1=1.000 [C] 
zařízení č.4 
1=1.000 [D] 
Celkem: A+B+C+D=11.000 [E]</t>
  </si>
  <si>
    <t>42981113</t>
  </si>
  <si>
    <t>oblouk lisovaný Pz 90° D 125mm</t>
  </si>
  <si>
    <t>zařízení č.1 
3=3.000 [A] 
zařízení č.2 
3=3.000 [B] 
zařízení č.3 
1=1.000 [C] 
zařízení č.4 
1=1.000 [D] 
Celkem: A+B+C+D=8.000 [E]</t>
  </si>
  <si>
    <t>42981116</t>
  </si>
  <si>
    <t>oblouk lisovaný Pz 90° D 160mm</t>
  </si>
  <si>
    <t>zařízení č.1 
3=3.000 [A] 
Celkem: A=3.000 [B]</t>
  </si>
  <si>
    <t>751514288</t>
  </si>
  <si>
    <t>Montáž kalhotového kusu nebo odbočky jednostranné do plechového potrubí kruhového bez příruby, průměru přes 100 do 200 mm</t>
  </si>
  <si>
    <t>zařízení č.2 
1+1=2.000 [A] 
zařízení č.3 
1+1=2.000 [B] 
zařízení č.4 
1=1.000 [C] 
Celkem: A+B+C=5.000 [D]</t>
  </si>
  <si>
    <t>42981425</t>
  </si>
  <si>
    <t>odbočka jednostranná osová Pz T-kus 90° D1/D2 = 125/100mm</t>
  </si>
  <si>
    <t>zařízení č.3 
1=1.000 [A] 
Celkem: A=1.000 [B]</t>
  </si>
  <si>
    <t>42981426</t>
  </si>
  <si>
    <t>odbočka jednostranná osová Pz T-kus 90° D1/D2 = 125/125mm</t>
  </si>
  <si>
    <t>42981433</t>
  </si>
  <si>
    <t>odbočka jednostranná osová Pz T-kus 90° D1/D2 = 160/125mm</t>
  </si>
  <si>
    <t>zařízení č.2 
1=1.000 [A] 
Celkem: A=1.000 [B]</t>
  </si>
  <si>
    <t>42981442</t>
  </si>
  <si>
    <t>odbočka jednostranná osová Pz T-kus 90° D1/D2 = 200/125mm</t>
  </si>
  <si>
    <t>42981443</t>
  </si>
  <si>
    <t>odbočka jednostranná osová Pz T-kus 90° D1/D2 = 200/160mm</t>
  </si>
  <si>
    <t>zařízení č.4 
1=1.000 [A] 
Celkem: A=1.000 [B]</t>
  </si>
  <si>
    <t>751514377</t>
  </si>
  <si>
    <t>Montáž odbočky oboustranné do plechového potrubí kruhového bez příruby, průměru přes 100 do 200 mm</t>
  </si>
  <si>
    <t>zařízení č.1 
1=1.000 [A] 
Celkem: A=1.000 [B]</t>
  </si>
  <si>
    <t>42981562</t>
  </si>
  <si>
    <t>odbočka oboustranná osová X-kus Pz 90° D1/D2 = 160/125mm</t>
  </si>
  <si>
    <t>751514478</t>
  </si>
  <si>
    <t>Montáž přechodu osového nebo pravoúhlého do plechového potrubí kruhového bez příruby, průměru přes 100 do 200 mm</t>
  </si>
  <si>
    <t>zařízení č.1 
5=5.000 [A] 
zařízení č.2 
1+1+2+2=6.000 [B] 
zařízení č.3 
2=2.000 [C] 
zařízení č.4 
1+2=3.000 [D] 
Celkem: A+B+C+D=16.000 [E]</t>
  </si>
  <si>
    <t>42981346</t>
  </si>
  <si>
    <t>přechod osový Pz D1/D2 = 125/100mm</t>
  </si>
  <si>
    <t>zařízení č.1 
3=3.000 [A] 
zařízení č.2 
2=2.000 [B] 
zařízení č.3 
2=2.000 [C] 
zařízení č.4 
2=2.000 [D] 
Celkem: A+B+C+D=9.000 [E]</t>
  </si>
  <si>
    <t>42981348</t>
  </si>
  <si>
    <t>přechod osový Pz D1/D2 = 150/125mm</t>
  </si>
  <si>
    <t>zařízení č.1 
2=2.000 [A] 
zařízení č.2 
1=1.000 [B] 
Celkem: A+B=3.000 [C]</t>
  </si>
  <si>
    <t>42981356</t>
  </si>
  <si>
    <t>přechod osový Pz D1/D2 = 200/160mm</t>
  </si>
  <si>
    <t>zařízení č.2 
1+2=3.000 [A] 
Celkem: A=3.000 [B]</t>
  </si>
  <si>
    <t>42981354</t>
  </si>
  <si>
    <t>přechod osový Pz D1/D2 = 200/125mm</t>
  </si>
  <si>
    <t>751514662</t>
  </si>
  <si>
    <t>Montáž škrtící klapky nebo zpětné klapky do plechového potrubí kruhové s přírubou, průměru přes 100 do 200 mm</t>
  </si>
  <si>
    <t>zřízení č.1 
2=2.000 [A] 
zařízení č.2 
1=1.000 [B] 
zařízení č.3 
1=1.000 [C] 
zařízení č.4 
1=1.000 [D] 
Celkem: A+B+C+D=5.000 [E]</t>
  </si>
  <si>
    <t>42971020</t>
  </si>
  <si>
    <t>klapka kruhová zpětná Pz D 125mm</t>
  </si>
  <si>
    <t>42971022</t>
  </si>
  <si>
    <t>klapka kruhová zpětná Pz D 160mm</t>
  </si>
  <si>
    <t>zřízení č.1 
2=2.000 [A]</t>
  </si>
  <si>
    <t>42971024</t>
  </si>
  <si>
    <t>klapka kruhová zpětná Pz D 200mm</t>
  </si>
  <si>
    <t>751537071</t>
  </si>
  <si>
    <t>Montáž potrubí ohebného kruhového neizolovaného z Al folie, průměru do 100 mm</t>
  </si>
  <si>
    <t>zřízení č.1 
3=3.000 [A] 
zařízení č.2 
2=2.000 [B] 
zařízení č.3 
3=3.000 [C] 
Celkem: A+B+C=8.000 [D]</t>
  </si>
  <si>
    <t>42981795</t>
  </si>
  <si>
    <t>hadice ohebná neizolovaná z Al folie s vícenásobným zámkem D 100mm</t>
  </si>
  <si>
    <t>zřízení č.1 
3=3.000 [A] 
zařízení č.2 
2=2.000 [B] 
zařízení č.3 
3=3.000 [C] 
Celkem: A+B+C=8.000 [D] 
D * 1.2Koeficient množství=9.600 [E]</t>
  </si>
  <si>
    <t>751537072</t>
  </si>
  <si>
    <t>Montáž potrubí ohebného kruhového neizolovaného z Al folie, průměru přes 100 do 200 mm</t>
  </si>
  <si>
    <t>zřízení č.1 
2=2.000 [A] 
zařízení č.2 
2=2.000 [B] 
Celkem: A+B=4.000 [C]</t>
  </si>
  <si>
    <t>42981796</t>
  </si>
  <si>
    <t>hadice ohebná neizolovaná z Al folie s vícenásobným zámkem D 125mm</t>
  </si>
  <si>
    <t>751612119</t>
  </si>
  <si>
    <t>Montáž vzduchotechnické jednotky s rekuperací tepla a vlhkosti centrální podstropní s výměnou vzduchu do 300 m3/h</t>
  </si>
  <si>
    <t>zřízení č.1 
1=1.000 [A]</t>
  </si>
  <si>
    <t>42944034R</t>
  </si>
  <si>
    <t>jednotka VZT přívodní s rekuperací tepla a ovládací jednotkou 300m3/hod, kabelové dálkové ovládání</t>
  </si>
  <si>
    <t>v sestavě - přívod: filtr, rekuperátor, ventilátor; odtah: filtr, rekuperátor, ventilátor 
množství přívodního vzduchu: Q=230 m3/hod 
při externí tlakové ztrátě: p=150 Pa 
množství odtahovaného vzduchu: Q=230 m3/hod 
při externí tlakové ztrátě: p=150 Pa 
elektrický příkon - ventilátory: PE=0,14kW (230 V; 0,98 A) 
rekuperace: deskový křížový výměník (účinnost min 80%) 
1=1.000 [A]</t>
  </si>
  <si>
    <t>75169111R</t>
  </si>
  <si>
    <t>Zaregulování systému vzduchotechnického zařízení, provozní zkoušky, spuštění zařízení</t>
  </si>
  <si>
    <t>75179140R</t>
  </si>
  <si>
    <t>montážní materiál</t>
  </si>
  <si>
    <t>spojovací materiál: šrouby, matice, podložky, závěsy, závitové tyče, ocelové hmoždinky, 
pomocné konstrukce, samolepicí pásky, těsnící materiál 
10+9+4+4=27.000 [A]</t>
  </si>
  <si>
    <t>998751101</t>
  </si>
  <si>
    <t>Přesun hmot pro vzduchotechniku stanovený z hmotnosti přesunovaného materiálu vodorovná dopravní vzdálenost do 100 m v objektech výšky do 12 m</t>
  </si>
  <si>
    <t>998751181</t>
  </si>
  <si>
    <t>Přesun hmot pro vzduchotechniku stanovený z hmotnosti přesunovaného materiálu Příplatek k cenám za přesun prováděný bez použití mechanizace pro jakoukoliv výšku</t>
  </si>
  <si>
    <t>Přesun hmot pro vzduchotechniku stanovený z hmotnosti přesunovaného materiálu Příplatek k cenám za přesun prováděný bez použití mechanizace pro jakoukoliv výšku objektu</t>
  </si>
  <si>
    <t xml:space="preserve">  SO 00-71-01.043</t>
  </si>
  <si>
    <t>Novostavba výpravní budovy včetně přípojek a inženýrských sítí - vytápění</t>
  </si>
  <si>
    <t>SO 00-71-01.043</t>
  </si>
  <si>
    <t>srovnání prohloubení kotelny drtí z demolice výpravní budovy 
60.5*1.8=108.900 [A] 
zásyp hutnitelným materiálem - registr 
187*1.4=261.800 [B] 
zásyp hutnitelným materiálem - kolektor 
57.4*1.1=63.140 [C] 
bentonit 
2*187*0.2=74.800 [D] 
Celkem: A+B+C+D=508.640 [E]</t>
  </si>
  <si>
    <t>58128333</t>
  </si>
  <si>
    <t>bentonit neaktivovaný sušený mletý VL</t>
  </si>
  <si>
    <t>74.8*1.8=134.640 [A]</t>
  </si>
  <si>
    <t>2*(261.8+63.14)=649.880 [A]</t>
  </si>
  <si>
    <t>732</t>
  </si>
  <si>
    <t>Ústřední vytápění - strojovny</t>
  </si>
  <si>
    <t>40467042R</t>
  </si>
  <si>
    <t>D+M Stop tlačítko</t>
  </si>
  <si>
    <t>40541001R</t>
  </si>
  <si>
    <t>D+M čidlo tlaku v rozdělovači 0-1,6 bar, 0-10V</t>
  </si>
  <si>
    <t>40541003R</t>
  </si>
  <si>
    <t>D+M čidlo teplotní prostorové Ni1000, 0...+50°C</t>
  </si>
  <si>
    <t>40541004R</t>
  </si>
  <si>
    <t>D+M čidlo teplotní jímkové, do zásuvky Ni1000, -30...+130°C</t>
  </si>
  <si>
    <t>40541011R</t>
  </si>
  <si>
    <t>D+M čidlo teplotní jímkové Ni1000, -30...+130°C + jímka, návarek</t>
  </si>
  <si>
    <t>40561205R</t>
  </si>
  <si>
    <t>D+M regulátor teploty maxima 30+90°C+ návarek</t>
  </si>
  <si>
    <t>40562326R</t>
  </si>
  <si>
    <t>D+M regulátor tlaku minima 63 až 630kPa tlak + návarek, kohout, smyčka</t>
  </si>
  <si>
    <t>40563130R</t>
  </si>
  <si>
    <t>D+M čidlo venkovní pro měření venkovní teploty Ni 1000, -50 až +70°C</t>
  </si>
  <si>
    <t>73211113R</t>
  </si>
  <si>
    <t>Rozdělovač a sběrač pro 4 větve včetně regulátoru průtoku</t>
  </si>
  <si>
    <t>73221091R</t>
  </si>
  <si>
    <t>Elektrická topná vložka 6 kW</t>
  </si>
  <si>
    <t>73229411R</t>
  </si>
  <si>
    <t>Detektor zaplavení strojovny + sondy</t>
  </si>
  <si>
    <t>73233162R</t>
  </si>
  <si>
    <t>Nádoby expanzní pro topné soustavy o objemu 200 l včetně příslušenství</t>
  </si>
  <si>
    <t>73233210R</t>
  </si>
  <si>
    <t>Tepelné čerpadlo topení/chlazení o chladícím výkonu 14 kW, el. 3x400V, rozběh. 28A</t>
  </si>
  <si>
    <t>73233230R</t>
  </si>
  <si>
    <t>Předávací akumulační stanice tepla 900 l, tepelný výměník 4xL (3,5m2, délka 10m, připojení Cu22)</t>
  </si>
  <si>
    <t>998732101</t>
  </si>
  <si>
    <t>Přesun hmot pro strojovny stanovený z hmotnosti přesunovaného materiálu vodorovná dopravní vzdálenost do 50 m v objektech výšky do 6 m</t>
  </si>
  <si>
    <t>998732181</t>
  </si>
  <si>
    <t>Přesun hmot pro strojovny stanovený z hmotnosti přesunovaného materiálu Příplatek k cenám za přesun prováděný bez použití mechanizace pro jakoukoliv výšku objek</t>
  </si>
  <si>
    <t>Přesun hmot pro strojovny stanovený z hmotnosti přesunovaného materiálu Příplatek k cenám za přesun prováděný bez použití mechanizace pro jakoukoliv výšku objektu</t>
  </si>
  <si>
    <t>733</t>
  </si>
  <si>
    <t>Ústřední vytápění - rozvodné potrubí</t>
  </si>
  <si>
    <t>73322330R</t>
  </si>
  <si>
    <t>Potrubí z trubek měděných flexibilních spojovaných lisováním O 16/2</t>
  </si>
  <si>
    <t>rozvody zemního registru 
2*(2*13.5+5*39+2*4.5+6*28)=798.000 [A]</t>
  </si>
  <si>
    <t>73322331R</t>
  </si>
  <si>
    <t>Potrubí z trubek měděných flexibilních spojovaných lisováním O 26/3</t>
  </si>
  <si>
    <t>rozvody zemního registru 
8*41=328.000 [A]</t>
  </si>
  <si>
    <t>73322422R</t>
  </si>
  <si>
    <t>Přechodová tvarovka 26/16</t>
  </si>
  <si>
    <t>73322423R</t>
  </si>
  <si>
    <t>Tvarovka T-kus 26/26/26</t>
  </si>
  <si>
    <t>733291101</t>
  </si>
  <si>
    <t>Zkoušky těsnosti potrubí z trubek měděných O do 35/1,5</t>
  </si>
  <si>
    <t>798+328=1 126.000 [A]</t>
  </si>
  <si>
    <t>73332222R</t>
  </si>
  <si>
    <t>Potrubí z trubek plastových ze zesíťovaného polyethylenu (PE–Xa) spojovaných mechanicky násuvnou objímkou plastovou D 17/2</t>
  </si>
  <si>
    <t>73332223R</t>
  </si>
  <si>
    <t>Potrubí z trubek plastových ze zesíťovaného polyethylenu (PE–Xa) spojovaných mechanicky násuvnou objímkou plastovou D 20/2</t>
  </si>
  <si>
    <t>28616139R</t>
  </si>
  <si>
    <t>D+M tvarovka T-kus systém napojení otopných těles a podlahového topení 17/20/17mm</t>
  </si>
  <si>
    <t>12502971002R</t>
  </si>
  <si>
    <t>D+M násuvná objímka 17 x 2,0</t>
  </si>
  <si>
    <t>12503071002R</t>
  </si>
  <si>
    <t>D+M násuvná objímka 20 x 2,0</t>
  </si>
  <si>
    <t>12607001002R</t>
  </si>
  <si>
    <t>D+M kolenová připojovací garnitura nerez 17/250</t>
  </si>
  <si>
    <t>733391101</t>
  </si>
  <si>
    <t>Zkoušky těsnosti potrubí z trubek plastových O do 32/3,0</t>
  </si>
  <si>
    <t>733811231</t>
  </si>
  <si>
    <t>Ochrana potrubí termoizolačními trubicemi z pěnového polyetylenu PE přilepenými v příčných a podélných spojích, tloušťky izolace přes 9 do 13 mm, vnitřního prům</t>
  </si>
  <si>
    <t>Ochrana potrubí termoizolačními trubicemi z pěnového polyetylenu PE přilepenými v příčných a podélných spojích, tloušťky izolace přes 9 do 13 mm, vnitřního průměru izolace DN do 22 mm</t>
  </si>
  <si>
    <t>998733101</t>
  </si>
  <si>
    <t>Přesun hmot pro rozvody potrubí stanovený z hmotnosti přesunovaného materiálu vodorovná dopravní vzdálenost do 50 m v objektech výšky do 6 m</t>
  </si>
  <si>
    <t>998733181</t>
  </si>
  <si>
    <t>Přesun hmot pro rozvody potrubí stanovený z hmotnosti přesunovaného materiálu Příplatek k cenám za přesun prováděný bez použití mechanizace pro jakoukoliv výšku</t>
  </si>
  <si>
    <t>Přesun hmot pro rozvody potrubí stanovený z hmotnosti přesunovaného materiálu Příplatek k cenám za přesun prováděný bez použití mechanizace pro jakoukoliv výšku objektu</t>
  </si>
  <si>
    <t>734</t>
  </si>
  <si>
    <t>Ústřední vytápění - armatury</t>
  </si>
  <si>
    <t>734221532</t>
  </si>
  <si>
    <t>Ventily regulační závitové termostatické, bez hlavice ovládání PN 16 do 110°C rohové jednoregulační G 1/2</t>
  </si>
  <si>
    <t>734221682</t>
  </si>
  <si>
    <t>Ventily regulační závitové hlavice termostatické, pro ovládání ventilů PN 10 do 110°C kapalinové otopných těles VK</t>
  </si>
  <si>
    <t>734261402</t>
  </si>
  <si>
    <t>Šroubení připojovací armatury radiátorů VK PN 10 do 110°C, regulační uzavíratelné rohové G 1/2 x 18</t>
  </si>
  <si>
    <t>73441211R</t>
  </si>
  <si>
    <t>Ultrazvukový měřič tepla pro měření spotřeby tepla v systémech dálkového a místního vytápění včetně napájecí baterie, závitové provedení, stavební délka 190mm,</t>
  </si>
  <si>
    <t>Ultrazvukový měřič tepla pro měření spotřeby tepla v systémech dálkového a místního vytápění včetně napájecí baterie, závitové provedení, stavební délka 190mm, Qn 1,5; G 1, PN 16</t>
  </si>
  <si>
    <t>Měřič tepla, provedení kompaktní s ultrazvukovým principem měření průtoku s integrovaným počitadlem, bez nutnosti uklidňujících úseků. 
Oddělená měřící část s LC displayem, 10-ti letá baterie. Dodat včetně sady teplotních čidel  a sady s jímkou,  
komunikačního modulu M-BUS s pulsním výstupem, napájecím modulem 
1=1.000 [A]</t>
  </si>
  <si>
    <t>998734101</t>
  </si>
  <si>
    <t>Přesun hmot pro armatury stanovený z hmotnosti přesunovaného materiálu vodorovná dopravní vzdálenost do 50 m v objektech výšky do 6 m</t>
  </si>
  <si>
    <t>998734181</t>
  </si>
  <si>
    <t>Přesun hmot pro armatury stanovený z hmotnosti přesunovaného materiálu Příplatek k cenám za přesun prováděný bez použití mechanizace pro jakoukoliv výšku objekt</t>
  </si>
  <si>
    <t>Přesun hmot pro armatury stanovený z hmotnosti přesunovaného materiálu Příplatek k cenám za přesun prováděný bez použití mechanizace pro jakoukoliv výšku objektu</t>
  </si>
  <si>
    <t>735</t>
  </si>
  <si>
    <t>Ústřední vytápění - otopná tělesa</t>
  </si>
  <si>
    <t>73500091R</t>
  </si>
  <si>
    <t>Regulace otopného systému včetně protokolu</t>
  </si>
  <si>
    <t>735159220</t>
  </si>
  <si>
    <t>Montáž otopných těles panelových dvouřadých, stavební délky přes 1140 do 1500 mm</t>
  </si>
  <si>
    <t>48457447</t>
  </si>
  <si>
    <t>těleso otopné panelové 2 deskové VK 2 přídavné přestupní plochy v 900mm dl 1200mm 2776W</t>
  </si>
  <si>
    <t>735159230</t>
  </si>
  <si>
    <t>Montáž otopných těles panelových dvouřadých, stavební délky přes 1500 do 1980 mm</t>
  </si>
  <si>
    <t>48457365R</t>
  </si>
  <si>
    <t>těleso otopné panelové 2 deskové VK 1 přídavná přestupní plocha v 700mm dl 1600mm</t>
  </si>
  <si>
    <t>735159320</t>
  </si>
  <si>
    <t>Montáž otopných těles panelových třířadých, stavební délky přes 1140 do 1500 mm</t>
  </si>
  <si>
    <t>48457348R</t>
  </si>
  <si>
    <t>těleso otopné panelové 3 desková 3 přídavné přestupní plochy v 700mm dl 1200mm</t>
  </si>
  <si>
    <t>48457349R</t>
  </si>
  <si>
    <t>těleso otopné panelové 3 desková 3 přídavné přestupní plochy v 700mm dl 1400mm</t>
  </si>
  <si>
    <t>735511007</t>
  </si>
  <si>
    <t>Trubkové teplovodní podlahové vytápění rozvod v systémové desce potrubí polyethylen PE-Xa rozvodné potrubí 17x2 mm, rozteč 100 mm</t>
  </si>
  <si>
    <t>735511008</t>
  </si>
  <si>
    <t>Trubkové teplovodní podlahové vytápění rozvod v systémové desce systémová deska s tepelnou izolací, celkové výšky 50 až 53 mm</t>
  </si>
  <si>
    <t>28616040</t>
  </si>
  <si>
    <t>oblouk fixační 90°- systém napojení otopných těles D 17mm</t>
  </si>
  <si>
    <t>28616041</t>
  </si>
  <si>
    <t>oblouk fixační 90°- systém napojení otopných těles D 20mm</t>
  </si>
  <si>
    <t>735511062</t>
  </si>
  <si>
    <t>Trubkové teplovodní podlahové vytápění doplňkové prvky okrajový izolační pruh</t>
  </si>
  <si>
    <t>735511063</t>
  </si>
  <si>
    <t>Trubkové teplovodní podlahové vytápění doplňkové prvky ochranná trubka</t>
  </si>
  <si>
    <t>735511064</t>
  </si>
  <si>
    <t>Trubkové teplovodní podlahové vytápění doplňkové prvky spárový (dilatační) profil</t>
  </si>
  <si>
    <t>735511090</t>
  </si>
  <si>
    <t>Trubkové teplovodní podlahové vytápění rozdělovače mosazné s průtokoměry jedenáctiokruhové</t>
  </si>
  <si>
    <t>nerezové provedení 
1=1.000 [A]</t>
  </si>
  <si>
    <t>13152241001R</t>
  </si>
  <si>
    <t>D+M sada kohoutů přímých pro rozdělovač 1"</t>
  </si>
  <si>
    <t>735511125</t>
  </si>
  <si>
    <t>Trubkové teplovodní podlahové vytápění skříně rozdělovače na omítku, pro rozdělovač s počtem okruhů 9-12</t>
  </si>
  <si>
    <t>735511138</t>
  </si>
  <si>
    <t>Trubkové teplovodní podlahové vytápění připojovací šroubení rozdělovače, potrubí 17x2,0 mm</t>
  </si>
  <si>
    <t>735511140</t>
  </si>
  <si>
    <t>Trubkové teplovodní podlahové vytápění připojovací šroubení rozdělovače, potrubí 20x2,0 mm</t>
  </si>
  <si>
    <t>13202761001R</t>
  </si>
  <si>
    <t>D+M termopohon 24V (vč.ventil.adaptéru)</t>
  </si>
  <si>
    <t>13280041001R</t>
  </si>
  <si>
    <t>D+M prostorový termostat programovatelný kabel bílý</t>
  </si>
  <si>
    <t>13280241001R</t>
  </si>
  <si>
    <t>D+M rozvaděč pro regulaci 24 V</t>
  </si>
  <si>
    <t>13280191001R</t>
  </si>
  <si>
    <t>D+M transformator 24V</t>
  </si>
  <si>
    <t>998735101</t>
  </si>
  <si>
    <t>Přesun hmot pro otopná tělesa stanovený z hmotnosti přesunovaného materiálu vodorovná dopravní vzdálenost do 50 m v objektech výšky do 6 m</t>
  </si>
  <si>
    <t>998735181</t>
  </si>
  <si>
    <t>Přesun hmot pro otopná tělesa stanovený z hmotnosti přesunovaného materiálu Příplatek k cenám za přesun prováděný bez použití mechanizace pro jakoukoliv výšku o</t>
  </si>
  <si>
    <t>Přesun hmot pro otopná tělesa stanovený z hmotnosti přesunovaného materiálu Příplatek k cenám za přesun prováděný bez použití mechanizace pro jakoukoliv výšku objektu</t>
  </si>
  <si>
    <t>998011001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</si>
  <si>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</si>
  <si>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do 6 m</t>
  </si>
  <si>
    <t>013244000</t>
  </si>
  <si>
    <t>Dokumentace pro provádění stavby</t>
  </si>
  <si>
    <t>výrobní, dílenská a jiná dokumentace 
Zdroj tepla a chladu s tepelným čerpadlem 
1=1.000 [A]</t>
  </si>
  <si>
    <t>043194000</t>
  </si>
  <si>
    <t>Ostatní zkoušky</t>
  </si>
  <si>
    <t>odzkoušení vytápěcího zařízení včetně protokolu a zaškolení obsluhy 
1=1.000 [A]</t>
  </si>
  <si>
    <t>045203000</t>
  </si>
  <si>
    <t>Kompletační činnost</t>
  </si>
  <si>
    <t xml:space="preserve">  SO 00-71-01.044</t>
  </si>
  <si>
    <t>Novostavba výpravní budovy včetně přípojek a inženýrských sítí - silnoproudá elektroinstalace</t>
  </si>
  <si>
    <t>SO 00-71-01.044</t>
  </si>
  <si>
    <t>0.84=0.840 [A]</t>
  </si>
  <si>
    <t>0.84*1.7=1.428 [A]</t>
  </si>
  <si>
    <t>21-M</t>
  </si>
  <si>
    <t>Elektromontáže</t>
  </si>
  <si>
    <t>210100001</t>
  </si>
  <si>
    <t>Ukončení vodičů izolovaných s označením a zapojením v rozváděči nebo na přístroji průřezu žíly do 2,5 mm2</t>
  </si>
  <si>
    <t>210100003</t>
  </si>
  <si>
    <t>Ukončení vodičů izolovaných s označením a zapojením v rozváděči nebo na přístroji průřezu žíly do 16 mm2</t>
  </si>
  <si>
    <t>210100004</t>
  </si>
  <si>
    <t>Ukončení vodičů izolovaných s označením a zapojením v rozváděči nebo na přístroji průřezu žíly do 25 mm2</t>
  </si>
  <si>
    <t>210100101</t>
  </si>
  <si>
    <t>Ukončení vodičů izolovaných s označením a zapojením na svorkovnici s otevřením a uzavřením krytu průřezu žíly do 16 mm2</t>
  </si>
  <si>
    <t>VZT 24=24.000 [A] 
ZTI 37=37.000 [B] 
okna 10=10.000 [C] 
Celkem: A+B+C=71.000 [D]</t>
  </si>
  <si>
    <t>21010029R</t>
  </si>
  <si>
    <t>Ukončení vodičů smršťovací trubicí do 1x120</t>
  </si>
  <si>
    <t>4+4=8.000 [A]</t>
  </si>
  <si>
    <t>34343208R</t>
  </si>
  <si>
    <t>trubka smršťovací</t>
  </si>
  <si>
    <t>210220002</t>
  </si>
  <si>
    <t>Montáž uzemňovacího vedení s upevněním, propojením a připojením pomocí svorek na povrchu vodičů FeZn drátem nebo lanem průměru do 10 mm</t>
  </si>
  <si>
    <t>35441077</t>
  </si>
  <si>
    <t>drát D 8mm AlMgSi</t>
  </si>
  <si>
    <t>190*0.135=25.650 [A] 
A * 1.15Koeficient množství=29.498 [B]</t>
  </si>
  <si>
    <t>210220021</t>
  </si>
  <si>
    <t>Montáž uzemňovacího vedení s upevněním, propojením a připojením pomocí svorek v zemi s izolací spojů vodičů FeZn páskou průřezu do 120 mm2 v průmyslové výstavbě</t>
  </si>
  <si>
    <t>35442062</t>
  </si>
  <si>
    <t>pás zemnící 30x4mm FeZn</t>
  </si>
  <si>
    <t>120*0.96=115.200 [A] 
A * 1.05Koeficient množství=120.960 [B]</t>
  </si>
  <si>
    <t>210220101</t>
  </si>
  <si>
    <t>Montáž hromosvodného vedení svodových vodičů s podpěrami, průměru do 10 mm</t>
  </si>
  <si>
    <t>18+26+18+10=72.000 [A]</t>
  </si>
  <si>
    <t>35442137</t>
  </si>
  <si>
    <t>drát D 10 mm nerez</t>
  </si>
  <si>
    <t>18*0.62=11.160 [A] 
A * 1.15Koeficient množství=12.834 [B]</t>
  </si>
  <si>
    <t>35442136</t>
  </si>
  <si>
    <t>drát D 8/11 mm AlMgSi + PVC</t>
  </si>
  <si>
    <t>10=10.000 [A] 
A * 1.15Koeficient množství=11.500 [B]</t>
  </si>
  <si>
    <t>17134990R</t>
  </si>
  <si>
    <t>vodič ekvivalent dostateč. vzdál 75cm D 23mm šedý</t>
  </si>
  <si>
    <t>26=26.000 [A] 
A * 1.05Koeficient množství=27.300 [B]</t>
  </si>
  <si>
    <t>17134991R</t>
  </si>
  <si>
    <t>vodič ekvivalent dostateč. vzdál 45cm D 20mm šedý</t>
  </si>
  <si>
    <t>18=18.000 [A] 
A * 1.05Koeficient množství=18.900 [B]</t>
  </si>
  <si>
    <t>10003004R</t>
  </si>
  <si>
    <t>sada připojovacích prvků uvnitř podp.trubky pro vodič D 23mm</t>
  </si>
  <si>
    <t>10300385R</t>
  </si>
  <si>
    <t>adaptér D 23mm pro vodič HVI pro naklapnutí do podpěry betonové</t>
  </si>
  <si>
    <t>10300386R</t>
  </si>
  <si>
    <t>adaptér D 20mm pro vodič HVI pro naklapnutí do podpěry betonové</t>
  </si>
  <si>
    <t>10300383R</t>
  </si>
  <si>
    <t>podpěra vedení PA šedá pro vodiče HVI D 23mm s prstencem D 30mm a závitem M9</t>
  </si>
  <si>
    <t>10300384R</t>
  </si>
  <si>
    <t>podpěra vedení PA šedá pro vodiče HVI D 20mm s prstencem D 30mm a závitem M9</t>
  </si>
  <si>
    <t>10300378R</t>
  </si>
  <si>
    <t>podpěra vedení nerez pro prům. 8mm H 20mm s hmoždinkou 8x40mm a vrutem</t>
  </si>
  <si>
    <t>10003003R</t>
  </si>
  <si>
    <t>podpěra vedení pro ploché střechy Beton C35/45, jednobodové uložení drátu, pro prům. 8mm</t>
  </si>
  <si>
    <t>podpěra vedení včetně plastové podložky 
25=25.000 [A] 
Celkem: A=25.000 [B]</t>
  </si>
  <si>
    <t>210220231</t>
  </si>
  <si>
    <t>Montáž hromosvodného vedení jímacích tyčí délky do 3 m na stojan</t>
  </si>
  <si>
    <t>2+2=4.000 [A]</t>
  </si>
  <si>
    <t>35441121</t>
  </si>
  <si>
    <t>tyč jímací s rovným koncem 1000mm nerez</t>
  </si>
  <si>
    <t>10300399R</t>
  </si>
  <si>
    <t>jímací stožár 30 pro vodič HVI-light SET s třínohým stativem  L 2300mm</t>
  </si>
  <si>
    <t>35442174</t>
  </si>
  <si>
    <t>podstavec betonový 19 kg</t>
  </si>
  <si>
    <t>betonový podstavec D 337mm s madlem 
22=22.000 [A] 
Celkem: A=22.000 [B]</t>
  </si>
  <si>
    <t>35442175</t>
  </si>
  <si>
    <t>podložka pod betonový podstavec 19 kg</t>
  </si>
  <si>
    <t>210220301</t>
  </si>
  <si>
    <t>Montáž hromosvodného vedení svorek se 2 šrouby</t>
  </si>
  <si>
    <t>12+4+60+172=248.000 [A]</t>
  </si>
  <si>
    <t>35442029</t>
  </si>
  <si>
    <t>svorka uzemnění nerez univerzální</t>
  </si>
  <si>
    <t>35442034</t>
  </si>
  <si>
    <t>svorka uzemnění nerez zkušební, 81mm</t>
  </si>
  <si>
    <t>35442040</t>
  </si>
  <si>
    <t>svorka uzemnění nerez pro zemnící pásku a drát</t>
  </si>
  <si>
    <t>10539732R</t>
  </si>
  <si>
    <t>svorka pro připojení atiky a upevnění vodiče prům. 8mm nerez</t>
  </si>
  <si>
    <t>210220302</t>
  </si>
  <si>
    <t>Montáž hromosvodného vedení svorek se 3 a více šrouby</t>
  </si>
  <si>
    <t>24+7=31.000 [A]</t>
  </si>
  <si>
    <t>35431023</t>
  </si>
  <si>
    <t>svorka uzemnění nerez připojovací na kovové části pro 2 vodiče D 7-10 mm</t>
  </si>
  <si>
    <t>35442037</t>
  </si>
  <si>
    <t>svorka uzemnění nerez křížová</t>
  </si>
  <si>
    <t>210220303</t>
  </si>
  <si>
    <t>Montáž hromosvodného vedení svorek na okapové žlaby</t>
  </si>
  <si>
    <t>35442042</t>
  </si>
  <si>
    <t>svorka uzemnění nerez na okapové žlaby</t>
  </si>
  <si>
    <t>210220321</t>
  </si>
  <si>
    <t>Montáž hromosvodného vedení svorek na potrubí se zhotovením pásku</t>
  </si>
  <si>
    <t>35442042R</t>
  </si>
  <si>
    <t>uzem.svorka/objímka nerez pro pospojení na jímacím setu</t>
  </si>
  <si>
    <t>210220381</t>
  </si>
  <si>
    <t>Montáž hromosvodného vedení ochranných prvků a doplňků lišt</t>
  </si>
  <si>
    <t>10342101R</t>
  </si>
  <si>
    <t>páska plastová š.100 mm protikorozní 10 m</t>
  </si>
  <si>
    <t>210280003</t>
  </si>
  <si>
    <t>Zkoušky a prohlídky elektrických rozvodů a zařízení celková prohlídka, zkoušení, měření a vyhotovení revizní zprávy pro objem montážních prací přes 500 do 1000</t>
  </si>
  <si>
    <t>Zkoušky a prohlídky elektrických rozvodů a zařízení celková prohlídka, zkoušení, měření a vyhotovení revizní zprávy pro objem montážních prací přes 500 do 1000 tisíc Kč</t>
  </si>
  <si>
    <t>210813001</t>
  </si>
  <si>
    <t>Montáž izolovaných kabelů měděných do 1 kV bez ukončení plných nebo laněných kulatých (např. CYKY, CHKE-R) uložených pevně počtu a průřezu žil 2x1,5 až 6 mm2</t>
  </si>
  <si>
    <t>120=120.000 [A] 
A * 1.15Koeficient množství=138.000 [B]</t>
  </si>
  <si>
    <t>210813011</t>
  </si>
  <si>
    <t>Montáž izolovaných kabelů měděných do 1 kV bez ukončení plných nebo laněných kulatých (např. CYKY, CHKE-R) uložených pevně počtu a průřezu žil 3x1,5 až 6 mm2</t>
  </si>
  <si>
    <t>260+1400+600=2 260.000 [A]</t>
  </si>
  <si>
    <t>34111030</t>
  </si>
  <si>
    <t>kabel instalační jádro Cu plné izolace PVC plášť PVC 450/750V (CYKY) 3x1,5mm2</t>
  </si>
  <si>
    <t>1660=1 660.000 [A] 
A * 1.15Koeficient množství=1 909.000 [B]</t>
  </si>
  <si>
    <t>600=600.000 [A] 
A * 1.15Koeficient množství=690.000 [B]</t>
  </si>
  <si>
    <t>210813031</t>
  </si>
  <si>
    <t>Montáž izolovaných kabelů měděných do 1 kV bez ukončení plných nebo laněných kulatých (např. CYKY, CHKE-R) uložených pevně počtu a průřezu žil 4x1,5 až 4 mm2</t>
  </si>
  <si>
    <t>34111060</t>
  </si>
  <si>
    <t>kabel instalační jádro Cu plné izolace PVC plášť PVC 450/750V (CYKY) 4x1,5mm2</t>
  </si>
  <si>
    <t>100=100.000 [A] 
A * 1.15Koeficient množství=115.000 [B]</t>
  </si>
  <si>
    <t>210812033</t>
  </si>
  <si>
    <t>Montáž izolovaných kabelů měděných do 1 kV bez ukončení plných nebo laněných kulatých (např. CYKY, CHKE-R) uložených volně nebo v liště počtu a průřezu žil 4x6</t>
  </si>
  <si>
    <t>Montáž izolovaných kabelů měděných do 1 kV bez ukončení plných nebo laněných kulatých (např. CYKY, CHKE-R) uložených volně nebo v liště počtu a průřezu žil 4x6 až 10 mm2</t>
  </si>
  <si>
    <t>34111076</t>
  </si>
  <si>
    <t>kabel instalační jádro Cu plné izolace PVC plášť PVC 450/750V (CYKY) 4x10mm2</t>
  </si>
  <si>
    <t>80=80.000 [A] 
A * 1.15Koeficient množství=92.000 [B]</t>
  </si>
  <si>
    <t>210812035</t>
  </si>
  <si>
    <t>Montáž izolovaných kabelů měděných do 1 kV bez ukončení plných nebo laněných kulatých (např. CYKY, CHKE-R) uložených volně nebo v liště počtu a průřezu žil 4x16</t>
  </si>
  <si>
    <t>Montáž izolovaných kabelů měděných do 1 kV bez ukončení plných nebo laněných kulatých (např. CYKY, CHKE-R) uložených volně nebo v liště počtu a průřezu žil 4x16 mm2</t>
  </si>
  <si>
    <t>34111080</t>
  </si>
  <si>
    <t>kabel instalační jádro Cu plné izolace PVC plášť PVC 450/750V (CYKY) 4x16mm2</t>
  </si>
  <si>
    <t>210812037</t>
  </si>
  <si>
    <t>Montáž izolovaných kabelů měděných do 1 kV bez ukončení plných nebo laněných kulatých (např. CYKY, CHKE-R) uložených volně nebo v liště počtu a průřezu žil 4x25</t>
  </si>
  <si>
    <t>Montáž izolovaných kabelů měděných do 1 kV bez ukončení plných nebo laněných kulatých (např. CYKY, CHKE-R) uložených volně nebo v liště počtu a průřezu žil 4x25 až 35 mm2</t>
  </si>
  <si>
    <t>34111610</t>
  </si>
  <si>
    <t>kabel silový jádro Cu izolace PVC plášť PVC 0,6/1kV (1-CYKY) 4x25mm2</t>
  </si>
  <si>
    <t>65=65.000 [A] 
A * 1.15Koeficient množství=74.750 [B]</t>
  </si>
  <si>
    <t>210813061</t>
  </si>
  <si>
    <t>Montáž izolovaných kabelů měděných do 1 kV bez ukončení plných nebo laněných kulatých (např. CYKY, CHKE-R) uložených pevně počtu a průřezu žil 5x1,5 až 2,5 mm2</t>
  </si>
  <si>
    <t>60+140=200.000 [A]</t>
  </si>
  <si>
    <t>34111090</t>
  </si>
  <si>
    <t>kabel instalační jádro Cu plné izolace PVC plášť PVC 450/750V (CYKY) 5x1,5mm2</t>
  </si>
  <si>
    <t>60=60.000 [A] 
A * 1.15Koeficient množství=69.000 [B]</t>
  </si>
  <si>
    <t>34111094</t>
  </si>
  <si>
    <t>kabel instalační jádro Cu plné izolace PVC plášť PVC 450/750V (CYKY) 5x2,5mm2</t>
  </si>
  <si>
    <t>140=140.000 [A] 
A * 1.15Koeficient množství=161.000 [B]</t>
  </si>
  <si>
    <t>46-M</t>
  </si>
  <si>
    <t>Zemní práce při extr.mont.pracích</t>
  </si>
  <si>
    <t>460171142</t>
  </si>
  <si>
    <t>Hloubení nezapažených kabelových rýh strojně včetně urovnání dna s přemístěním výkopku do vzdálenosti 3 m od okraje jámy nebo s naložením na dopravní prostředek</t>
  </si>
  <si>
    <t>Hloubení nezapažených kabelových rýh strojně včetně urovnání dna s přemístěním výkopku do vzdálenosti 3 m od okraje jámy nebo s naložením na dopravní prostředek šířky 35 cm hloubky 50 cm v hornině třídy těžitelnosti I skupiny 3</t>
  </si>
  <si>
    <t>460451152</t>
  </si>
  <si>
    <t>Zásyp kabelových rýh strojně s přemístěním sypaniny ze vzdálenosti do 10 m, s uložením výkopku ve vrstvách včetně zhutnění a urovnání povrchu šířky 35 cm hloubk</t>
  </si>
  <si>
    <t>Zásyp kabelových rýh strojně s přemístěním sypaniny ze vzdálenosti do 10 m, s uložením výkopku ve vrstvách včetně zhutnění a urovnání povrchu šířky 35 cm hloubky 50 cm z horniny třídy těžitelnosti I skupiny 3</t>
  </si>
  <si>
    <t>460541112</t>
  </si>
  <si>
    <t>Úprava pláně strojně v hornině třídy těžitelnosti I skupiny 1 až 3 se zhutněním</t>
  </si>
  <si>
    <t>provizorní úprava terénu 
4.2=4.200 [A]</t>
  </si>
  <si>
    <t>460661512</t>
  </si>
  <si>
    <t>Kabelové lože z písku včetně podsypu, zhutnění a urovnání povrchu pro kabely nn zakryté plastovou fólií, šířky přes 25 do 50 cm</t>
  </si>
  <si>
    <t>460671113</t>
  </si>
  <si>
    <t>Výstražná fólie z PVC pro krytí kabelů včetně vyrovnání povrchu rýhy, rozvinutí a uložení fólie šířky do 34 cm</t>
  </si>
  <si>
    <t>460791211</t>
  </si>
  <si>
    <t>Montáž trubek ochranných uložených volně do rýhy plastových ohebných, vnitřního průměru do 32 mm</t>
  </si>
  <si>
    <t>20+225=245.000 [A]</t>
  </si>
  <si>
    <t>34571051</t>
  </si>
  <si>
    <t>trubka elektroinstalační ohebná EN 500 86-1141 (chránička) D 22,9/28,5mm</t>
  </si>
  <si>
    <t>20=20.000 [A] 
A * 1.05Koeficient množství=21.000 [B]</t>
  </si>
  <si>
    <t>34571350</t>
  </si>
  <si>
    <t>trubka elektroinstalační ohebná dvouplášťová korugovaná (chránička) D 32/40mm, HDPE+LDPE</t>
  </si>
  <si>
    <t>225=225.000 [A] 
A * 1.05Koeficient množství=236.250 [B]</t>
  </si>
  <si>
    <t>460791213</t>
  </si>
  <si>
    <t>Montáž trubek ochranných uložených volně do rýhy plastových ohebných, vnitřního průměru přes 50 do 90 mm</t>
  </si>
  <si>
    <t>34571352</t>
  </si>
  <si>
    <t>trubka elektroinstalační ohebná dvouplášťová korugovaná (chránička) D 52/63mm, HDPE+LDPE</t>
  </si>
  <si>
    <t>45=45.000 [A] 
A * 1.05Koeficient množství=47.250 [B]</t>
  </si>
  <si>
    <t>460941213</t>
  </si>
  <si>
    <t>Vyplnění rýh vyplnění a omítnutí rýh ve stěnách hloubky do 3 cm a šířky přes 5 do 7 cm</t>
  </si>
  <si>
    <t>468081311</t>
  </si>
  <si>
    <t>Vybourání otvorů ve zdivu cihelném plochy do 0,0225 m2 a tloušťky do 15 cm</t>
  </si>
  <si>
    <t>468081312</t>
  </si>
  <si>
    <t>Vybourání otvorů ve zdivu cihelném plochy do 0,0225 m2 a tloušťky přes 15 do 30 cm</t>
  </si>
  <si>
    <t>468101113</t>
  </si>
  <si>
    <t>Vysekání rýh pro montáž trubek a kabelů v kamenných nebo betonových zdech hloubky do 3 cm a šířky přes 5 do 7 cm</t>
  </si>
  <si>
    <t>469981111</t>
  </si>
  <si>
    <t>Přesun hmot pro pomocné stavební práce při elektromontážích dopravní vzdálenost do 1 000 m</t>
  </si>
  <si>
    <t>741</t>
  </si>
  <si>
    <t>Elektroinstalace - silnoproud</t>
  </si>
  <si>
    <t>741110512</t>
  </si>
  <si>
    <t>Montáž lišt a kanálků elektroinstalačních se spojkami, ohyby a rohy a s nasunutím do krabic vkládacích s víčkem, šířky do přes 60 do 120 mm</t>
  </si>
  <si>
    <t>34571215</t>
  </si>
  <si>
    <t>kanál elektroinstalační hranatý PVC 80x40mm</t>
  </si>
  <si>
    <t>34=34.000 [A] 
A * 1.05Koeficient množství=35.700 [B]</t>
  </si>
  <si>
    <t>10076283R</t>
  </si>
  <si>
    <t>svazkový držák pro kabely nad podhled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</si>
  <si>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</si>
  <si>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</si>
  <si>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</si>
  <si>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</si>
  <si>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</si>
  <si>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741112061</t>
  </si>
  <si>
    <t>Montáž krabic elektroinstalačních bez napojení na trubky a lišty, demontáže a montáže víčka a přístroje přístrojových zapuštěných plastových kruhových</t>
  </si>
  <si>
    <t>64+3+1+6=74.000 [A] 
Celkem: A=74.000 [B]</t>
  </si>
  <si>
    <t>34571450</t>
  </si>
  <si>
    <t>krabice pod omítku PVC přístrojová kruhová D 70mm</t>
  </si>
  <si>
    <t>34571453</t>
  </si>
  <si>
    <t>krabice pod omítku PVC přístrojová kruhová D 70mm trojnásobná</t>
  </si>
  <si>
    <t>34571454</t>
  </si>
  <si>
    <t>krabice pod omítku PVC přístrojová kruhová D 70mm čtyřnásobná</t>
  </si>
  <si>
    <t>34571455</t>
  </si>
  <si>
    <t>krabice pod omítku PVC přístrojová kruhová D 70mm pětinásobná</t>
  </si>
  <si>
    <t>741112062</t>
  </si>
  <si>
    <t>Montáž krabic elektroinstalačních bez napojení na trubky a lišty, demontáže a montáže víčka a přístroje přístrojových zapuštěných plastových kruhových pro sádro</t>
  </si>
  <si>
    <t>Montáž krabic elektroinstalačních bez napojení na trubky a lišty, demontáže a montáže víčka a přístroje přístrojových zapuštěných plastových kruhových pro sádrokartonové příčky</t>
  </si>
  <si>
    <t>34571464</t>
  </si>
  <si>
    <t>krabice do dutých stěn PVC přístrojová kruhová D 70mm mělká</t>
  </si>
  <si>
    <t>741112101</t>
  </si>
  <si>
    <t>Montáž krabic elektroinstalačních bez napojení na trubky a lišty, demontáže a montáže víčka a přístroje rozvodek se zapojením vodičů na svorkovnici zapuštěných</t>
  </si>
  <si>
    <t>Montáž krabic elektroinstalačních bez napojení na trubky a lišty, demontáže a montáže víčka a přístroje rozvodek se zapojením vodičů na svorkovnici zapuštěných plastových kruhových</t>
  </si>
  <si>
    <t>34571521</t>
  </si>
  <si>
    <t>krabice pod omítku PVC odbočná kruhová D 70mm s víčkem a svorkovnicí</t>
  </si>
  <si>
    <t>34562696</t>
  </si>
  <si>
    <t>svorkovnice krabicová bezšroubová jednopólová pro 5 vodičů 0,5-2,5mm2, 400V 24A</t>
  </si>
  <si>
    <t>74111220R</t>
  </si>
  <si>
    <t>Montáž krabic pancéřových bez napojení na trubky a lišty a demontáže a montáže víčka protahovacích nebo odbočných plastových čtyřhranných, vel. 95x95 mm včetně</t>
  </si>
  <si>
    <t>Montáž krabic pancéřových bez napojení na trubky a lišty a demontáže a montáže víčka protahovacích nebo odbočných plastových čtyřhranných, vel. 95x95 mm včetně svorkovnice</t>
  </si>
  <si>
    <t>34571484R</t>
  </si>
  <si>
    <t>krabice v uzavřeném provedení PVC s krytím IP 54 čtvercová 95x95x50mm včetně svorkovnice</t>
  </si>
  <si>
    <t>741120301</t>
  </si>
  <si>
    <t>Montáž vodičů izolovaných měděných bez ukončení uložených pevně plných a laněných s PVC pláštěm, bezhalogenových, ohniodolných (např. CY, CHAH-V) průřezu žíly 0</t>
  </si>
  <si>
    <t>Montáž vodičů izolovaných měděných bez ukončení uložených pevně plných a laněných s PVC pláštěm, bezhalogenových, ohniodolných (např. CY, CHAH-V) průřezu žíly 0,55 až 16 mm2</t>
  </si>
  <si>
    <t>100+60=160.000 [A]</t>
  </si>
  <si>
    <t>34141040</t>
  </si>
  <si>
    <t>vodič propojovací jádro Cu plné izolace PVC 450/750V (H07V-U) 1x10mm2</t>
  </si>
  <si>
    <t>34141029</t>
  </si>
  <si>
    <t>vodič propojovací flexibilní jádro Cu lanované izolace PVC 450/750V (H07V-K) 1x16mm2</t>
  </si>
  <si>
    <t>741120501</t>
  </si>
  <si>
    <t>Montáž šňůr měděných bez ukončení uložených volně lehkých a středních (např. CGSG), počtu žil do 7</t>
  </si>
  <si>
    <t>34113406</t>
  </si>
  <si>
    <t>kabel instalační flexibilní jádro Cu lanované izolace pryž plášť pryž 300/500V (H05RR-F) 3x1,50mm2</t>
  </si>
  <si>
    <t>20=20.000 [A] 
A * 1.15Koeficient množství=23.000 [B]</t>
  </si>
  <si>
    <t>741122033</t>
  </si>
  <si>
    <t>Montáž kabelů měděných bez ukončení uložených pod omítku plných kulatých (např. CYKY), počtu a průřezu žil 5x10 mm2</t>
  </si>
  <si>
    <t>34113034</t>
  </si>
  <si>
    <t>kabel instalační jádro Cu plné izolace PVC plášť PVC 450/750V (CYKY) 5x10mm2</t>
  </si>
  <si>
    <t>15=15.000 [A] 
A * 1.15Koeficient množství=17.250 [B]</t>
  </si>
  <si>
    <t>74112203R</t>
  </si>
  <si>
    <t>Montáž kabelů měděných bez ukončení uložených pod omítku plných kulatých (např. CYKY), počtu a průřezu žil 5x16 mm2</t>
  </si>
  <si>
    <t>34113035</t>
  </si>
  <si>
    <t>kabel instalační jádro Cu plné izolace PVC plášť PVC 450/750V (CYKY) 5x16mm2</t>
  </si>
  <si>
    <t>741210101</t>
  </si>
  <si>
    <t>Montáž rozváděčů litinových, hliníkových nebo plastových bez zapojení vodičů sestavy hmotnosti do 50 kg</t>
  </si>
  <si>
    <t>35711661R</t>
  </si>
  <si>
    <t>rozvaděč R1 oceloplechový pod omítku 835x1560x187, IP30 včetně náplně - dodávka, sestavení a zapojení dle specifikace uvedené v PD</t>
  </si>
  <si>
    <t>741210121</t>
  </si>
  <si>
    <t>Montáž rozváděčů litinových, hliníkových nebo plastových bez zapojení vodičů skříněk hmotnosti do 10 kg</t>
  </si>
  <si>
    <t>35711869R</t>
  </si>
  <si>
    <t>rozvaděč RT plastová nástěnný, 2 řady, 24 modulů, IP65 včetně náplně - dodávka, sestavení a zapojení dle specifikace uvedené v PD</t>
  </si>
  <si>
    <t>35711886R</t>
  </si>
  <si>
    <t>oceloplechová rozvodnice OS1 se zámkem s montážní deskou, IP30, 435x460x187 - dodávka, sestavení a zapojení dle specifikace uvedené v PD</t>
  </si>
  <si>
    <t>35713110R</t>
  </si>
  <si>
    <t>skříň plastová nástěnná - centrální jednotka, 2 řady, 12 modulů, 206x186x59, IP20 (do OS1)</t>
  </si>
  <si>
    <t>741210122</t>
  </si>
  <si>
    <t>Montáž rozváděčů litinových, hliníkových nebo plastových bez zapojení vodičů skříněk hmotnosti do 20 kg</t>
  </si>
  <si>
    <t>35711882R</t>
  </si>
  <si>
    <t>rozvaděč R2 plastový pod omítku, 4 řady, 56 modulů, IP30 včetně náplně - dodávka, sestavení a zapojení dle specifikace uvedené v PD</t>
  </si>
  <si>
    <t>741210401</t>
  </si>
  <si>
    <t>Montáž rozváděčů nebo krabic nevýbušných bez zapojení vodičů hmotnosti do 5 kg</t>
  </si>
  <si>
    <t>35442231</t>
  </si>
  <si>
    <t>krabice pro zkušební svorku do zateplení univerzální - šedé víko</t>
  </si>
  <si>
    <t>10067555R</t>
  </si>
  <si>
    <t>D+M svorkovnice ekvipotenciální (nulový můstek) do 25A</t>
  </si>
  <si>
    <t>741310201</t>
  </si>
  <si>
    <t>Montáž spínačů jedno nebo dvoupólových polozapuštěných nebo zapuštěných se zapojením vodičů šroubové připojení, pro prostředí normální spínačů, řazení 1-jednopó</t>
  </si>
  <si>
    <t>Montáž spínačů jedno nebo dvoupólových polozapuštěných nebo zapuštěných se zapojením vodičů šroubové připojení, pro prostředí normální spínačů, řazení 1-jednopólových</t>
  </si>
  <si>
    <t>4+10=14.000 [A]</t>
  </si>
  <si>
    <t>34539000</t>
  </si>
  <si>
    <t>přístroj spínače jednopólového, řazení 1, 1So šroubové svorky</t>
  </si>
  <si>
    <t>do OS1 4=4.000 [A] 
10=10.000 [B] 
Celkem: A+B=14.000 [C]</t>
  </si>
  <si>
    <t>34539049</t>
  </si>
  <si>
    <t>kryt spínače jednoduchý</t>
  </si>
  <si>
    <t>741310206</t>
  </si>
  <si>
    <t>Montáž spínačů jedno nebo dvoupólových polozapuštěných nebo zapuštěných se zapojením vodičů šroubové připojení, pro prostředí normální spínačů, řazení 2-dvoupól</t>
  </si>
  <si>
    <t>Montáž spínačů jedno nebo dvoupólových polozapuštěných nebo zapuštěných se zapojením vodičů šroubové připojení, pro prostředí normální spínačů, řazení 2-dvoupólových</t>
  </si>
  <si>
    <t>34539001</t>
  </si>
  <si>
    <t>přístroj spínače dvojpólového, řazení 2, 2S šroubové svorky</t>
  </si>
  <si>
    <t>34539052</t>
  </si>
  <si>
    <t>kryt spínače jednoduchý, s průzorem, pro řazení 2S</t>
  </si>
  <si>
    <t>741310212</t>
  </si>
  <si>
    <t>Montáž spínačů jedno nebo dvoupólových polozapuštěných nebo zapuštěných se zapojením vodičů šroubové připojení, pro prostředí normální ovladačů, řazení 1/0-tlač</t>
  </si>
  <si>
    <t>Montáž spínačů jedno nebo dvoupólových polozapuštěných nebo zapuštěných se zapojením vodičů šroubové připojení, pro prostředí normální ovladačů, řazení 1/0-tlačítkových zapínacích</t>
  </si>
  <si>
    <t>34539009</t>
  </si>
  <si>
    <t>přístroj ovládače zapínacího, řazení 1/0, 1/0S, 1/0So šroubové svorky</t>
  </si>
  <si>
    <t>34539051</t>
  </si>
  <si>
    <t>kryt spínače jednoduchý, s průzorem</t>
  </si>
  <si>
    <t>34539027</t>
  </si>
  <si>
    <t>doutnavka orientační 0,5 mA (univerzální), světlo oranžové</t>
  </si>
  <si>
    <t>741310221</t>
  </si>
  <si>
    <t>Montáž spínačů jedno nebo dvoupólových polozapuštěných nebo zapuštěných se zapojením vodičů šroubové připojení, pro prostředí normální spínačů, řazení 2-pro žal</t>
  </si>
  <si>
    <t>Montáž spínačů jedno nebo dvoupólových polozapuštěných nebo zapuštěných se zapojením vodičů šroubové připojení, pro prostředí normální spínačů, řazení 2-pro žaluzie</t>
  </si>
  <si>
    <t>do OS1 2=2.000 [A]</t>
  </si>
  <si>
    <t>34535083R</t>
  </si>
  <si>
    <t>ovládač zapuštěný žaluziový jednopólový (řazení 1/0+1/0 s blokováním), šroubové svorky</t>
  </si>
  <si>
    <t>34539063R</t>
  </si>
  <si>
    <t>rámeček šestinásobný</t>
  </si>
  <si>
    <t>do OS1 1=1.000 [A]</t>
  </si>
  <si>
    <t>741310231</t>
  </si>
  <si>
    <t>Montáž spínačů jedno nebo dvoupólových polozapuštěných nebo zapuštěných se zapojením vodičů šroubové připojení, pro prostředí normální přepínačů, řazení 5-sério</t>
  </si>
  <si>
    <t>Montáž spínačů jedno nebo dvoupólových polozapuštěných nebo zapuštěných se zapojením vodičů šroubové připojení, pro prostředí normální přepínačů, řazení 5-sériových</t>
  </si>
  <si>
    <t>34539002</t>
  </si>
  <si>
    <t>přístroj přepínače sériového, řazení 5 šroubové svorky</t>
  </si>
  <si>
    <t>34539050</t>
  </si>
  <si>
    <t>kryt spínače dělený</t>
  </si>
  <si>
    <t>741310263</t>
  </si>
  <si>
    <t>Montáž spínačů jedno nebo dvoupólových polozapuštěných nebo zapuštěných se zapojením vodičů šroubové připojení, pro prostředí venkovní nebo mokré přepínačů, řaz</t>
  </si>
  <si>
    <t>Montáž spínačů jedno nebo dvoupólových polozapuštěných nebo zapuštěných se zapojením vodičů šroubové připojení, pro prostředí venkovní nebo mokré přepínačů, řazení 6-střídavých</t>
  </si>
  <si>
    <t>34535048</t>
  </si>
  <si>
    <t>přístroj přepínače zápustného střídavého, s krytem, řazení 6, IP44, šroubové svorky</t>
  </si>
  <si>
    <t>741313042</t>
  </si>
  <si>
    <t>Montáž zásuvek domovních se zapojením vodičů šroubové připojení polozapuštěných nebo zapuštěných 10/16 A, provedení 2P + PE dvojí zapojení pro průběžnou montáž</t>
  </si>
  <si>
    <t>61+10+8=79.000 [A]</t>
  </si>
  <si>
    <t>34555240</t>
  </si>
  <si>
    <t>přístroj zásuvky zápustné jednonásobné, krytka s clonkami, šroubové svorky</t>
  </si>
  <si>
    <t>34555244</t>
  </si>
  <si>
    <t>přístroj zásuvky zápustné jednonásobné s optickou přepěťovou ochranou, krytka s clonkami, bezšroubové svorky</t>
  </si>
  <si>
    <t>34555231</t>
  </si>
  <si>
    <t>zásuvka zápustná jednonásobná chráněná, s clonkami, víčkem, s drápky, IP44, šroubové svorky</t>
  </si>
  <si>
    <t>74131304R</t>
  </si>
  <si>
    <t>Montáž zásuvek nabíjecích USB se zapojením vodičů polozapuštěných nebo zapuštěných</t>
  </si>
  <si>
    <t>37451001R</t>
  </si>
  <si>
    <t>zásuvka nabíjecí USB A+USB C, IP20 pod omítku</t>
  </si>
  <si>
    <t>37451021R</t>
  </si>
  <si>
    <t>kryt přístroje nabíjecího USB</t>
  </si>
  <si>
    <t>741313251</t>
  </si>
  <si>
    <t>Montáž zásuvek průmyslových se zapojením vodičů nástěnných, provedení IP 44 3P+N+PE 16 A</t>
  </si>
  <si>
    <t>35811472</t>
  </si>
  <si>
    <t>zásuvka nástěnná průmyslová 16A - 5pól, řazení 3P+N+PE IP44, šroubové svorky</t>
  </si>
  <si>
    <t>34539059</t>
  </si>
  <si>
    <t>rámeček jednonásobný</t>
  </si>
  <si>
    <t>34539060</t>
  </si>
  <si>
    <t>rámeček dvojnásobný</t>
  </si>
  <si>
    <t>34539061</t>
  </si>
  <si>
    <t>rámeček trojnásobný</t>
  </si>
  <si>
    <t>34539062</t>
  </si>
  <si>
    <t>rámeček čtyřnásobný</t>
  </si>
  <si>
    <t>34539063</t>
  </si>
  <si>
    <t>rámeček pětinásobný</t>
  </si>
  <si>
    <t>741370002</t>
  </si>
  <si>
    <t>Montáž svítidel žárovkových se zapojením vodičů bytových nebo společenských místností stropních přisazených 1 zdroj se sklem</t>
  </si>
  <si>
    <t>A 4=4.000 [A] 
B 15=15.000 [B] 
Celkem: A+B=19.000 [C]</t>
  </si>
  <si>
    <t>34825001R</t>
  </si>
  <si>
    <t>svítidlo interiérové stropní přisazené kruhové D 200-300mm 1300-2000lm</t>
  </si>
  <si>
    <t>B svítidlo kruhové přisazené 
pr. 228mm, 15W/1590lm/4000K, IP44 
15=15.000 [A]</t>
  </si>
  <si>
    <t>34825002R</t>
  </si>
  <si>
    <t>svítidlo interiérové stropní přisazené kruhové D 300-450mm 3000-3500lm</t>
  </si>
  <si>
    <t>A svítidlo kruhové přisazené 
pr. 370mm, 36W/3200lm/4000K, IP20 
4=4.000 [A]</t>
  </si>
  <si>
    <t>741370034</t>
  </si>
  <si>
    <t>Montáž svítidel žárovkových se zapojením vodičů bytových nebo společenských místností nástěnných přisazených 2 zdroje nouzové</t>
  </si>
  <si>
    <t>34838100R</t>
  </si>
  <si>
    <t>svítidlo dočasné nouzové osvětlení, IP65, 2W/270lm/1h/autotest</t>
  </si>
  <si>
    <t>741372062</t>
  </si>
  <si>
    <t>Montáž svítidel s integrovaným zdrojem LED se zapojením vodičů interiérových přisazených stropních hranatých nebo kruhových, plochy přes 0,09 do 0,36 m2</t>
  </si>
  <si>
    <t>D1 6=6.000 [A]</t>
  </si>
  <si>
    <t>34825005</t>
  </si>
  <si>
    <t>svítidlo interiérové přisazené obdélníkové/čtvercové přes 0,09 do 0,36m2 1500-1900lm</t>
  </si>
  <si>
    <t>D1 přisazený LED panel včetně rámečku pro přisazenou montáž 
60x60cm, nanoprizmat.kryt, UGR19, 34W/4100lm/4000K, IP20 
6=6.000 [A]</t>
  </si>
  <si>
    <t>741372063</t>
  </si>
  <si>
    <t>Montáž svítidel s integrovaným zdrojem LED se zapojením vodičů exteriérových přisazených nástěnných hranatých nebo kruhových</t>
  </si>
  <si>
    <t>E 2=2.000 [A]</t>
  </si>
  <si>
    <t>34845005</t>
  </si>
  <si>
    <t>svítidlo exteriérová nástěnné přisazené LED 1000-1500lm</t>
  </si>
  <si>
    <t>E nástěnné fasádní LED svítidlo obdélníkové, široká char. 
24W/1350lm/3000K, IP65 
2=2.000 [A]</t>
  </si>
  <si>
    <t>74137207R</t>
  </si>
  <si>
    <t>Montáž svítidel s integrovaným zdrojem LED se zapojením vodičů exteriérových přisazených nástěnných se samostatným nebo integrovaným pohybovým čidlem</t>
  </si>
  <si>
    <t>K 3=3.000 [A]</t>
  </si>
  <si>
    <t>34835007R</t>
  </si>
  <si>
    <t>LED svítidlo kruhové nástěnné s integ. čidlem</t>
  </si>
  <si>
    <t>K kruhové LED svítidlo nástěnné včetně pohybového čidlo 
12W/1100lm/3000K, IP44 
3=3.000 [A]</t>
  </si>
  <si>
    <t>74137206R</t>
  </si>
  <si>
    <t>Montáž svítidel s integrovaným zdrojem LED se zapojením vodičů exteriérových zemních reflektorových bez pohybového čidla</t>
  </si>
  <si>
    <t>F 4=4.000 [A]</t>
  </si>
  <si>
    <t>34835008R</t>
  </si>
  <si>
    <t>LED reflektor zemní do 20W bez čidla</t>
  </si>
  <si>
    <t>F zemní LED reflektor 
10W/302lm/3000K, IP67, vyzařování do boku, nastavitlný úhel 
4=4.000 [A]</t>
  </si>
  <si>
    <t>741372112</t>
  </si>
  <si>
    <t>Montáž svítidel s integrovaným zdrojem LED se zapojením vodičů interiérových vestavných stropních panelových hranatých nebo kruhových, plochy přes 0,09 do 0,36</t>
  </si>
  <si>
    <t>Montáž svítidel s integrovaným zdrojem LED se zapojením vodičů interiérových vestavných stropních panelových hranatých nebo kruhových, plochy přes 0,09 do 0,36 m2</t>
  </si>
  <si>
    <t>D2 3=3.000 [A]</t>
  </si>
  <si>
    <t>34825011</t>
  </si>
  <si>
    <t>svítidlo vestavné stropní panelové čtvercové/obdélníkové 0,09-0,36m2 2200-5000lm</t>
  </si>
  <si>
    <t>D2 vestavný LED panel 
60x60cm, nanoprizmat.kryt, UGR19, 34W/4100lm/4000K, IP20 
3=3.000 [A]</t>
  </si>
  <si>
    <t>741372154</t>
  </si>
  <si>
    <t>Montáž svítidel s integrovaným zdrojem LED se zapojením vodičů průmyslových přisazených stropních</t>
  </si>
  <si>
    <t>C 16=16.000 [A] 
H 4=4.000 [B] 
Celkem: A+B=20.000 [C]</t>
  </si>
  <si>
    <t>34835002R</t>
  </si>
  <si>
    <t>svítidlo lineární 36W/5400lm/4000K, IP54, opálový kryt, l=1,2m</t>
  </si>
  <si>
    <t>C 16=16.000 [A]</t>
  </si>
  <si>
    <t>34835003R</t>
  </si>
  <si>
    <t>svítidlo lineární 20W/2600lm/3000K, IP65, opálový kryt, l=710mm</t>
  </si>
  <si>
    <t>H 4=4.000 [A]</t>
  </si>
  <si>
    <t>74137215R</t>
  </si>
  <si>
    <t>Montáž svítidlo LED lineární přisazené stropní souvisá řada se zapojením vodičů</t>
  </si>
  <si>
    <t>G1 1+2+1=4.000 [A] 
G2 2+10+2=14.000 [B] 
Celkem: A+B=18.000 [C]</t>
  </si>
  <si>
    <t>34835004R</t>
  </si>
  <si>
    <t>svítidlo lineární LED přisazené souvislá řada 33W/4500lm/4000K, IP20, l=1,5m</t>
  </si>
  <si>
    <t>G1-start 1=1.000 [A] 
G1-cont 2=2.000 [B] 
G1-end 1=1.000 [C] 
Celkem: A+B+C=4.000 [D]</t>
  </si>
  <si>
    <t>34835005R</t>
  </si>
  <si>
    <t>svítidlo lineární LED přisazené souvislá řada 42W/5400lm/4000K, IP20, l=1,5m</t>
  </si>
  <si>
    <t>G2-start 2=2.000 [A] 
G2-cont 10=10.000 [B] 
G2-end 2=2.000 [C] 
Celkem: A+B+C=14.000 [D]</t>
  </si>
  <si>
    <t>74192041R</t>
  </si>
  <si>
    <t>Požární ucpávka prostupu</t>
  </si>
  <si>
    <t>998741101</t>
  </si>
  <si>
    <t>Přesun hmot pro silnoproud stanovený z hmotnosti přesunovaného materiálu vodorovná dopravní vzdálenost do 50 m v objektech výšky do 6 m</t>
  </si>
  <si>
    <t>998741181</t>
  </si>
  <si>
    <t>Přesun hmot pro silnoproud stanovený z hmotnosti přesunovaného materiálu Příplatek k ceně za přesun prováděný bez použití mechanizace pro jakoukoliv výšku objek</t>
  </si>
  <si>
    <t>Přesun hmot pro silnoproud stanovený z hmotnosti přesunovaného materiálu Příplatek k ceně za přesun prováděný bez použití mechanizace pro jakoukoliv výšku objektu</t>
  </si>
  <si>
    <t>751614111</t>
  </si>
  <si>
    <t>Montáž monitorovacího, řídícího a ovládacího zařízení termostatu</t>
  </si>
  <si>
    <t>10043946R</t>
  </si>
  <si>
    <t>termostat prostorový IP30 na stěnu 5-30°C, 10A</t>
  </si>
  <si>
    <t>751614124</t>
  </si>
  <si>
    <t>Montáž monitorovacího, řídícího a ovládacího zařízení čidla pohybu</t>
  </si>
  <si>
    <t>10072326R</t>
  </si>
  <si>
    <t>Spínač PS 1000 infrapasivní třívodičové</t>
  </si>
  <si>
    <t>767995115</t>
  </si>
  <si>
    <t>Montáž ostatních atypických zámečnických konstrukcí hmotnosti přes 50 do 100 kg</t>
  </si>
  <si>
    <t>ocelová nosná konstrukce 
61*2=122.000 [A]</t>
  </si>
  <si>
    <t>55711001R</t>
  </si>
  <si>
    <t>čtyřramenný stativ sklopný pro trubku D 50mm, r=0,6m, podpůrná trubka D 50mm, L 3,2m GFK/Al s jímačem Rd10 1m včetně sady závitových tyčí 4xM16x340mm se základn</t>
  </si>
  <si>
    <t>čtyřramenný stativ sklopný pro trubku D 50mm, r=0,6m, podpůrná trubka D 50mm, L 3,2m GFK/Al s jímačem Rd10 1m včetně sady závitových tyčí 4xM16x340mm se základnou</t>
  </si>
  <si>
    <t>998767103</t>
  </si>
  <si>
    <t>Přesun hmot pro zámečnické konstrukce stanovený z hmotnosti přesunovaného materiálu vodorovná dopravní vzdálenost do 50 m v objektech výšky přes 12 do 24 m</t>
  </si>
  <si>
    <t>stavební přípomoce 
20=20.000 [A]</t>
  </si>
  <si>
    <t>Ostatní</t>
  </si>
  <si>
    <t>OST0005</t>
  </si>
  <si>
    <t>Drobný montážní materiál</t>
  </si>
  <si>
    <t>hromosvod 
1=1.000 [A]</t>
  </si>
  <si>
    <t xml:space="preserve">  SO 00-71-01.046</t>
  </si>
  <si>
    <t>Novostavba výpravní budovy včetně přípojek a inženýrských sítí - měření a regulace</t>
  </si>
  <si>
    <t>SO 00-71-01.046</t>
  </si>
  <si>
    <t>73551114R</t>
  </si>
  <si>
    <t>Prostorový termostat s displejem, napájecí napětí 24 V AC, výstup pro ventil 24 V AC, 5(2) A, polozapuštěná montáž, ruční nebo automatické přepínání vytápění/ch</t>
  </si>
  <si>
    <t>Prostorový termostat s displejem, napájecí napětí 24 V AC, výstup pro ventil 24 V AC, 5(2) A, polozapuštěná montáž, ruční nebo automatické přepínání vytápění/chlazení, podsvětlený displej</t>
  </si>
  <si>
    <t>741110001</t>
  </si>
  <si>
    <t>Montáž trubek elektroinstalačních s nasunutím nebo našroubováním do krabic plastových tuhých, uložených pevně, vnější O přes 16 do 23 mm</t>
  </si>
  <si>
    <t>34571091</t>
  </si>
  <si>
    <t>trubka elektroinstalační tuhá z PVC D 13,7/16mm</t>
  </si>
  <si>
    <t>100=100.000 [A] 
A * 1.05Koeficient množství=105.000 [B]</t>
  </si>
  <si>
    <t>741110041</t>
  </si>
  <si>
    <t>Montáž trubek elektroinstalačních s nasunutím nebo našroubováním do krabic plastových ohebných, uložených pevně, vnější O přes 11 do 23 mm</t>
  </si>
  <si>
    <t>34571050</t>
  </si>
  <si>
    <t>trubka elektroinstalační ohebná EN 500 86-1141 (chránička) D 16/21,2mm</t>
  </si>
  <si>
    <t>350=350.000 [A] 
A * 1.05Koeficient množství=367.500 [B]</t>
  </si>
  <si>
    <t>instalační krabice pod regulátor 
10=10.000 [A]</t>
  </si>
  <si>
    <t>34571474</t>
  </si>
  <si>
    <t>krabice do požárně dělících příček PP přístrojová kruhová D 70mm mělká</t>
  </si>
  <si>
    <t>40+60=100.000 [A]</t>
  </si>
  <si>
    <t>34141027</t>
  </si>
  <si>
    <t>vodič propojovací flexibilní jádro Cu lanované izolace PVC 450/750V (H07V-K) 1x6mm2</t>
  </si>
  <si>
    <t>40=40.000 [A] 
A * 1.15Koeficient množství=46.000 [B]</t>
  </si>
  <si>
    <t>741122121</t>
  </si>
  <si>
    <t>Montáž kabelů měděných bez ukončení uložených v trubkách zatažených plných kulatých nebo bezhalogenových (např. CYKY) počtu a průřezu žil 2x1,5 až 6 mm2</t>
  </si>
  <si>
    <t>450=450.000 [A] 
A * 1.15Koeficient množství=517.500 [B]</t>
  </si>
  <si>
    <t>741122122</t>
  </si>
  <si>
    <t>Montáž kabelů měděných bez ukončení uložených v trubkách zatažených plných kulatých nebo bezhalogenových (např. CYKY) počtu a průřezu žil 3x1,5 až 6 mm2</t>
  </si>
  <si>
    <t>300=300.000 [A] 
A * 1.15Koeficient množství=345.000 [B]</t>
  </si>
  <si>
    <t>741122142</t>
  </si>
  <si>
    <t>Montáž kabelů měděných bez ukončení uložených v trubkách zatažených plných kulatých nebo bezhalogenových (např. CYKY) počtu a průřezu žil 5x1,5 až 2,5 mm2</t>
  </si>
  <si>
    <t>200=200.000 [A] 
A * 1.15Koeficient množství=230.000 [B]</t>
  </si>
  <si>
    <t>741122143</t>
  </si>
  <si>
    <t>Montáž kabelů měděných bez ukončení uložených v trubkách zatažených plných kulatých nebo bezhalogenových (např. CYKY) počtu a průřezu žil 5x4 až 6 mm2</t>
  </si>
  <si>
    <t>34111098</t>
  </si>
  <si>
    <t>kabel instalační jádro Cu plné izolace PVC plášť PVC 450/750V (CYKY) 5x4mm2</t>
  </si>
  <si>
    <t>741124733</t>
  </si>
  <si>
    <t>Montáž kabelů měděných ovládacích bez ukončení uložených pevně stíněných ovládacích s plným jádrem (např. JYTY) počtu a průměru žil 2 až 19x1 mm2</t>
  </si>
  <si>
    <t>34113150</t>
  </si>
  <si>
    <t>kabel ovládací průmyslový stíněný laminovanou Al fólií s příložným Cu drátem jádro Cu plné izolace PVC plášť PVC 250V (JYTY) 4x1,00mm2</t>
  </si>
  <si>
    <t>74121076R</t>
  </si>
  <si>
    <t>Rozváděč MaR vxšxh 2000x800x400 včetně napájencí části pro technologii ÚT, vybavení jistíc.prvky, přepěť.ochrany, ovl. a spínací prvky, svorky, kabeláže, pojist</t>
  </si>
  <si>
    <t>Rozváděč MaR vxšxh 2000x800x400 včetně napájencí části pro technologii ÚT, vybavení jistíc.prvky, přepěť.ochrany, ovl. a spínací prvky, svorky, kabeláže, pojistky napájecí zdroje pro říd.systém a ovl.zařízení 24VAC/200VA a 24VDC/5A vč.dopravy a usazení</t>
  </si>
  <si>
    <t>741810003</t>
  </si>
  <si>
    <t>Zkoušky a prohlídky elektrických rozvodů a zařízení celková prohlídka a vyhotovení revizní zprávy pro objem montážních prací přes 500 do 1000 tis. Kč</t>
  </si>
  <si>
    <t>741910101</t>
  </si>
  <si>
    <t>Montáž výložníků bez kabelových lávek a osazení úchytných prvků typových, šířky do 400 mm nástěnných svařovaných se stojinou a 1 ramenem</t>
  </si>
  <si>
    <t>80+27=107.000 [A]</t>
  </si>
  <si>
    <t>34575376</t>
  </si>
  <si>
    <t>výložník žlabu/lávky kabelové ocelové děrované ŽZ protipožární P-90R šířky 100mm</t>
  </si>
  <si>
    <t>34575377</t>
  </si>
  <si>
    <t>výložník žlabu/lávky kabelové ocelové děrované ŽZ protipožární P-90R šířky 150mm</t>
  </si>
  <si>
    <t>741910412</t>
  </si>
  <si>
    <t>Montáž žlabů bez stojiny a výložníků kovových s podpěrkami a příslušenstvím bez víka, šířky do 100 mm</t>
  </si>
  <si>
    <t>34575491</t>
  </si>
  <si>
    <t>žlab kabelový pozinkovaný 2m/ks 50X62</t>
  </si>
  <si>
    <t>120=120.000 [A] 
A * 1.05Koeficient množství=126.000 [B]</t>
  </si>
  <si>
    <t>741910413</t>
  </si>
  <si>
    <t>Montáž žlabů bez stojiny a výložníků kovových s podpěrkami a příslušenstvím bez víka, šířky do 125 mm</t>
  </si>
  <si>
    <t>34575492</t>
  </si>
  <si>
    <t>žlab kabelový pozinkovaný 2m/ks 50X125</t>
  </si>
  <si>
    <t>40=40.000 [A] 
A * 1.05Koeficient množství=42.000 [B]</t>
  </si>
  <si>
    <t>741910421</t>
  </si>
  <si>
    <t>Montáž žlabů bez stojiny a výložníků kovových s podpěrkami a příslušenstvím uzavření víkem</t>
  </si>
  <si>
    <t>120+40=160.000 [A]</t>
  </si>
  <si>
    <t>34575002</t>
  </si>
  <si>
    <t>víko žlabu pozinkované 2m/ks š 62mm</t>
  </si>
  <si>
    <t>34575003</t>
  </si>
  <si>
    <t>víko žlabu pozinkované 2m/ks š 125mm</t>
  </si>
  <si>
    <t>Požární ucpávky prostupů 25 - 50mm</t>
  </si>
  <si>
    <t>742110505</t>
  </si>
  <si>
    <t>Montáž krabic elektroinstalačních s víčkem zapuštěných plastových odbočných čtyřhranných</t>
  </si>
  <si>
    <t>propojovací krabice podhledová pro regulátor 
10=10.000 [A]</t>
  </si>
  <si>
    <t>34571462R</t>
  </si>
  <si>
    <t>krabice podhledová pro regulátor čtvercová 120x120mm</t>
  </si>
  <si>
    <t>742121001</t>
  </si>
  <si>
    <t>Montáž kabelů sdělovacích pro vnitřní rozvody počtu žil do 15</t>
  </si>
  <si>
    <t>305+500=805.000 [A]</t>
  </si>
  <si>
    <t>34121269</t>
  </si>
  <si>
    <t>kabel datový celkově stíněný Al fólií jádro Cu plné plášť PVC (F/UTP) kategorie 6</t>
  </si>
  <si>
    <t>305=305.000 [A] 
A * 1.2Koeficient množství=366.000 [B]</t>
  </si>
  <si>
    <t>500=500.000 [A] 
A * 1.15Koeficient množství=575.000 [B]</t>
  </si>
  <si>
    <t>74221008R</t>
  </si>
  <si>
    <t>Montáž rozšiřujícího modulu 8x analog</t>
  </si>
  <si>
    <t>40466044R</t>
  </si>
  <si>
    <t>modul rozšiřující 8x analog OUT 0-10V, rozlišení 12 bitů</t>
  </si>
  <si>
    <t>74222007R</t>
  </si>
  <si>
    <t>Montáž rozšiřujícího modulu 12x analog</t>
  </si>
  <si>
    <t>40467000R</t>
  </si>
  <si>
    <t>modul rozšiřující 12x analog IN 0-5V, 0-10V, 0-20mA, Ni1000, 12 bitů</t>
  </si>
  <si>
    <t>74222011R</t>
  </si>
  <si>
    <t>Montáž programovatelného grafického terminálu TFT, dotyk., 2xRS485, Ethernet, SD, webserver</t>
  </si>
  <si>
    <t>40467040R</t>
  </si>
  <si>
    <t>Programovatelný grafický terminál TFT,dotyk.,2xRS485,Ethernet,SD,webserver</t>
  </si>
  <si>
    <t>74222012R</t>
  </si>
  <si>
    <t>Montáž rozšiřujícího modulu 12x spínací relé</t>
  </si>
  <si>
    <t>40466046R</t>
  </si>
  <si>
    <t>modul rozšiřující 12x spínací relé 250V/6A</t>
  </si>
  <si>
    <t>74231000R</t>
  </si>
  <si>
    <t>Montáž rozšiřujícího modulu 24x digital</t>
  </si>
  <si>
    <t>40466012R</t>
  </si>
  <si>
    <t>rozšiřující modul 24x digital IN 24V ss/st, galv.oddělení</t>
  </si>
  <si>
    <t>74236030R</t>
  </si>
  <si>
    <t>Montáž průmyslového switch modulu</t>
  </si>
  <si>
    <t>16933890R</t>
  </si>
  <si>
    <t>switch průmyslový 5X10/100/1000, DIN, 12-48V</t>
  </si>
  <si>
    <t>HZS2232</t>
  </si>
  <si>
    <t>Hodinové zúčtovací sazby profesí PSV provádění stavebních instalací elektrikář odborný</t>
  </si>
  <si>
    <t>propojení, nastavení, konfigurace, komunikace MaR, TČ, termostaty 
24=24.000 [A]</t>
  </si>
  <si>
    <t>OST0001</t>
  </si>
  <si>
    <t>Uživatelský software pro postanici s moduly MaR (řízení TČ a vytápění dle popisu v TZ)</t>
  </si>
  <si>
    <t>OST0002</t>
  </si>
  <si>
    <t>Uživatelský software pro řízení termostatů</t>
  </si>
  <si>
    <t>OST0003</t>
  </si>
  <si>
    <t>Seřízení, zaškolení obsluhy, zkušební provoz</t>
  </si>
  <si>
    <t>OST0004</t>
  </si>
  <si>
    <t>Vytvoření grafického rozhraní pro MaR ÚT a tepelnou pohodu</t>
  </si>
  <si>
    <t xml:space="preserve">  SO 00-71-01.047</t>
  </si>
  <si>
    <t>Novostavba výpravní budovy včetně přípojek a inženýrských sítí - fotovoltaická elektrárna</t>
  </si>
  <si>
    <t>SO 00-71-01.047</t>
  </si>
  <si>
    <t>741110051</t>
  </si>
  <si>
    <t>Montáž trubek elektroinstalačních s nasunutím nebo našroubováním do krabic plastových ohebných, uložených volně, vnější O přes 11 do 23 mm</t>
  </si>
  <si>
    <t>250=250.000 [A] 
A * 1.05Koeficient množství=262.500 [B]</t>
  </si>
  <si>
    <t>741120224</t>
  </si>
  <si>
    <t>Montáž fotovoltaických kabelů bez ukončení, uložených volně, průměru přes 4 do 6 mm</t>
  </si>
  <si>
    <t>34111851</t>
  </si>
  <si>
    <t>kabel fotovoltaický černý nebo červený průměr 6mm</t>
  </si>
  <si>
    <t>350=350.000 [A] 
A * 1.2Koeficient množství=420.000 [B]</t>
  </si>
  <si>
    <t>741120401</t>
  </si>
  <si>
    <t>Montáž vodičů izolovaných měděných drátovacích bez ukončení v rozváděčích plných a laněných (např. CY), průřezu žily 0,35 až 6 mm2</t>
  </si>
  <si>
    <t>180=180.000 [A] 
A * 1.15Koeficient množství=207.000 [B]</t>
  </si>
  <si>
    <t>741120403</t>
  </si>
  <si>
    <t>Montáž vodičů izolovaných měděných drátovacích bez ukončení v rozváděčích plných a laněných (např. CY), průřezu žily 10 až 16 mm2</t>
  </si>
  <si>
    <t>741122232</t>
  </si>
  <si>
    <t>Montáž kabelů měděných bez ukončení uložených volně nebo v liště plných kulatých (např. CYKY) počtu a průřezu žil 5x4 až 6 mm2</t>
  </si>
  <si>
    <t>34111100</t>
  </si>
  <si>
    <t>kabel instalační jádro Cu plné izolace PVC plášť PVC 450/750V (CYKY) 5x6mm2</t>
  </si>
  <si>
    <t>74121011R</t>
  </si>
  <si>
    <t>Rozváděč R1 stávající - napojení přívodu</t>
  </si>
  <si>
    <t>74121012R</t>
  </si>
  <si>
    <t>Přechodový rozváděč FU-DC pro jištění DC části, strana - pojistné odpojovače, DC přepěťové ochrany</t>
  </si>
  <si>
    <t>74121013R</t>
  </si>
  <si>
    <t>Rozváděč R-FVE vybavený pro napojení FV střídače + přepěťové ochrany</t>
  </si>
  <si>
    <t>741711011</t>
  </si>
  <si>
    <t>Montáž nosné konstrukce fotovoltaických panelů umístěné na ploché střeše</t>
  </si>
  <si>
    <t>kotvící šrouby, Al nosná lišta, trojúhelníkové podpěry, zavětrovací plechy, spodní kotvící lišty, příchytky, spojky a úchytky kabeláže 
13=13.000 [A]</t>
  </si>
  <si>
    <t>42412402</t>
  </si>
  <si>
    <t>konstrukce nosná na rovné až mírně skloněné střechy a volná prostranství, standardní sklon 45°, pro vertikálně orientovaný panel, set pro 1 kus</t>
  </si>
  <si>
    <t>741711021</t>
  </si>
  <si>
    <t>Montáž nosné konstrukce fotovoltaických panelů umístěné na fasádě</t>
  </si>
  <si>
    <t>kotvící šrouby, Al nosná lišta, příchytky, spojky a úchytky kabeláže 
9=9.000 [A]</t>
  </si>
  <si>
    <t>42412403</t>
  </si>
  <si>
    <t>konstrukce nosná pro fotovoltaický panel na stěny s přizvednutím panelu, set pro 1 panel</t>
  </si>
  <si>
    <t>741721211</t>
  </si>
  <si>
    <t>Montáž fotovoltaických panelů výkonu přes 300 Wp, umístěných na ploché střeše krystalických</t>
  </si>
  <si>
    <t>FV panel 450Wp, monokrystalický 144 mod., duplex, celočerný 
13=13.000 [A]</t>
  </si>
  <si>
    <t>741721221</t>
  </si>
  <si>
    <t>Montáž fotovoltaických panelů výkonu přes 300 Wp, umístěných na fasádě krystalických</t>
  </si>
  <si>
    <t>FV panel 450Wp, monokrystalický 144 mod., duplex, celočerný 
9=9.000 [A]</t>
  </si>
  <si>
    <t>35001016R</t>
  </si>
  <si>
    <t>panel fotovoltaický monokrystalický 450Wp 144 mod., duplex, celočerný</t>
  </si>
  <si>
    <t>FV panel 450Wp, monokrystalický 144 mod., duplex, celočerný 
22=22.000 [A]</t>
  </si>
  <si>
    <t>11017387R</t>
  </si>
  <si>
    <t>D+M DC konektory MC4</t>
  </si>
  <si>
    <t>montážní sada 
17=17.000 [A]</t>
  </si>
  <si>
    <t>741730035</t>
  </si>
  <si>
    <t>Montáž střídače napětí DC/AC fotovoltaických systémů včetně osazení a připojení hybridního DC/AC třífázového, maximální výstupní výkon přes 8 500 do 10 000 W</t>
  </si>
  <si>
    <t>hybridní měnič 3x400V/10kW, 2xMPPT, DC IN: 270-800V + zprovoznění 
1=1.000 [A]</t>
  </si>
  <si>
    <t>35672038</t>
  </si>
  <si>
    <t>měnič fotovoltaický hybridní třífázový beztransformátorový maximální vstupní výkon 10000W, maximální výstupní výkon 10000W</t>
  </si>
  <si>
    <t>741810002</t>
  </si>
  <si>
    <t>Zkoušky a prohlídky elektrických rozvodů a zařízení celková prohlídka a vyhotovení revizní zprávy pro objem montážních prací přes 100 do 500 tis. Kč</t>
  </si>
  <si>
    <t>výchozí revizní zpráva 
1=1.000 [A]</t>
  </si>
  <si>
    <t>40=40.000 [A]</t>
  </si>
  <si>
    <t>60=60.000 [A] 
A * 1.05Koeficient množství=63.000 [B]</t>
  </si>
  <si>
    <t>konfigurace web.rozhraní střídače, nastavení vzdáleného přístupu 
8=8.000 [A] 
administrativa pro FVE - připojení-DS, smlouva s OE 
8=8.000 [B] 
zaškolení obsluhy 
4=4.000 [C] 
Celkem: A+B+C=20.000 [D]</t>
  </si>
  <si>
    <t>VRN6</t>
  </si>
  <si>
    <t>Územní vlivy</t>
  </si>
  <si>
    <t>065002000</t>
  </si>
  <si>
    <t>Mimostaveništní doprava materiálů</t>
  </si>
  <si>
    <t>přepravní a manipulační náklady 
1=1.000 [A]</t>
  </si>
  <si>
    <t xml:space="preserve">  SO 00-72-01</t>
  </si>
  <si>
    <t>Přístavba technologického objektu</t>
  </si>
  <si>
    <t>SO 00-72-01</t>
  </si>
  <si>
    <t>131351102</t>
  </si>
  <si>
    <t>Hloubení nezapažených jam a zářezů strojně s urovnáním dna do předepsaného profilu a spádu v hornině třídy těžitelnosti II skupiny 4 přes 20 do 50 m3</t>
  </si>
  <si>
    <t>0.47*(7.71*1.2+1.3*0.5+6.7*8.36+6.45*0.6)=32.798 [A] 
0.2*6.1*2.85=3.477 [B] 
Celkem: A+B=36.275 [C]</t>
  </si>
  <si>
    <t>0.3*4*1.1=1.320 [A] 
0.75*(0.6*2.85+0.6*4.7)=3.398 [B] 
1.1*(0.6*2.6+0.6*2.85)=3.597 [C] 
Celkem: A+B+C=8.315 [D]</t>
  </si>
  <si>
    <t>0.75*6.5*1=4.875 [A] 
1.1*0.8*1=0.880 [B] 
Celkem: A+B=5.755 [C]</t>
  </si>
  <si>
    <t>133351101</t>
  </si>
  <si>
    <t>Hloubení nezapažených šachet strojně v hornině třídy těžitelnosti II skupiny 4 do 20 m3</t>
  </si>
  <si>
    <t>0.75*(0.5*1.15+0.5*1)=0.806 [A] 
1.7*1*1=1.700 [B] 
Celkem: A+B=2.506 [C]</t>
  </si>
  <si>
    <t>36.275+8.315+5.755+2.506=52.851 [A]</t>
  </si>
  <si>
    <t>52.851*1.7=89.847 [A]</t>
  </si>
  <si>
    <t>273321411</t>
  </si>
  <si>
    <t>Základy z betonu železového (bez výztuže) desky z betonu bez zvláštních nároků na prostředí tř. C 20/25</t>
  </si>
  <si>
    <t>7.3*4.45*0.1=3.249 [A]</t>
  </si>
  <si>
    <t>0.2*(2*4.45+2*7.3)=4.700 [A]</t>
  </si>
  <si>
    <t>7.3*4.45*4.44*1.1*2*0.001=0.317 [A] 
Celkem: A=0.317 [B]</t>
  </si>
  <si>
    <t>274313711</t>
  </si>
  <si>
    <t>Základy z betonu prostého pasy betonu kamenem neprokládaného tř. C 20/25</t>
  </si>
  <si>
    <t>0.75*(4.1*0.6+4.45*0.6+5.9*1)=8.273 [A] 
1.1*(2.6*0.6+2.85*0.6+0.8*1+0.3*4)=5.797 [B] 
Celkem: A+B=14.070 [C]</t>
  </si>
  <si>
    <t>275313711</t>
  </si>
  <si>
    <t>Základy z betonu prostého patky a bloky z betonu kamenem neprokládaného tř. C 20/25</t>
  </si>
  <si>
    <t>3*(0.5+0.75)=3.750 [A] 
0.5*3.1=1.550 [B] 
Celkem: A+B=5.300 [C]</t>
  </si>
  <si>
    <t>3.78*(0.3+2*4.2+7.3+1+0.5+0.45)=67.851 [A] 
Celkem: A=67.851 [B]</t>
  </si>
  <si>
    <t>317151126</t>
  </si>
  <si>
    <t>Překlady ploché vápenopískové výšky překladu 123 mm, osazené do tenkého maltového lože, šířky 150 mm, délky 1500 mm</t>
  </si>
  <si>
    <t>3.53*(2*3.8+6.9)=51.185 [A] 
3.08*(2*3.5+6.9)=42.812 [B] 
-3*1*2.05=-6.150 [C] 
Celkem: A+B+C=87.847 [D]</t>
  </si>
  <si>
    <t>2*6.9+2*3.8=21.400 [A] 
2*3.5=7.000 [B] 
Celkem: A+B=28.400 [C]</t>
  </si>
  <si>
    <t>411321616</t>
  </si>
  <si>
    <t>Stropy z betonu železového (bez výztuže) stropů deskových, plochých střech, desek balkonových, desek hřibových stropů včetně hlavic hřibových sloupů tř. C 30/37</t>
  </si>
  <si>
    <t>9.2=9.200 [A]</t>
  </si>
  <si>
    <t>6.96*5.9=41.064 [A] 
1.1*7.26=7.986 [B] 
Celkem: A+B=49.050 [C]</t>
  </si>
  <si>
    <t>130.98*0.001=0.131 [A]</t>
  </si>
  <si>
    <t>1830.48*0.001=1.830 [A]</t>
  </si>
  <si>
    <t>417321414</t>
  </si>
  <si>
    <t>Ztužující pásy a věnce z betonu železového (bez výztuže) tř. C 20/25</t>
  </si>
  <si>
    <t>0.15*0.23*(2*4.2+7.3)=0.542 [A] 
0.24*0.23*2.8=0.155 [B] 
Celkem: A+B=0.697 [C]</t>
  </si>
  <si>
    <t>417351115</t>
  </si>
  <si>
    <t>Bednění bočnic ztužujících pásů a věnců včetně vzpěr zřízení</t>
  </si>
  <si>
    <t>0.23*(2*4.2+7.3)*2=7.222 [A] 
0.23*2.8*2=1.288 [B] 
Celkem: A+B=8.510 [C]</t>
  </si>
  <si>
    <t>417351116</t>
  </si>
  <si>
    <t>Bednění bočnic ztužujících pásů a věnců včetně vzpěr odstranění</t>
  </si>
  <si>
    <t>417361821</t>
  </si>
  <si>
    <t>Výztuž ztužujících pásů a věnců z betonářské oceli 10 505 (R) nebo BSt 500</t>
  </si>
  <si>
    <t>4x R10 
4*(2*4.2+7.3)*1.1*0.62*0.001=0.043 [A] 
4*2.8*1.1*0.62*0.001=0.008 [B] 
Mezisoučet: A+B=0.051 [C] 
třmínky R6 po 200mm 
(2*0.1+2*0.18)*79*1.1*0.22*0.001=0.011 [D] 
(2*0.19+2*0.18)*14*1.1*0.22*0.001=0.003 [E] 
Mezisoučet: D+E=0.014 [F] 
Celkem: A+B+D+E=0.065 [G]</t>
  </si>
  <si>
    <t>430321616</t>
  </si>
  <si>
    <t>Schodišťové konstrukce a rampy z betonu železového (bez výztuže) stupně, schodnice, ramena, podesty s nosníky tř. C 30/37</t>
  </si>
  <si>
    <t>1*0.35*0.6=0.210 [A] 
1*0.35*0.7=0.245 [B] 
1*0.35*0.8=0.280 [C] 
3*0.5*0.3=0.450 [D] 
Celkem: A+B+C+D=1.185 [E]</t>
  </si>
  <si>
    <t>430361821</t>
  </si>
  <si>
    <t>Výztuž schodišťových konstrukcí a ramp stupňů, schodnic, ramen, podest s nosníky z betonářské oceli 10 505 (R) nebo BSt 500</t>
  </si>
  <si>
    <t>1.185*80*0.001=0.095 [A]</t>
  </si>
  <si>
    <t>431351121</t>
  </si>
  <si>
    <t>Bednění podest, podstupňových desek a ramp včetně podpěrné konstrukce výšky do 4 m půdorysně přímočarých zřízení</t>
  </si>
  <si>
    <t>1*0.6=0.600 [A] 
1*0.7=0.700 [B] 
1*0.8=0.800 [C] 
3*0.5*2=3.000 [D] 
Celkem: A+B+C+D=5.100 [E]</t>
  </si>
  <si>
    <t>431351122</t>
  </si>
  <si>
    <t>Bednění podest, podstupňových desek a ramp včetně podpěrné konstrukce výšky do 4 m půdorysně přímočarých odstranění</t>
  </si>
  <si>
    <t>434121415</t>
  </si>
  <si>
    <t>Osazování schodišťových stupňů železobetonových s vyspárováním styčných spár, s provizorním dřevěným zábradlím a dočasným zakrytím stupnic prkny na schodnice, s</t>
  </si>
  <si>
    <t>Osazování schodišťových stupňů železobetonových s vyspárováním styčných spár, s provizorním dřevěným zábradlím a dočasným zakrytím stupnic prkny na schodnice, stupňů broušených nebo leštěných</t>
  </si>
  <si>
    <t>3*1=3.000 [A]</t>
  </si>
  <si>
    <t>59373755R</t>
  </si>
  <si>
    <t>stupeň schodišťový nosný ŽB 100x35x14,5cm</t>
  </si>
  <si>
    <t>434121425</t>
  </si>
  <si>
    <t>Osazování schodišťových stupňů železobetonových s vyspárováním styčných spár, s provizorním dřevěným zábradlím a dočasným zakrytím stupnic prkny na desku, stupň</t>
  </si>
  <si>
    <t>Osazování schodišťových stupňů železobetonových s vyspárováním styčných spár, s provizorním dřevěným zábradlím a dočasným zakrytím stupnic prkny na desku, stupňů broušených nebo leštěných</t>
  </si>
  <si>
    <t>59373756</t>
  </si>
  <si>
    <t>stupeň schodišťový nosný ŽB 150x35x14,5cm</t>
  </si>
  <si>
    <t>460841112</t>
  </si>
  <si>
    <t>Osazení kabelové komory z plastů pro běžné zatížení komorového dílu z polyetylénu HDPE půdorysné plochy do 1,0 m2, světlé hloubky přes 0,5 do 0,7 m</t>
  </si>
  <si>
    <t>460841151</t>
  </si>
  <si>
    <t>Osazení kabelové komory z plastů pro běžné zatížení víka z oceli, litiny nebo betonu půdorysné plochy do 1,0 m2</t>
  </si>
  <si>
    <t>17154850R</t>
  </si>
  <si>
    <t>kabelová komora 450x450mm hl 600mm s víkem kompozitním B125</t>
  </si>
  <si>
    <t>Z5 kabelová komora - sestava s víkem fixovaným šroubem 
1=1.000 [A]</t>
  </si>
  <si>
    <t>564750001</t>
  </si>
  <si>
    <t>Podklad nebo kryt z kameniva hrubého drceného vel. 8-16 mm s rozprostřením a zhutněním plochy jednotlivě do 100 m2, po zhutnění tl. 150 mm</t>
  </si>
  <si>
    <t>22=22.000 [A] 
3*1.5=4.500 [B] 
Celkem: A+B=26.500 [C]</t>
  </si>
  <si>
    <t>564861011</t>
  </si>
  <si>
    <t>Podklad ze štěrkodrti ŠD s rozprostřením a zhutněním plochy jednotlivě do 100 m2, po zhutnění tl. 200 mm</t>
  </si>
  <si>
    <t>596811311</t>
  </si>
  <si>
    <t>Kladení velkoformátové dlažby pozemních komunikací a komunikací pro pěší s ložem z kameniva tl. 40 mm, s vyplněním spár, s hutněním, vibrováním a se smetením př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</si>
  <si>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</si>
  <si>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59246004</t>
  </si>
  <si>
    <t>dlažba plošná betonová terasová hladká 600x600x60mm</t>
  </si>
  <si>
    <t>22=22.000 [A] 
3*1.5=4.500 [B] 
Celkem: A+B=26.500 [C] 
C * 1.03Koeficient množství=27.295 [D]</t>
  </si>
  <si>
    <t>2.6*(0.6+0.75+0.25)=4.160 [A] 
Celkem: A=4.160 [B]</t>
  </si>
  <si>
    <t>622131111</t>
  </si>
  <si>
    <t>Podkladní a spojovací vrstva vnějších omítaných ploch polymercementový spojovací můstek nanášený ručně stěn</t>
  </si>
  <si>
    <t>podklad pod souvrství dekorační stěrky 
stěrka v dekoru pohledového betonu tmavá 
0.7*3.16=2.212 [A] 
0.75*2.6=1.950 [B] 
Mezisoučet: A+B=4.162 [C] 
stěrka v dekoru pohledového betonu 
4.3*(2*9+2*6)-0.9*2=127.200 [D] 
1.77*0.5*6*2=10.620 [E] 
Mezisoučet: D+E=137.820 [F] 
Celkem: A+B+D+E=141.982 [G]</t>
  </si>
  <si>
    <t>2.6*6=15.600 [A] 
-3*0.9*2=-5.400 [B] 
Celkem: A+B=10.200 [C]</t>
  </si>
  <si>
    <t>622221011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</si>
  <si>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40 do 80 mm</t>
  </si>
  <si>
    <t>63151520</t>
  </si>
  <si>
    <t>deska tepelně izolační minerální kontaktních fasád podélné vlákno ?=0,036 tl 60mm</t>
  </si>
  <si>
    <t>10.2=10.200 [A] 
A * 1.05Koeficient množství=10.710 [B]</t>
  </si>
  <si>
    <t>631311115</t>
  </si>
  <si>
    <t>Mazanina z betonu prostého bez zvýšených nároků na prostředí tl. přes 50 do 80 mm tř. C 20/25</t>
  </si>
  <si>
    <t>3.71*6.6*0.08=1.959 [A] 
2.8*6.6*0.08=1.478 [B] 
Celkem: A+B=3.437 [C]</t>
  </si>
  <si>
    <t>637111115</t>
  </si>
  <si>
    <t>Okapový chodník z kameniva s udusáním a urovnáním povrchu ze štěrkopísku tl. 300 mm</t>
  </si>
  <si>
    <t>podkladní vrstva okapového chodníku 
0.4*(4.6+7.7)=4.920 [A] 
Celkem: A=4.920 [B]</t>
  </si>
  <si>
    <t>637211122</t>
  </si>
  <si>
    <t>Okapový chodník z dlaždic betonových se zalitím spár cementovou maltou do písku, tl. dlaždic 60 mm</t>
  </si>
  <si>
    <t>0.4*(4.6+7.7)=4.920 [A] 
Celkem: A=4.920 [B]</t>
  </si>
  <si>
    <t>637311122</t>
  </si>
  <si>
    <t>Okapový chodník z obrubníků betonových chodníkových, se zalitím spár cementovou maltou do lože z betonu prostého, z obrubníků stojatých</t>
  </si>
  <si>
    <t>2*0.4+4.6+7.7=13.100 [A] 
Celkem: A=13.100 [B]</t>
  </si>
  <si>
    <t>7.3*4.45=32.485 [A] 
Celkem: A=32.485 [B]</t>
  </si>
  <si>
    <t>0.7*(2*3.8+6.9)=10.150 [A] 
0.5*6.9=3.450 [B] 
Celkem: A+B=13.600 [C]</t>
  </si>
  <si>
    <t>32.485+13.6=46.085 [A] 
Celkem: A=46.085 [B] 
B * 0.00033Koeficient množství=0.015 [C]</t>
  </si>
  <si>
    <t>32.485+13.6=46.085 [A] 
Celkem: A=46.085 [B] 
B * 1.1655Koeficient množství=53.712 [C]</t>
  </si>
  <si>
    <t>3.71*6.6=24.486 [A] 
2.8*6.6=18.480 [B] 
0.52*(3.85+6.6+3.71+2.8+5.65)=11.757 [C] 
Celkem: A+B+C=54.723 [D]</t>
  </si>
  <si>
    <t>54.723=54.723 [A] 
A * 0.33Koeficient množství=18.059 [B]</t>
  </si>
  <si>
    <t>54.723=54.723 [A] 
A * 1.1655Koeficient množství=63.780 [B]</t>
  </si>
  <si>
    <t>K3 spodní rohový profil 
5.8=5.800 [A] 
Celkem: A=5.800 [B]</t>
  </si>
  <si>
    <t>K3 horní rohový profil 
5.8=5.800 [A] 
Celkem: A=5.800 [B]</t>
  </si>
  <si>
    <t>K5 okapnicový plech rš 250 
1.1=1.100 [A]</t>
  </si>
  <si>
    <t>Povlakové krytiny střech plochých do 10° z tvarovaných poplastovaných lišt pro mPVC L profil rš 280 mm</t>
  </si>
  <si>
    <t>3.71*6.6=24.486 [A] 
2.8*6.6=18.480 [B] 
Celkem: A+B=42.966 [C]</t>
  </si>
  <si>
    <t>42.966=42.966 [A] 
A * 1.05Koeficient množství=45.114 [B]</t>
  </si>
  <si>
    <t>42.966=42.966 [A]</t>
  </si>
  <si>
    <t>3.71*6.6=24.486 [A] 
2.8*6.6=18.480 [B] 
0.52*(3.85+6.6+3.71+2.8+5.65)=11.757 [C] 
7.3*0.35=2.555 [D] 
2*3.85*0.35=2.695 [E] 
5.65*0.3=1.695 [F] 
Celkem: A+B+C+D+E+F=61.668 [G]</t>
  </si>
  <si>
    <t>3.78*(0.3+2*4.2+7.3+1+0.5+0.45)=67.851 [A]</t>
  </si>
  <si>
    <t>63148159</t>
  </si>
  <si>
    <t>deska tepelně izolační minerální provětrávaných fasád ?=0,034-0,035 tl 60mm</t>
  </si>
  <si>
    <t>67.851=67.851 [A] 
A * 1.1Koeficient množství=74.636 [B]</t>
  </si>
  <si>
    <t>713141311</t>
  </si>
  <si>
    <t>Montáž tepelné izolace střech plochých spádovými klíny v ploše kladenými volně</t>
  </si>
  <si>
    <t>28376105</t>
  </si>
  <si>
    <t>klín izolační z XPS spádový</t>
  </si>
  <si>
    <t>3.71*6.6*0.2=4.897 [A] 
2.8*6.6*0.1=1.848 [B] 
Celkem: A+B=6.745 [C] 
C * 1.05Koeficient množství=7.082 [D]</t>
  </si>
  <si>
    <t>K1 0.36*(2*4.8+7.3)=6.084 [A] 
K2 0.25*3.1=0.775 [B] 
Celkem: A+B=6.859 [C]</t>
  </si>
  <si>
    <t>6.859=6.859 [A] 
A * 1.1Koeficient množství=7.545 [B]</t>
  </si>
  <si>
    <t>6.859*0.021=0.144 [A]</t>
  </si>
  <si>
    <t>K5 okapnička rš 200mm 
1.1=1.100 [A]</t>
  </si>
  <si>
    <t>K2 oplechování atiky z hliníkového plechu lakovaného rš 470 
3.1=3.100 [A]</t>
  </si>
  <si>
    <t>Oplechování horních ploch zdí a nadezdívek (atik) z hliníkového plechu lakovaného rš 580 mm</t>
  </si>
  <si>
    <t>K1 oplechování atiky 
2*4.2+7.3=15.700 [A] 
Celkem: A=15.700 [B]</t>
  </si>
  <si>
    <t>K2 příponka z hliníkového plechu 
3.1=3.100 [A]</t>
  </si>
  <si>
    <t>příponka ležatá z Al plechu rš 540mm</t>
  </si>
  <si>
    <t>K1 příponka z hliníkového plechu 
15.7=15.700 [A]</t>
  </si>
  <si>
    <t>Žlab podokapní z hliníkového plechu lakovaného včetně háků a čel půlkruhový rš 330 mm</t>
  </si>
  <si>
    <t>K6 hliníkový lakovaný žlab s háky 
1.1=1.100 [A]</t>
  </si>
  <si>
    <t>76452144R</t>
  </si>
  <si>
    <t>Žlab podokapní z hliníkového plechu lakovaného včetně háků a čel kotlík oválný (trychtýřový), rš žlabu/průměr svodu 330/100 mm</t>
  </si>
  <si>
    <t>K7 hliníkový lakovaný svod 
3=3.000 [A]</t>
  </si>
  <si>
    <t>767161111</t>
  </si>
  <si>
    <t>Montáž zábradlí rovného z trubek nebo tenkostěnných profilů do zdiva, hmotnosti 1 m zábradlí do 20 kg</t>
  </si>
  <si>
    <t>4.185+1.85=6.035 [A] 
Celkem: A=6.035 [B]</t>
  </si>
  <si>
    <t>55342030R</t>
  </si>
  <si>
    <t>zábradlí k venkovnímu schodišti, trubka ocelová pr. 44,5mm, tl 3,2mm Pz lakované</t>
  </si>
  <si>
    <t>Z3+Z4, specifikace dle PD 
4.185+1.85=6.035 [A] 
Celkem: A=6.035 [B]</t>
  </si>
  <si>
    <t>3*3.5*2.1=22.050 [A]</t>
  </si>
  <si>
    <t>22.05=22.050 [A] 
A * 1.05Koeficient množství=23.153 [B]</t>
  </si>
  <si>
    <t>3*(2*2.1+2*3.5)=33.600 [A]</t>
  </si>
  <si>
    <t>767640111</t>
  </si>
  <si>
    <t>Montáž dveří ocelových nebo hliníkových vchodových jednokřídlových bez nadsvětlíku</t>
  </si>
  <si>
    <t>55341156R</t>
  </si>
  <si>
    <t>dveře jednokřídlé ocelové venkovní, obložková zárubeň pro dodatečnou montáž, 900x1970mm bezpečnostní třídy RC3</t>
  </si>
  <si>
    <t>D1, specifikace dle PD 
1=1.000 [A]</t>
  </si>
  <si>
    <t>767640113</t>
  </si>
  <si>
    <t>Montáž dveří ocelových nebo hliníkových vchodových jednokřídlových s pevným bočním dílem</t>
  </si>
  <si>
    <t>55341214R</t>
  </si>
  <si>
    <t>kovová stěna Z1 sestavená z dílů, vsazeny dveře D1, 2800x2650mm, horní výplň tahokov, bezpečnostní třídy RC3</t>
  </si>
  <si>
    <t>Z1+D1, specifikace dle PD 
1=1.000 [A]</t>
  </si>
  <si>
    <t>55341215R</t>
  </si>
  <si>
    <t>kovová stěna Z2 sestavená z dílů, vsazeny dveře D2, 2550x2650mm, horní výplň tahokov, bezpečnostní třídy RC3</t>
  </si>
  <si>
    <t>Z2+D2, specifikace dle PD 
1=1.000 [A]</t>
  </si>
  <si>
    <t>55341169R</t>
  </si>
  <si>
    <t>dveře jednokřídlé ocelové protipožární EWC2 15 DP3 obložková zárubeň pro dodatečnou montáž 900x1970mm bezpečnostní třídy RC3</t>
  </si>
  <si>
    <t>D4+D5+D6, specifikace dle PD 
3=3.000 [A]</t>
  </si>
  <si>
    <t>767649191</t>
  </si>
  <si>
    <t>Montáž dveří ocelových nebo hliníkových doplňků dveří samozavírače hydraulického</t>
  </si>
  <si>
    <t>54917255</t>
  </si>
  <si>
    <t>samozavírač dveří hydraulický K214 č.12 zlatá bronz</t>
  </si>
  <si>
    <t>3*2.1*3.5=22.050 [A]</t>
  </si>
  <si>
    <t>22.05=22.050 [A] 
A * 1.1Koeficient množství=24.255 [B]</t>
  </si>
  <si>
    <t>33.6=33.600 [A] 
A * 1.02Koeficient množství=34.272 [B]</t>
  </si>
  <si>
    <t>783827503</t>
  </si>
  <si>
    <t>Krycí (ochranný ) nátěr omítek dvojnásobný hladkých zdiva lícového silikátový</t>
  </si>
  <si>
    <t>vnitřní prostor m.č. OP41, OP42, OP43 
3*2.6*(2*2.1+2*3.5)=87.360 [A] 
-3*0.9*2=-5.400 [B] 
Celkem: A+B=81.960 [C]</t>
  </si>
  <si>
    <t>stěrka v dekoru pohledového betonu tmavá 
0.7*3.16=2.212 [A] 
0.75*2.6=1.950 [B] 
Mezisoučet: A+B=4.162 [C] 
stěrka v dekoru pohledového betonu 
4.3*(2*9+2*6)-0.9*2=127.200 [D] 
1.77*0.5*6*2=10.620 [E] 
Mezisoučet: D+E=137.820 [F] 
Celkem: A+B+D+E=141.982 [G]</t>
  </si>
  <si>
    <t>935112111</t>
  </si>
  <si>
    <t>Osazení betonového příkopového žlabu s vyplněním a zatřením spár cementovou maltou s ložem tl. 100 mm z betonu prostého z betonových příkopových tvárnic šířky d</t>
  </si>
  <si>
    <t>Osazení betonového příkopového žlabu s vyplněním a zatřením spár cementovou maltou s ložem tl. 100 mm z betonu prostého z betonových příkopových tvárnic šířky do 500 mm</t>
  </si>
  <si>
    <t>59227035</t>
  </si>
  <si>
    <t>žlab odvodňovací betonový 510x 650x157mm</t>
  </si>
  <si>
    <t>15=15.000 [A]</t>
  </si>
  <si>
    <t>2*19.2*4.5=172.800 [A] 
2*10.3*4.5=92.700 [B] 
Celkem: A+B=265.500 [C]</t>
  </si>
  <si>
    <t>265.5*30*2.5=19 912.500 [A]</t>
  </si>
  <si>
    <t>7*7=49.000 [A]</t>
  </si>
  <si>
    <t>dilatace mezi stávajícím objektem a stropní deskou 
0.48*5.8=2.784 [A] 
dilatace mezi stávajícím objektem a zdivem přístavby 
(0.45+0.25)*3=2.100 [B] 
Celkem: A+B=4.884 [C]</t>
  </si>
  <si>
    <t>95351111R</t>
  </si>
  <si>
    <t>Nosný tepelně-izolační prvek pro přerušení tepelných mostů pro betonové balkónové desky tloušťky 180 mm, délka 1 m volně vyložené, se smykovou výztuží D8</t>
  </si>
  <si>
    <t>7=7.000 [A]</t>
  </si>
  <si>
    <t>953961114</t>
  </si>
  <si>
    <t>Kotvy chemické s vyvrtáním otvoru do betonu, železobetonu nebo tvrdého kamene tmel, velikost M 16, hloubka 125 mm</t>
  </si>
  <si>
    <t>kotvení zábradlí 
6*4=24.000 [A] 
Celkem: A=24.000 [B]</t>
  </si>
  <si>
    <t>953965131</t>
  </si>
  <si>
    <t>Kotvy chemické s vyvrtáním otvoru kotevní šrouby pro chemické kotvy, velikost M 16, délka 190 mm</t>
  </si>
  <si>
    <t>BOZP samolepky 
větší do A4 
2=2.000 [A] 
malé 
14=14.000 [B] 
Celkem: A+B=16.000 [C]</t>
  </si>
  <si>
    <t>961044111</t>
  </si>
  <si>
    <t>Bourání základů z betonu prostého</t>
  </si>
  <si>
    <t>stávající betonová zídka 
8*1.5*0.4=4.800 [A]</t>
  </si>
  <si>
    <t>965042231</t>
  </si>
  <si>
    <t>Bourání mazanin betonových nebo z litého asfaltu tl. přes 100 mm, plochy do 4 m2</t>
  </si>
  <si>
    <t>podesta stávajícího schodiště 
1.5*1*0.2=0.300 [A]</t>
  </si>
  <si>
    <t>965049112</t>
  </si>
  <si>
    <t>Bourání mazanin Příplatek k cenám za bourání mazanin betonových se svařovanou sítí, tl. přes 100 mm</t>
  </si>
  <si>
    <t>98531211R</t>
  </si>
  <si>
    <t>Stěrka k vyrovnání ploch stěn, tloušťky do 2 mm</t>
  </si>
  <si>
    <t>vyrovnání podkladu pod finální dekorační stěrku 
stěrka v dekoru pohledového betonu tmavá 
0.7*3.16=2.212 [A] 
0.75*2.6=1.950 [B] 
Mezisoučet: A+B=4.162 [C] 
stěrka v dekoru pohledového betonu 
4.3*(2*9+2*6)-0.9*2=127.200 [D] 
1.77*0.5*6*2=10.620 [E] 
Mezisoučet: D+E=137.820 [F] 
Celkem: A+B+D+E=141.982 [G]</t>
  </si>
  <si>
    <t>997013111</t>
  </si>
  <si>
    <t>Vnitrostaveništní doprava suti a vybouraných hmot vodorovně do 50 m svisle s použitím mechanizace pro budovy a haly výšky do 6 m</t>
  </si>
  <si>
    <t>997013501</t>
  </si>
  <si>
    <t>Odvoz suti a vybouraných hmot na skládku nebo meziskládku se složením, na vzdálenost do 1 km</t>
  </si>
  <si>
    <t>výrobní, dílenská a jiná dokumentace 
1. Zámečnické výrobky 
2. Duální hydroizolační systém střechy 
1=1.000 [A]</t>
  </si>
  <si>
    <t xml:space="preserve">  SO 00-72-01.042</t>
  </si>
  <si>
    <t>Přístavba technologického objektu - vzduchotechnika a chlazení</t>
  </si>
  <si>
    <t>SO 00-72-01.042</t>
  </si>
  <si>
    <t>751111012</t>
  </si>
  <si>
    <t>Montáž ventilátoru axiálního nízkotlakého nástěnného základního, průměru přes 100 do 200 mm</t>
  </si>
  <si>
    <t>42914116R</t>
  </si>
  <si>
    <t>ventilátor axiální stěnový skříň z plastu zpětná klapka IPX4 D 125mm</t>
  </si>
  <si>
    <t>množství vzduchu: Q=105 m3/hod; při externí tlakové ztrátě: p=30 Pa 
P=0,020 kW, U=230 V 
3=3.000 [A]</t>
  </si>
  <si>
    <t>751398021</t>
  </si>
  <si>
    <t>Montáž ostatních zařízení větrací mřížky stěnové, průřezu do 0,040 m2</t>
  </si>
  <si>
    <t>42972839R</t>
  </si>
  <si>
    <t>mřížka větrací kruhová plastová D 125mm</t>
  </si>
  <si>
    <t>bílá mřížka, bez okapničky a síťky 
3=3.000 [A]</t>
  </si>
  <si>
    <t>751711111</t>
  </si>
  <si>
    <t>Montáž klimatizační jednotky vnitřní nástěnné o výkonu (pro objem místnosti) do 3,5 kW (do 35 m3)</t>
  </si>
  <si>
    <t>42952001</t>
  </si>
  <si>
    <t>jednotka klimatizační nástěnná o výkonu do 3,5kW</t>
  </si>
  <si>
    <t>vnitřní splitová nástěnná jednotka 
jmenovitý chladicí výkon: 3,5 kW 
jmenovitý topný výkon: 3,8 kW 
hladina akustického tlaku: max. 27/35/40 dB (A) 
včetně infračerveného dálkového ovladače 
2=2.000 [A]</t>
  </si>
  <si>
    <t>751721111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</si>
  <si>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</si>
  <si>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</si>
  <si>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</si>
  <si>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venkovní kondenzační jednotka 
chladící výkon: 1,3/7,0/8,5 kW 
topný výkon: 8,1 (jmenovitý) 
chladící médium: R 32 
hladina akustického tlaku: max. 50 dB (A) 
el.příkon: P=1,8 kW; U=230 V; I=80 A (doporučené jištění 20 A) 
1=1.000 [A]</t>
  </si>
  <si>
    <t>75179114R</t>
  </si>
  <si>
    <t>Montáž propojovacího potrubí měděného</t>
  </si>
  <si>
    <t>montáž propojovacího potrubí včetně izolace a chladiva 
8=8.000 [A]</t>
  </si>
  <si>
    <t>19632716R</t>
  </si>
  <si>
    <t>trubka měděná pro vedení chladiva, izolace, ovládací a napájecí kabel</t>
  </si>
  <si>
    <t>vedlejší vedení od rozbočovače k vnitřním jednotkám 9,52/6,35 mm 
náplň chladící édium R 410 A C 
8=8.000 [A] 
A * 1.03Koeficient množství=8.240 [B]</t>
  </si>
  <si>
    <t>751791301</t>
  </si>
  <si>
    <t>Montáž napojovacího potrubí měděného zkouška těsnosti potrubí</t>
  </si>
  <si>
    <t>spojovací materiál: šrouby, matice, podložky, závěsy, závitové tyče, ocelové hmoždinky, 
pomocné konstrukce, samolepicí pásky, těsnící materiál 
8=8.000 [A]</t>
  </si>
  <si>
    <t>751792004</t>
  </si>
  <si>
    <t>Montáž ostatních zařízení uložení pro klimatizační jednotky na stěnu konzol (2 ks)</t>
  </si>
  <si>
    <t>nástěnné konzoly pro venkovní kondenzační jednotku 
2=2.000 [A]</t>
  </si>
  <si>
    <t>42990006</t>
  </si>
  <si>
    <t>konzole pevná nástěnná pro klimatizační jednotku, délka podpěry 620mm, nosnost konzoly 80kg</t>
  </si>
  <si>
    <t xml:space="preserve">  SO 00-72-01.044</t>
  </si>
  <si>
    <t>Přístavba technologického objektu - silnoproudá elektroinstalace</t>
  </si>
  <si>
    <t>SO 00-72-01.044</t>
  </si>
  <si>
    <t>1.75=1.750 [A]</t>
  </si>
  <si>
    <t>1.75*1.7=2.975 [A]</t>
  </si>
  <si>
    <t>39189000R</t>
  </si>
  <si>
    <t>D+M dieselagregát 40kVA venkovní včetně skříně ATS, zprovoznění</t>
  </si>
  <si>
    <t>54153072R</t>
  </si>
  <si>
    <t>D+M konvektor přímotopný elektrický nástěnný 1,5kW/230V, IP24, vestavěný termostat</t>
  </si>
  <si>
    <t>210100002</t>
  </si>
  <si>
    <t>Ukončení vodičů izolovaných s označením a zapojením v rozváděči nebo na přístroji průřezu žíly do 6 mm2</t>
  </si>
  <si>
    <t>210100006</t>
  </si>
  <si>
    <t>Ukončení vodičů izolovaných s označením a zapojením v rozváděči nebo na přístroji průřezu žíly do 50 mm2</t>
  </si>
  <si>
    <t>210100007</t>
  </si>
  <si>
    <t>Ukončení vodičů izolovaných s označením a zapojením v rozváděči nebo na přístroji průřezu žíly do 70 mm2</t>
  </si>
  <si>
    <t>210100008</t>
  </si>
  <si>
    <t>Ukončení vodičů izolovaných s označením a zapojením v rozváděči nebo na přístroji průřezu žíly do 95 mm2</t>
  </si>
  <si>
    <t>210100009</t>
  </si>
  <si>
    <t>Ukončení vodičů izolovaných s označením a zapojením v rozváděči nebo na přístroji průřezu žíly do 120 mm2</t>
  </si>
  <si>
    <t>210100012</t>
  </si>
  <si>
    <t>Ukončení vodičů izolovaných s označením a zapojením v rozváděči nebo na přístroji průřezu žíly do 240 mm2</t>
  </si>
  <si>
    <t>3+9+9=21.000 [A] 
Celkem: A=21.000 [B]</t>
  </si>
  <si>
    <t>uzemňovací vedení 
42=42.000 [A] 
Celkem: A=42.000 [B]</t>
  </si>
  <si>
    <t>35441073</t>
  </si>
  <si>
    <t>drát D 10mm FeZn</t>
  </si>
  <si>
    <t>drát D 10 mm (0,63kg/m) 
42*0.63=26.460 [A]</t>
  </si>
  <si>
    <t>zemnící pás 
21=21.000 [A]</t>
  </si>
  <si>
    <t>pás zemnící FeZn 30x4mm (0,96 kg/m) 
21*0.96=20.160 [A] 
Celkem: A=20.160 [B] 
B * 1.05Koeficient množství=21.168 [C]</t>
  </si>
  <si>
    <t>hromosvod 
hromosvodné vedení s podpěrami 
15+15=30.000 [A] 
svod včetně podpěr, drát prům. do 10mm 
8=8.000 [B] 
Celkem: A+B=38.000 [C]</t>
  </si>
  <si>
    <t>Drát uzemňovací, průměr 8, měkký, materiál:AlMgSi 
1m = cca 0,135 kg 
15*0.135=2.025 [A] 
Celkem: A=2.025 [B] 
B * 1.05Koeficient množství=2.126 [C]</t>
  </si>
  <si>
    <t>Drát zemnící 10 V4A (nerez) vodič pr. 10mm (0,62 kg/m) 
7*0.62=4.340 [A] 
Celkem: A=4.340 [B] 
B * 1.05Koeficient množství=4.557 [C]</t>
  </si>
  <si>
    <t>15=15.000 [A] 
A * 1.05Koeficient množství=15.750 [B]</t>
  </si>
  <si>
    <t>10300393R</t>
  </si>
  <si>
    <t>sada pro upevnění vodiče k podp.trubce D 23mm</t>
  </si>
  <si>
    <t>hromosvod 
svorka zkušební 
1=1.000 [A] 
svorka pro připojení pásku 30x4 s armováním v základech 
20=20.000 [B] 
Celkem: A+B=21.000 [C]</t>
  </si>
  <si>
    <t>35431023R</t>
  </si>
  <si>
    <t>svorka uzemnění nerez připojovací pásku 30x4 s armováním v základech</t>
  </si>
  <si>
    <t>hromosvod 
svorka univerzální spojovací nerez pro prům. 8-10mm 
10=10.000 [A] 
Celkem: A=10.000 [B]</t>
  </si>
  <si>
    <t>křížová svorka pro zemnící pásek 
12=12.000 [A] 
křížová svorka pro zemnící drát 
10=10.000 [B] 
Celkem: A+B=22.000 [C]</t>
  </si>
  <si>
    <t>křížová svorka pro zemnící pásek 
12=12.000 [A] 
Celkem: A=12.000 [B]</t>
  </si>
  <si>
    <t>35431025</t>
  </si>
  <si>
    <t>svorka uzemnění nerez křížová pro vodič D 6- 10 mm s mezideskou</t>
  </si>
  <si>
    <t>křížová svorka pro zemnící drát 
10=10.000 [A] 
Celkem: A=10.000 [B]</t>
  </si>
  <si>
    <t>držák vedení s upínací páskou 50-300/23mm 
15=15.000 [A] 
podpěra plast. D 6-11 s upev.dílem nerez třmen, včetně nerez pásku 14x0,3mm 
17=17.000 [B] 
Celkem: A+B=32.000 [C]</t>
  </si>
  <si>
    <t>držák vedení s upínací páskou 50-300/23mm</t>
  </si>
  <si>
    <t>35442043R</t>
  </si>
  <si>
    <t>podpěra plast D 6-11m s upevňovacím díle nerez třmen včetně pásku</t>
  </si>
  <si>
    <t>140+180+100+15=435.000 [A]</t>
  </si>
  <si>
    <t>140+180=320.000 [A] 
A * 1.15Koeficient množství=368.000 [B]</t>
  </si>
  <si>
    <t>34111042</t>
  </si>
  <si>
    <t>kabel instalační jádro Cu plné izolace PVC plášť PVC 450/750V (CYKY) 3x4mm2</t>
  </si>
  <si>
    <t>25=25.000 [A] 
A * 1.15Koeficient množství=28.750 [B]</t>
  </si>
  <si>
    <t>210813033</t>
  </si>
  <si>
    <t>Montáž izolovaných kabelů měděných do 1 kV bez ukončení plných nebo laněných kulatých (např. CYKY, CHKE-R) uložených pevně počtu a průřezu žil 4x6 až 10 mm2</t>
  </si>
  <si>
    <t>18=18.000 [A] 
A * 1.15Koeficient množství=20.700 [B]</t>
  </si>
  <si>
    <t>210813035</t>
  </si>
  <si>
    <t>Montáž izolovaných kabelů měděných do 1 kV bez ukončení plných nebo laněných kulatých (např. CYKY, CHKE-R) uložených pevně počtu a průřezu žil 4x16 mm2</t>
  </si>
  <si>
    <t>30=30.000 [A] 
A * 1.15Koeficient množství=34.500 [B]</t>
  </si>
  <si>
    <t>210813081</t>
  </si>
  <si>
    <t>Montáž izolovaných kabelů měděných do 1 kV bez ukončení plných nebo laněných kulatých (např. CYKY, CHKE-R) uložených pevně počtu a průřezu žil 12x1,5 mm2</t>
  </si>
  <si>
    <t>34111130</t>
  </si>
  <si>
    <t>kabel instalační jádro Cu plné izolace PVC plášť PVC 450/750V (CYKY) 12x1,5mm2</t>
  </si>
  <si>
    <t>50=50.000 [A] 
A * 1.15Koeficient množství=57.500 [B]</t>
  </si>
  <si>
    <t>21819264R</t>
  </si>
  <si>
    <t>Demontáž MSU ovládací a řídící skříně rozvodny</t>
  </si>
  <si>
    <t>218220101</t>
  </si>
  <si>
    <t>Demontáž hromosvodného vedení svodových vodičů s podpěrami, průměru do 10 mm</t>
  </si>
  <si>
    <t>218220301</t>
  </si>
  <si>
    <t>Demontáž hromosvodného vedení svorek se 2 šrouby</t>
  </si>
  <si>
    <t>provizorní úprava terénu 
8.75=8.750 [A]</t>
  </si>
  <si>
    <t>32=32.000 [A] 
A * 1.05Koeficient množství=33.600 [B]</t>
  </si>
  <si>
    <t>34571092</t>
  </si>
  <si>
    <t>trubka elektroinstalační tuhá z PVC D 17,4/20 mm, délka 3m</t>
  </si>
  <si>
    <t>50=50.000 [A] 
A * 1.05Koeficient množství=52.500 [B]</t>
  </si>
  <si>
    <t>35432541</t>
  </si>
  <si>
    <t>příchytka kabelová 14-28mm</t>
  </si>
  <si>
    <t>741110003</t>
  </si>
  <si>
    <t>Montáž trubek elektroinstalačních s nasunutím nebo našroubováním do krabic plastových tuhých, uložených pevně, vnější O přes 35 mm</t>
  </si>
  <si>
    <t>34571095</t>
  </si>
  <si>
    <t>trubka elektroinstalační tuhá z PVC D 36,6/40 mm, délka 3m</t>
  </si>
  <si>
    <t>6=6.000 [A] 
A * 1.05Koeficient množství=6.300 [B]</t>
  </si>
  <si>
    <t>35432545</t>
  </si>
  <si>
    <t>příchytka kabelová 29-40mm</t>
  </si>
  <si>
    <t>40+50=90.000 [A]</t>
  </si>
  <si>
    <t>741120303</t>
  </si>
  <si>
    <t>Montáž vodičů izolovaných měděných bez ukončení uložených pevně plných a laněných s PVC pláštěm, bezhalogenových, ohniodolných (např. CY, CHAH-V) průřezu žíly 2</t>
  </si>
  <si>
    <t>Montáž vodičů izolovaných měděných bez ukončení uložených pevně plných a laněných s PVC pláštěm, bezhalogenových, ohniodolných (např. CY, CHAH-V) průřezu žíly 25 až 35 mm2</t>
  </si>
  <si>
    <t>13+9+10=32.000 [A]</t>
  </si>
  <si>
    <t>34141030</t>
  </si>
  <si>
    <t>vodič propojovací flexibilní jádro Cu lanované izolace PVC 450/750V (H07V-K) 1x25mm2</t>
  </si>
  <si>
    <t>13+9=22.000 [A] 
A * 1.15Koeficient množství=25.300 [B]</t>
  </si>
  <si>
    <t>34141031</t>
  </si>
  <si>
    <t>vodič propojovací flexibilní jádro Cu lanované izolace PVC 450/750V (H07V-K) 1x35mm2</t>
  </si>
  <si>
    <t>741120305</t>
  </si>
  <si>
    <t>Montáž vodičů izolovaných měděných bez ukončení uložených pevně plných a laněných s PVC pláštěm, bezhalogenových, ohniodolných (např. CY, CHAH-V) průřezu žíly 5</t>
  </si>
  <si>
    <t>Montáž vodičů izolovaných měděných bez ukončení uložených pevně plných a laněných s PVC pláštěm, bezhalogenových, ohniodolných (např. CY, CHAH-V) průřezu žíly 50 až 70 mm2</t>
  </si>
  <si>
    <t>9+13+10=32.000 [A]</t>
  </si>
  <si>
    <t>34141032</t>
  </si>
  <si>
    <t>vodič propojovací flexibilní jádro Cu lanované izolace PVC 450/750V (H07V-K) 1x50mm2</t>
  </si>
  <si>
    <t>9+13=22.000 [A] 
A * 1.15Koeficient množství=25.300 [B]</t>
  </si>
  <si>
    <t>34141033</t>
  </si>
  <si>
    <t>vodič propojovací flexibilní jádro Cu lanované izolace PVC 450/750V (H07V-K) 1x70mm2</t>
  </si>
  <si>
    <t>741120307</t>
  </si>
  <si>
    <t>Montáž vodičů izolovaných měděných bez ukončení uložených pevně plných a laněných s PVC pláštěm, bezhalogenových, ohniodolných (např. CY, CHAH-V) průřezu žíly 9</t>
  </si>
  <si>
    <t>Montáž vodičů izolovaných měděných bez ukončení uložených pevně plných a laněných s PVC pláštěm, bezhalogenových, ohniodolných (např. CY, CHAH-V) průřezu žíly 95 až 120 mm2</t>
  </si>
  <si>
    <t>34141035</t>
  </si>
  <si>
    <t>vodič propojovací flexibilní jádro Cu lanované izolace PVC 450/750V (H07V-K) 1x120mm2</t>
  </si>
  <si>
    <t>3=3.000 [A] 
A * 1.15Koeficient množství=3.450 [B]</t>
  </si>
  <si>
    <t>741120311</t>
  </si>
  <si>
    <t>Montáž vodičů izolovaných měděných bez ukončení uložených pevně plných a laněných s PVC pláštěm, bezhalogenových, ohniodolných (např. CY, CHAH-V) průřezu žíly 1</t>
  </si>
  <si>
    <t>Montáž vodičů izolovaných měděných bez ukončení uložených pevně plných a laněných s PVC pláštěm, bezhalogenových, ohniodolných (např. CY, CHAH-V) průřezu žíly 150 až 185 mm2</t>
  </si>
  <si>
    <t>34141037</t>
  </si>
  <si>
    <t>vodič propojovací flexibilní jádro Cu lanované izolace PVC 450/750V (H07V-K) 1x185mm2</t>
  </si>
  <si>
    <t>9=9.000 [A] 
A * 1.15Koeficient množství=10.350 [B]</t>
  </si>
  <si>
    <t>34575201R</t>
  </si>
  <si>
    <t>D+M drátěná kabelový žlab 54x200mm včetně montážního materiálu a příslušenství</t>
  </si>
  <si>
    <t>741210202</t>
  </si>
  <si>
    <t>Montáž rozváděčů skříňových nebo panelových bez zapojení vodičů dělitelných, hmotnosti jednoho pole do 300 kg</t>
  </si>
  <si>
    <t>35711860R</t>
  </si>
  <si>
    <t>rozvaděč RH1, 3 pole, 600x2060x300, IP30 včetně náplně - dodávka, sestavení a zapojení dle specifikace uvedené v PD</t>
  </si>
  <si>
    <t>35711861R</t>
  </si>
  <si>
    <t>rozvaděč RH1, 2 pole, 600x2060x300, IP30 včetně náplně - dodávka, sestavení a zapojení dle specifikace uvedené v PD</t>
  </si>
  <si>
    <t>741310031</t>
  </si>
  <si>
    <t>Montáž spínačů jedno nebo dvoupólových nástěnných se zapojením vodičů, pro prostředí venkovní nebo mokré spínačů, řazení 1-jednopólových</t>
  </si>
  <si>
    <t>34535015</t>
  </si>
  <si>
    <t>spínač nástěnný jednopólový, řazení 1, IP44, šroubové svorky</t>
  </si>
  <si>
    <t>741310042</t>
  </si>
  <si>
    <t>Montáž spínačů jedno nebo dvoupólových nástěnných se zapojením vodičů, pro prostředí venkovní nebo mokré přepínačů, řazení 6-střídavých</t>
  </si>
  <si>
    <t>34535018</t>
  </si>
  <si>
    <t>přepínač nástěnný střídavý, řazení 6, IP44, šroubové svorky</t>
  </si>
  <si>
    <t>74131100R</t>
  </si>
  <si>
    <t>Montáž spínačů speciálních se zapojením vodičů čidla soumrakového nástěnného</t>
  </si>
  <si>
    <t>10071499R</t>
  </si>
  <si>
    <t>čidlo soumrakové IP44, 6A/230V, nastavitelné</t>
  </si>
  <si>
    <t>741313073</t>
  </si>
  <si>
    <t>Montáž zásuvek domovních se zapojením vodičů šroubové připojení chráněných v krabici 10/16 A, pro prostředí normální, provedení 2P + PE dvojí zapojení pro průbě</t>
  </si>
  <si>
    <t>Montáž zásuvek domovních se zapojením vodičů šroubové připojení chráněných v krabici 10/16 A, pro prostředí normální, provedení 2P + PE dvojí zapojení pro průběžnou montáž</t>
  </si>
  <si>
    <t>34555233</t>
  </si>
  <si>
    <t>zásuvka nástěnná jednonásobná chráněná, s víčkem, IP54, šroubové svorky</t>
  </si>
  <si>
    <t>LED svítidlo nástěnné s integ. čidlem 12W/1100lm/3000K, IP44</t>
  </si>
  <si>
    <t>741372153</t>
  </si>
  <si>
    <t>Montáž svítidel s integrovaným zdrojem LED se zapojením vodičů průmyslových přisazených nástěnných</t>
  </si>
  <si>
    <t>34835001R</t>
  </si>
  <si>
    <t>LED svítidlo průmyslové lineární 52W/7100lm/4000K, IP65</t>
  </si>
  <si>
    <t>34835000R</t>
  </si>
  <si>
    <t>LED svítidlo průmyslové lineární 40W/5500lm/4000K, IP65</t>
  </si>
  <si>
    <t>742210151</t>
  </si>
  <si>
    <t>Montáž hlásiče tlačítkového</t>
  </si>
  <si>
    <t>59081459R</t>
  </si>
  <si>
    <t>požární tlačítko v krabici se sklem 120x120x50 IP55 se 2 kontakty</t>
  </si>
  <si>
    <t>767995114</t>
  </si>
  <si>
    <t>Montáž ostatních atypických zámečnických konstrukcí hmotnosti přes 20 do 50 kg</t>
  </si>
  <si>
    <t>ocelová nosná konstrukce 
29.2=29.200 [A]</t>
  </si>
  <si>
    <t>jímač podpůrná trubka D 50mm, L 3,2m GFK/Al s jímačem Rd10 1m</t>
  </si>
  <si>
    <t>Distanční držák L 1000mm - odpůrná trubka D 50/stožár D 150-190mm FeZn</t>
  </si>
  <si>
    <t>HZS2231</t>
  </si>
  <si>
    <t>Hodinové zúčtovací sazby profesí PSV provádění stavebních instalací elektrikář</t>
  </si>
  <si>
    <t>odpojení nepotřebných vývodů ze stávající rozvodny před zahájením stavby 
16=16.000 [A] 
vyčištění (údržba) stávající skříně MSU 
4=4.000 [B] 
Celkem: A+B=20.000 [C]</t>
  </si>
  <si>
    <t xml:space="preserve">  SO 00-73-01</t>
  </si>
  <si>
    <t>Hodinová věž</t>
  </si>
  <si>
    <t>SO 00-73-01</t>
  </si>
  <si>
    <t>1.1*5*5=27.500 [A]</t>
  </si>
  <si>
    <t>27.5*1.7=46.750 [A]</t>
  </si>
  <si>
    <t>273321611</t>
  </si>
  <si>
    <t>Základy z betonu železového (bez výztuže) desky z betonu bez zvláštních nároků na prostředí tř. C 30/37</t>
  </si>
  <si>
    <t>27.5=27.500 [A] 
Celkem: A=27.500 [B]</t>
  </si>
  <si>
    <t>1.1*4*5=22.000 [A] 
Celkem: A=22.000 [B]</t>
  </si>
  <si>
    <t>273361821</t>
  </si>
  <si>
    <t>Výztuž základů desek z betonářské oceli 10 505 (R) nebo BSt 500</t>
  </si>
  <si>
    <t>547.16*0.001=0.547 [A]</t>
  </si>
  <si>
    <t>C 30/37 XC1, XF1 
Pohledové betony PB3, barva přírodní, struktura hladká 
40=40.000 [A] 
Celkem: A=40.000 [B]</t>
  </si>
  <si>
    <t>2*(12.2*3.5-2.2*0.25)=84.300 [A] 
2*12.2*3.5=85.400 [B] 
3*12.2*0.4=14.640 [C] 
12.2*(1.75+1.2)-2*0.9*2=32.390 [D] 
12.2*3.75-2*1.6*2.4-2*2.4*2.5=26.070 [E] 
Celkem: A+B+C+D+E=242.800 [F]</t>
  </si>
  <si>
    <t>pohledové hrany 
135.1=135.100 [A] 
pracovní spáry 
97.3=97.300 [B] 
Celkem: A+B=232.400 [C]</t>
  </si>
  <si>
    <t>(967.43-435.51)*0.001=0.532 [A] 
Celkem: A=0.532 [B]</t>
  </si>
  <si>
    <t>Síť Q 503 
2580.03*0.001=2.580 [A] 
Celkem: A=2.580 [B]</t>
  </si>
  <si>
    <t>0.2*(3.1*3.1-0.6*0.9)=1.814 [A] 
0.2*(1.446*2.2+0.849*2.2)=1.010 [B] 
0.2*(2.5*1.2*0.5-0.7*1)=0.160 [C] 
Celkem: A+B+C=2.984 [D]</t>
  </si>
  <si>
    <t>3.1*3.1-0.6*0.9=9.070 [A] 
1.446*2.2+0.849*2.2=5.049 [B] 
2.5*1.2*0.5-0.7*1=0.800 [C] 
Celkem: A+B+C=14.919 [D]</t>
  </si>
  <si>
    <t>3.1*3.1-0.6*0.9=9.070 [A] 
Celkem: A=9.070 [B]</t>
  </si>
  <si>
    <t>41135433R</t>
  </si>
  <si>
    <t>Podpěrná konstrukce stropů - desek, kleneb a skořepin výška podepření přes 6 do 9 m tloušťka stropu přes 15 do 25 cm zřízení</t>
  </si>
  <si>
    <t>1.446*2.2+0.849*2.2=5.049 [A] 
2.5*1.2*0.5-0.7*1=0.800 [B] 
Celkem: A+B=5.849 [C]</t>
  </si>
  <si>
    <t>41135434R</t>
  </si>
  <si>
    <t>Podpěrná konstrukce stropů - desek, kleneb a skořepin výška podepření přes 6 do 9 m tloušťka stropu přes 15 do 25 cm odstranění</t>
  </si>
  <si>
    <t>14.919*2=29.838 [A]</t>
  </si>
  <si>
    <t>434.51*0.001=0.435 [A]</t>
  </si>
  <si>
    <t>631311126</t>
  </si>
  <si>
    <t>Mazanina z betonu prostého bez zvýšených nároků na prostředí tl. přes 80 do 120 mm tř. C 25/30</t>
  </si>
  <si>
    <t>0.095*(3.1*3.1-0.6*0.9)=0.862 [A] 
Celkem: A=0.862 [B]</t>
  </si>
  <si>
    <t>631311136</t>
  </si>
  <si>
    <t>Mazanina z betonu prostého bez zvýšených nároků na prostředí tl. přes 120 do 240 mm tř. C 25/30</t>
  </si>
  <si>
    <t>0.15*2.3=0.345 [A] 
Celkem: A=0.345 [B]</t>
  </si>
  <si>
    <t>631319012</t>
  </si>
  <si>
    <t>Příplatek k cenám mazanin za úpravu povrchu mazaniny přehlazením, mazanina tl. přes 80 do 120 mm</t>
  </si>
  <si>
    <t>631319013</t>
  </si>
  <si>
    <t>Příplatek k cenám mazanin za úpravu povrchu mazaniny přehlazením, mazanina tl. přes 120 do 240 mm</t>
  </si>
  <si>
    <t>63245145R</t>
  </si>
  <si>
    <t>Potěr pískocementový běžný tl. přes 50 do 60 mm tř. C 30</t>
  </si>
  <si>
    <t>2.3=2.300 [A]</t>
  </si>
  <si>
    <t>632451491</t>
  </si>
  <si>
    <t>Potěr pískocementový běžný Příplatek k cenám za úpravu povrchu přehlazením</t>
  </si>
  <si>
    <t>711493112</t>
  </si>
  <si>
    <t>Izolace proti podpovrchové a tlakové vodě - ostatní na ploše vodorovné V jednosložkovou na bázi cementu</t>
  </si>
  <si>
    <t>712361703</t>
  </si>
  <si>
    <t>Provedení povlakové krytiny střech plochých do 10° fólií přilepenou lepidlem v plné ploše</t>
  </si>
  <si>
    <t>3.5*3.5=12.250 [A] 
0.2*4*3.5=2.800 [B] 
0.2*(2*0.6+2*0.9)=0.600 [C] 
Celkem: A+B+C=15.650 [D]</t>
  </si>
  <si>
    <t>712363120</t>
  </si>
  <si>
    <t>Provedení povlakové krytiny střech plochých do 10° fólií ostatní činnosti při pokládání hydroizolačních fólií (materiál ve specifikaci) zaizolování prostupů stř</t>
  </si>
  <si>
    <t>Provedení povlakové krytiny střech plochých do 10° fólií ostatní činnosti při pokládání hydroizolačních fólií (materiál ve specifikaci) zaizolování prostupů střešní rovinou hranatý průřez, vnitřní plochy přes 0,25 m2 do 0,75 m2</t>
  </si>
  <si>
    <t>28342411</t>
  </si>
  <si>
    <t>fólie hydroizolační střešní mPVC s nakašírovaným PES rounem určená k lepení tl 1,5mm (účinná tloušťka)</t>
  </si>
  <si>
    <t>15.65=15.650 [A] 
3.7*0.5=1.850 [B] 
Celkem: A+B=17.500 [C] 
C * 1.1655Koeficient množství=20.396 [D]</t>
  </si>
  <si>
    <t>4*3.1=12.400 [A] 
3.7=3.700 [B] 
Celkem: A+B=16.100 [C]</t>
  </si>
  <si>
    <t>4*3.1=12.400 [A]</t>
  </si>
  <si>
    <t>4*3.5=14.000 [A]</t>
  </si>
  <si>
    <t>Povlakové krytiny střech plochých do 10° z tvarovaných poplastovaných lišt pro mPVC</t>
  </si>
  <si>
    <t>K2 oplechování pojistného přepadu střechy 
1.75=1.750 [A] 
Celkem: A=1.750 [B]</t>
  </si>
  <si>
    <t>998712103</t>
  </si>
  <si>
    <t>Přesun hmot pro povlakové krytiny stanovený z hmotnosti přesunovaného materiálu vodorovná dopravní vzdálenost do 50 m v objektech výšky přes 12 do 24 m</t>
  </si>
  <si>
    <t>767161211</t>
  </si>
  <si>
    <t>Montáž zábradlí rovného z profilové oceli do zdiva, hmotnosti 1 m zábradlí do 20 kg</t>
  </si>
  <si>
    <t>zábradlí Pz, profily tyčí DN 20mm, kotvené do podlahy</t>
  </si>
  <si>
    <t>767316310</t>
  </si>
  <si>
    <t>Montáž světlíků bodových do 1 m2</t>
  </si>
  <si>
    <t>56245352R</t>
  </si>
  <si>
    <t>střešní poklop neprůhledný s plochou výplní průlezný profil 0,6x0,9m</t>
  </si>
  <si>
    <t>767415522</t>
  </si>
  <si>
    <t>Montáž vnějšího obkladu pláště z kompozitních panelů typu BOND kazetové provedení s negativní spárou - skryté uchycení podhledů výšky budovy přes 6 do 12 m</t>
  </si>
  <si>
    <t>1.446*2.2+0.849*2.2=5.049 [A] 
0.3*(1.35+2*2.3)=1.785 [B] 
Celkem: A+B=6.834 [C]</t>
  </si>
  <si>
    <t>55324003</t>
  </si>
  <si>
    <t>panel kompozitní s PE jádrem Al, požární klasifikace F 4x1500x3200mm, standardní RAL</t>
  </si>
  <si>
    <t>6.834=6.834 [A] 
A * 1.3Koeficient množství=8.884 [B]</t>
  </si>
  <si>
    <t>767415591</t>
  </si>
  <si>
    <t>Montáž vnějšího obkladu pláště z kompozitních panelů typu BOND kazetové provedení s negativní spárou - skryté uchycení doplňků podkonstrukce "S" profilu</t>
  </si>
  <si>
    <t>1.42+1.75+2.08+2.33=7.580 [A]</t>
  </si>
  <si>
    <t>15441002</t>
  </si>
  <si>
    <t>profil S ke kompozitním bondovým panelům dl 6000mm</t>
  </si>
  <si>
    <t>7.58=7.580 [A] 
A * 1.15Koeficient množství=8.717 [B]</t>
  </si>
  <si>
    <t>767415796</t>
  </si>
  <si>
    <t>Montáž vnějšího obkladu pláště z kompozitních panelů typu BOND Příplatek k cenám za řezání panelu</t>
  </si>
  <si>
    <t>3.75+2*2.3+1.35=9.700 [A] 
Celkem: A=9.700 [B]</t>
  </si>
  <si>
    <t>767590120</t>
  </si>
  <si>
    <t>Montáž podlahových konstrukcí podlahových roštů, podlah připevněných šroubováním</t>
  </si>
  <si>
    <t>55347028R</t>
  </si>
  <si>
    <t>rošt podlahový žárově zinkovaný velikost 30/3mm Z7</t>
  </si>
  <si>
    <t>55347036R</t>
  </si>
  <si>
    <t>rošt podlahový žárově zinkovaný velikost 30/3mm Z6</t>
  </si>
  <si>
    <t>55347038R</t>
  </si>
  <si>
    <t>rošt podlahový žárově zinkovaný velikost 30/3mm Z8</t>
  </si>
  <si>
    <t>767610118</t>
  </si>
  <si>
    <t>Montáž oken jednoduchých z hliníkových nebo ocelových profilů na polyuretanovou pěnu pevných do zdiva, plochy přes 2,5 m2</t>
  </si>
  <si>
    <t>O3 1.546*2.3=3.556 [A] 
O4 1.74*2.47=4.298 [B] 
Celkem: A+B=7.854 [C]</t>
  </si>
  <si>
    <t>55341005R</t>
  </si>
  <si>
    <t>okno Al s fixním zasklením bezpečnostní sklo přes plochu 1m2 v 1,5-2,5m</t>
  </si>
  <si>
    <t>55341330R</t>
  </si>
  <si>
    <t>dveře jednokřídlé Al plné max rozměru otvoru 2,42m2 bezpečnostní třídy RC3 včetně nerezového kování</t>
  </si>
  <si>
    <t>specifikace dle PD - výpis prvků 
0.9*2=1.800 [A] 
Celkem: A=1.800 [B]</t>
  </si>
  <si>
    <t>76771111R</t>
  </si>
  <si>
    <t>Montáž ciferníku hodin</t>
  </si>
  <si>
    <t>2.3*2.3=5.290 [A] 
2.3*2.414=5.552 [B] 
Celkem: A+B=10.842 [C]</t>
  </si>
  <si>
    <t>63437154R</t>
  </si>
  <si>
    <t>ciferník hodin včetně hodinových ručiček O1</t>
  </si>
  <si>
    <t>specifikace dle PD - výpis prvků 
O1 2.3*2.414=5.552 [A] 
Celkem: A=5.552 [B]</t>
  </si>
  <si>
    <t>63437155R</t>
  </si>
  <si>
    <t>ciferník hodin včetně hodinových ručiček O2</t>
  </si>
  <si>
    <t>specifikace dle PD - výpis prvků 
podkladní profil, Al extrudovaný parapet, hl 240mm, dl 2 200 mm 
O2 2.3*2.3=5.290 [A] 
Celkem: A=5.290 [B]</t>
  </si>
  <si>
    <t>767861011</t>
  </si>
  <si>
    <t>Montáž vnitřních kovových žebříků přímých délky přes 2 do 5 m, ukotvených do betonu</t>
  </si>
  <si>
    <t>44983025R</t>
  </si>
  <si>
    <t>žebřík výstupový jednoduchý přímý z pozinkované oceli dl 3495mm</t>
  </si>
  <si>
    <t>44983026R</t>
  </si>
  <si>
    <t>žebřík výstupový jednoduchý přímý z pozinkované oceli dl 3065mm</t>
  </si>
  <si>
    <t>44983113R</t>
  </si>
  <si>
    <t>výsuvný žebřík ke střešnímu výlezu hliníkový délky min. 3m</t>
  </si>
  <si>
    <t>767881112</t>
  </si>
  <si>
    <t>Montáž záchytného systému proti pádu bodů samostatných nebo v systému s poddajným kotvícím vedením do železobetonu chemickou kotvou</t>
  </si>
  <si>
    <t>70921352</t>
  </si>
  <si>
    <t>kotvicí bod pro betonové konstrukce se závitem do předvrtaného otvoru v betonu pomocí chemické kotvy</t>
  </si>
  <si>
    <t>998767102</t>
  </si>
  <si>
    <t>Přesun hmot pro zámečnické konstrukce stanovený z hmotnosti přesunovaného materiálu vodorovná dopravní vzdálenost do 50 m v objektech výšky přes 6 do 12 m</t>
  </si>
  <si>
    <t>2.3+7.08=9.380 [A]</t>
  </si>
  <si>
    <t>941111132</t>
  </si>
  <si>
    <t>Montáž lešení řadového trubkového lehkého pracovního s podlahami s provozním zatížením tř. 3 do 200 kg/m2 šířky tř. W12 přes 1,2 do 1,5 m, výšky přes 10 do 25 m</t>
  </si>
  <si>
    <t>lešení kolem objektu 
4*7.5*12.2=366.000 [A]</t>
  </si>
  <si>
    <t>941111232</t>
  </si>
  <si>
    <t>Montáž lešení řadového trubkového lehkého pracovního s podlahami s provozním zatížením tř. 3 do 200 kg/m2 Příplatek za první a každý další den použití lešení k ceně -1132</t>
  </si>
  <si>
    <t>366*30*2=21 960.000 [A]</t>
  </si>
  <si>
    <t>941111832</t>
  </si>
  <si>
    <t>Demontáž lešení řadového trubkového lehkého pracovního s podlahami s provozním zatížením tř. 3 do 200 kg/m2 šířky tř. W12 přes 1,2 do 1,5 m, výšky přes 10 do 25</t>
  </si>
  <si>
    <t>Demontáž lešení řadového trubkového lehkého pracovního s podlahami s provozním zatížením tř. 3 do 200 kg/m2 šířky tř. W12 přes 1,2 do 1,5 m, výšky přes 10 do 25 m</t>
  </si>
  <si>
    <t>943111112</t>
  </si>
  <si>
    <t>Montáž lešení prostorového trubkového lehkého pracovního bez podlah s provozním zatížením tř. 3 do 200 kg/m2, výšky přes 10 do 20 m</t>
  </si>
  <si>
    <t>vnitřní část objektu 
3.5*3.5*12.2=149.450 [A]</t>
  </si>
  <si>
    <t>943111212</t>
  </si>
  <si>
    <t>Montáž lešení prostorového trubkového lehkého pracovního bez podlah Příplatek za první a každý další den použití lešení k ceně -1112</t>
  </si>
  <si>
    <t>149.45*30*2=8 967.000 [A]</t>
  </si>
  <si>
    <t>943111812</t>
  </si>
  <si>
    <t>Demontáž lešení prostorového trubkového lehkého pracovního bez podlah s provozním zatížením tř. 3 do 200 kg/m2, výšky přes 10 do 20 m</t>
  </si>
  <si>
    <t>949211132</t>
  </si>
  <si>
    <t>Montáž lešeňové podlahy pro trubková lešení z fošen, prken nebo dřevěných sbíjených lešeňových dílců ve světlíku nebo šachtě o půdorysné ploše do 6 m2 bez příčn</t>
  </si>
  <si>
    <t>Montáž lešeňové podlahy pro trubková lešení z fošen, prken nebo dřevěných sbíjených lešeňových dílců ve světlíku nebo šachtě o půdorysné ploše do 6 m2 bez příčníků nebo podélníků</t>
  </si>
  <si>
    <t>3.5*3.5*3=36.750 [A]</t>
  </si>
  <si>
    <t>949211231</t>
  </si>
  <si>
    <t>Montáž lešeňové podlahy pro trubková lešení Příplatek za první a každý další den použití lešení k ceně -1131 nebo -1132</t>
  </si>
  <si>
    <t>36.75*30*2=2 205.000 [A]</t>
  </si>
  <si>
    <t>949211832</t>
  </si>
  <si>
    <t>Demontáž lešeňové podlahy pro trubková lešení z fošen, prken nebo dřevěných sbíjených lešeňových dílců ve světlíku nebo šachtě o půdorysné ploše do 6 m2 bez pří</t>
  </si>
  <si>
    <t>Demontáž lešeňové podlahy pro trubková lešení z fošen, prken nebo dřevěných sbíjených lešeňových dílců ve světlíku nebo šachtě o půdorysné ploše do 6 m2 bez příčníků nebo podélníků</t>
  </si>
  <si>
    <t>953941210</t>
  </si>
  <si>
    <t>Osazení drobných kovových výrobků bez jejich dodání s vysekáním kapes pro upevňovací prvky se zazděním, zabetonováním nebo zalitím kovových poklopů s rámy, ploc</t>
  </si>
  <si>
    <t>Osazení drobných kovových výrobků bez jejich dodání s vysekáním kapes pro upevňovací prvky se zazděním, zabetonováním nebo zalitím kovových poklopů s rámy, plochy do 1 m2</t>
  </si>
  <si>
    <t>Z10 1=1.000 [A] 
Celkem: A=1.000 [B]</t>
  </si>
  <si>
    <t>63126040</t>
  </si>
  <si>
    <t>poklop ocelovýí pochůzný hranatý včetně rámů a příslušenství 500/500mm</t>
  </si>
  <si>
    <t>BOZP samolepky 
větší do A4 
1=1.000 [A] 
malé 
9=9.000 [B] 
Celkem: A+B=10.000 [C]</t>
  </si>
  <si>
    <t>242.8+29.838=272.638 [A] 
Celkem: A=272.638 [B]</t>
  </si>
  <si>
    <t>998012023</t>
  </si>
  <si>
    <t>Přesun hmot pro budovy občanské výstavby, bydlení, výrobu a služby s nosnou svislou konstrukcí monolitickou betonovou tyčovou nebo plošnou s jakýkoliv obvodovým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</si>
  <si>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</si>
  <si>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výrobní, dílenská a jiná dokumentace 
1. Vnější výplně otvorů 
2. Zámečnické výrobky 
3. Technologický postup bednění a betonáže prvků z pohledového betonu 
4. Hodiny 
1=1.000 [A]</t>
  </si>
  <si>
    <t xml:space="preserve">  SO 00-73-01.041</t>
  </si>
  <si>
    <t>Hodinová věž - zdravotně technické instalace</t>
  </si>
  <si>
    <t>SO 00-73-01.041</t>
  </si>
  <si>
    <t>132354201</t>
  </si>
  <si>
    <t>Hloubení zapažených rýh šířky přes 800 do 2 000 mm strojně s urovnáním dna do předepsaného profilu a spádu v hornině třídy těžitelnosti II skupiny 4 do 20 m3</t>
  </si>
  <si>
    <t>15.7*1.2*1.3=24.492 [A]</t>
  </si>
  <si>
    <t>151101101</t>
  </si>
  <si>
    <t>Zřízení pažení a rozepření stěn rýh pro podzemní vedení příložné pro jakoukoliv mezerovitost, hloubky do 2 m</t>
  </si>
  <si>
    <t>2*15.7*1.3=40.820 [A]</t>
  </si>
  <si>
    <t>5.652+1.884=7.536 [A]</t>
  </si>
  <si>
    <t>uložení na meziskládku 
7.536=7.536 [A]</t>
  </si>
  <si>
    <t>15.7*1.2*0.9=16.956 [A]</t>
  </si>
  <si>
    <t>15.7*1.2*0.3=5.652 [A]</t>
  </si>
  <si>
    <t>58337310</t>
  </si>
  <si>
    <t>štěrkopísek frakce 0/4</t>
  </si>
  <si>
    <t>5.652=5.652 [A] 
A * 2Koeficient množství=11.304 [B]</t>
  </si>
  <si>
    <t>7.536*1.7=12.811 [A]</t>
  </si>
  <si>
    <t>analogový zelený marker s plochou konstrukcí 121,6 kHz pro kanalizace</t>
  </si>
  <si>
    <t>15.7*1.2*0.1=1.884 [A]</t>
  </si>
  <si>
    <t>721239114</t>
  </si>
  <si>
    <t>Střešní vtoky (vpusti) montáž střešních vtoků ostatních typů se svislým odtokem do DN 160</t>
  </si>
  <si>
    <t>56231127</t>
  </si>
  <si>
    <t>vtok střešní svislý sanační s manžetou pro PVC-P hydroizolaci plochých střech se záchytným košem DN 75/90/104/110/125/160</t>
  </si>
  <si>
    <t>998721103</t>
  </si>
  <si>
    <t>Přesun hmot pro vnitřní kanalizace stanovený z hmotnosti přesunovaného materiálu vodorovná dopravní vzdálenost do 50 m v objektech výšky přes 12 do 24 m</t>
  </si>
  <si>
    <t>871263121</t>
  </si>
  <si>
    <t>Montáž kanalizačního potrubí z plastů z tvrdého PVC těsněných gumovým kroužkem v otevřeném výkopu ve sklonu do 20 % DN 110</t>
  </si>
  <si>
    <t>28611113</t>
  </si>
  <si>
    <t>trubka kanalizační PVC DN 110x1000mm SN4</t>
  </si>
  <si>
    <t>1=1.000 [A] 
A * 1.03Koeficient množství=1.030 [B]</t>
  </si>
  <si>
    <t>4.5=4.500 [A] 
A * 1.03Koeficient množství=4.635 [B]</t>
  </si>
  <si>
    <t>28611914</t>
  </si>
  <si>
    <t>odbočka kanalizační plastová s hrdlem KG 160/125/45°</t>
  </si>
  <si>
    <t>napojení do revizní šachty mimo dno 
0.3=0.300 [A]</t>
  </si>
  <si>
    <t xml:space="preserve">  SO 00-73-01.044</t>
  </si>
  <si>
    <t>Hodinová vež - silnoproudá elektroinstalace</t>
  </si>
  <si>
    <t>SO 00-73-01.044</t>
  </si>
  <si>
    <t>uzemňovací vedení 
7=7.000 [A] 
Celkem: A=7.000 [B]</t>
  </si>
  <si>
    <t>zemnící pás 
15=15.000 [A]</t>
  </si>
  <si>
    <t>pás zemnící FeZn 30x4mm (0,96 kg/m) 
15*0.96=14.400 [A] 
Celkem: A=14.400 [B] 
B * 1.05Koeficient množství=15.120 [C]</t>
  </si>
  <si>
    <t>hromosvod 
hromosvodné vedení s podpěrami 
35=35.000 [A] 
svod včetně podpěr, drát prům. do 10mm 
16=16.000 [B] 
Celkem: A+B=51.000 [C]</t>
  </si>
  <si>
    <t>Drát uzemňovací, průměr 8, měkký, materiál:AlMgSi 
1m = cca 0,135 kg 
35*0.135=4.725 [A] 
Celkem: A=4.725 [B] 
B * 1.05Koeficient množství=4.961 [C]</t>
  </si>
  <si>
    <t>sada připojovacích prvků vně podp.trubky pro vodič D 23mm pro oba konce</t>
  </si>
  <si>
    <t>10300387R</t>
  </si>
  <si>
    <t>podpěra vedení nerez pro prům. 8-10mm s plastovým prstencem a upevňovacím materiálem</t>
  </si>
  <si>
    <t>podpěra vedení včetně plastové podložky 
4=4.000 [A] 
Celkem: A=4.000 [B]</t>
  </si>
  <si>
    <t>betonový podstavec D 337mm 
8=8.000 [A] 
Celkem: A=8.000 [B]</t>
  </si>
  <si>
    <t>hromosvod 
svorka zkušební 
1=1.000 [A] 
svorka pro připojení atiky 
8=8.000 [B] 
svorka univerzální připojovací 
10=10.000 [C] 
Celkem: A+B+C=19.000 [D]</t>
  </si>
  <si>
    <t>křížová svorka pro zemnící pásek 
4=4.000 [A] 
Celkem: A=4.000 [B]</t>
  </si>
  <si>
    <t>210280001</t>
  </si>
  <si>
    <t>Zkoušky a prohlídky elektrických rozvodů a zařízení celková prohlídka, zkoušení, měření a vyhotovení revizní zprávy pro objem montážních prací do 100 tisíc Kč</t>
  </si>
  <si>
    <t>ocelová nosná konstrukce 
61=61.000 [A]</t>
  </si>
  <si>
    <t xml:space="preserve">  SO 00-73-01.07</t>
  </si>
  <si>
    <t>Hodinová věž - elektroinstalace včetně venkovních rozvodů (město Aš)</t>
  </si>
  <si>
    <t>SO 00-73-01.07</t>
  </si>
  <si>
    <t>1.66+1.9+3.85=7.410 [A]</t>
  </si>
  <si>
    <t>(1.66+1.9+3.85)*1.7=12.597 [A]</t>
  </si>
  <si>
    <t>210202013</t>
  </si>
  <si>
    <t>Montáž svítidel výbojkových se zapojením vodičů průmyslových nebo venkovních na výložník</t>
  </si>
  <si>
    <t>34774000R</t>
  </si>
  <si>
    <t>svítidlo veřejného osvětlení na výložník zdroj 20LED/3500lm/23,5W/3000K, IP66, CLO, přep.ochr.,širok</t>
  </si>
  <si>
    <t>210204011</t>
  </si>
  <si>
    <t>Montáž stožárů osvětlení ocelových samostatně stojících, délky do 12 m</t>
  </si>
  <si>
    <t>31674069</t>
  </si>
  <si>
    <t>stožár osvětlovací sadový Pz 133/89/60 v 8,0m</t>
  </si>
  <si>
    <t>210204105</t>
  </si>
  <si>
    <t>Montáž výložníků osvětlení dvouramenných sloupových, hmotnosti do 70 kg</t>
  </si>
  <si>
    <t>31672005</t>
  </si>
  <si>
    <t>výložník rovný dvojnásobný k osvětlovacím stožárům sadovým vyložení 500mm</t>
  </si>
  <si>
    <t>210204122</t>
  </si>
  <si>
    <t>Montáž patic stožárů osvětlení betonových</t>
  </si>
  <si>
    <t>beton, stožárové pouzdro plast 315/1500mm 
2=2.000 [A] 
Celkem: A=2.000 [B]</t>
  </si>
  <si>
    <t>59311454R</t>
  </si>
  <si>
    <t>pouzdrový základ VO betonový prům. 0,3/1,5m</t>
  </si>
  <si>
    <t>210204202</t>
  </si>
  <si>
    <t>Montáž elektrovýzbroje stožárů osvětlení 2 okruhy</t>
  </si>
  <si>
    <t>10100438R</t>
  </si>
  <si>
    <t>stožárová elektrovýzbroj 6mm2 průchozí/TNS odbočení, 2 kabely, 2 svorková pojistka</t>
  </si>
  <si>
    <t>85004612R</t>
  </si>
  <si>
    <t>pojistková vložka T/6,3A keramická 5x20mm</t>
  </si>
  <si>
    <t>210220022</t>
  </si>
  <si>
    <t>Montáž uzemňovacího vedení s upevněním, propojením a připojením pomocí svorek v zemi s izolací spojů vodičů FeZn drátem nebo lanem průměru do 10 mm v městské zá</t>
  </si>
  <si>
    <t>Montáž uzemňovacího vedení s upevněním, propojením a připojením pomocí svorek v zemi s izolací spojů vodičů FeZn drátem nebo lanem průměru do 10 mm v městské zástavbě</t>
  </si>
  <si>
    <t>30*0.63=18.900 [A] 
A * 1.02Koeficient množství=19.278 [B]</t>
  </si>
  <si>
    <t>elektroinstalace 
svod včetně podpěr drát prům. do 10mm 
15=15.000 [A] 
Celkem: A=15.000 [B]</t>
  </si>
  <si>
    <t>35441700</t>
  </si>
  <si>
    <t>podpěra vedení hromosvodu do zdiva na hmoždinku - 6/50mm, nerez</t>
  </si>
  <si>
    <t>podpěra vedení nerez nastěnu pro vodič D 8mm 
12=12.000 [A]</t>
  </si>
  <si>
    <t>elektroinstalace 
svorka připojovací 
2=2.000 [A] 
svorka zemnící 
2=2.000 [B] 
svorka univerzální připojovací 
10=10.000 [C] 
připojovací svorka nerez 
11=11.000 [D] 
Celkem: A+B+C+D=25.000 [E]</t>
  </si>
  <si>
    <t>elektroinstalace 
svorka univerzální spojovací nerez pro prům. 8-10mm 
10=10.000 [A] 
Celkem: A=10.000 [B]</t>
  </si>
  <si>
    <t>35442036</t>
  </si>
  <si>
    <t>svorka uzemnění nerez připojovací</t>
  </si>
  <si>
    <t>35442039</t>
  </si>
  <si>
    <t>svorka uzemnění nerez pro zemnící pásku</t>
  </si>
  <si>
    <t>připojovací svorka nerez na kovové konstrukce připoj. Rd8</t>
  </si>
  <si>
    <t>210800411</t>
  </si>
  <si>
    <t>Montáž izolovaných vodičů měděných do 1 kV bez ukončení uložených v trubkách nebo lištách zatažených plných nebo laněných s PVC pláštěm, bezhalogenových, ohniod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</si>
  <si>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</si>
  <si>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20000006R</t>
  </si>
  <si>
    <t>(H07V-U) CY 16 zelenožlutá</t>
  </si>
  <si>
    <t>6=6.000 [A] 
A * 1.15Koeficient množství=6.900 [B]</t>
  </si>
  <si>
    <t>210812011</t>
  </si>
  <si>
    <t>Montáž izolovaných kabelů měděných do 1 kV bez ukončení plných nebo laněných kulatých (např. CYKY, CHKE-R) uložených volně nebo v liště počtu a průřezu žil 3x1,</t>
  </si>
  <si>
    <t>Montáž izolovaných kabelů měděných do 1 kV bez ukončení plných nebo laněných kulatých (např. CYKY, CHKE-R) uložených volně nebo v liště počtu a průřezu žil 3x1,5 až 6 mm2</t>
  </si>
  <si>
    <t>150+120+20=290.000 [A]</t>
  </si>
  <si>
    <t>20000003R</t>
  </si>
  <si>
    <t>CYKY-O  3x1,5 RE</t>
  </si>
  <si>
    <t>150=150.000 [A] 
A * 1.15Koeficient množství=172.500 [B]</t>
  </si>
  <si>
    <t>210812061</t>
  </si>
  <si>
    <t>Montáž izolovaných kabelů měděných do 1 kV bez ukončení plných nebo laněných kulatých (např. CYKY, CHKE-R) uložených volně nebo v liště počtu a průřezu žil 5x1,</t>
  </si>
  <si>
    <t>Montáž izolovaných kabelů měděných do 1 kV bez ukončení plných nebo laněných kulatých (např. CYKY, CHKE-R) uložených volně nebo v liště počtu a průřezu žil 5x1,5 až 2,5 mm2</t>
  </si>
  <si>
    <t>210812063</t>
  </si>
  <si>
    <t>Montáž izolovaných kabelů měděných do 1 kV bez ukončení plných nebo laněných kulatých (např. CYKY, CHKE-R) uložených volně nebo v liště počtu a průřezu žil 5x4</t>
  </si>
  <si>
    <t>Montáž izolovaných kabelů měděných do 1 kV bez ukončení plných nebo laněných kulatých (např. CYKY, CHKE-R) uložených volně nebo v liště počtu a průřezu žil 5x4 až 6 mm2</t>
  </si>
  <si>
    <t>70=70.000 [A] 
A * 1.15Koeficient množství=80.500 [B]</t>
  </si>
  <si>
    <t>Označení kabelu zaměřovacím markerem</t>
  </si>
  <si>
    <t>13507330R</t>
  </si>
  <si>
    <t>červený marker 169,8 Hz RFID pro silové kabely</t>
  </si>
  <si>
    <t>460131113</t>
  </si>
  <si>
    <t>Hloubení nezapažených jam ručně včetně urovnání dna s přemístěním výkopku do vzdálenosti 3 m od okraje jámy nebo s naložením na dopravní prostředek v hornině tř</t>
  </si>
  <si>
    <t>Hloubení nezapažených jam ručně včetně urovnání dna s přemístěním výkopku do vzdálenosti 3 m od okraje jámy nebo s naložením na dopravní prostředek v hornině třídy těžitelnosti I skupiny 3</t>
  </si>
  <si>
    <t>výkop jámy do 2m3 pro stožár VO 
1.66=1.660 [A] 
Celkem: A=1.660 [B]</t>
  </si>
  <si>
    <t>460171172</t>
  </si>
  <si>
    <t>Hloubení nezapažených kabelových rýh strojně včetně urovnání dna s přemístěním výkopku do vzdálenosti 3 m od okraje jámy nebo s naložením na dopravní prostředek šířky 35 cm hloubky 80 cm v hornině třídy těžitelnosti I skupiny 3</t>
  </si>
  <si>
    <t>kabelová rýha 
55=55.000 [A] 
Celkem: A=55.000 [B]</t>
  </si>
  <si>
    <t>460171322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</si>
  <si>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3</t>
  </si>
  <si>
    <t>výkop kabelové rýhy 
19=19.000 [A] 
Celkem: A=19.000 [B]</t>
  </si>
  <si>
    <t>460431182</t>
  </si>
  <si>
    <t>Zásyp kabelových rýh ručně s přemístění sypaniny ze vzdálenosti do 10 m, s uložením výkopku ve vrstvách včetně zhutnění a úpravy povrchu šířky 35 cm hloubky 80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</si>
  <si>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</si>
  <si>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zásyp kabelové rýhy 
55=55.000 [A] 
Celkem: A=55.000 [B]</t>
  </si>
  <si>
    <t>460431332</t>
  </si>
  <si>
    <t>Zásyp kabelových rýh ručně s přemístění sypaniny ze vzdálenosti do 10 m, s uložením výkopku ve vrstvách včetně zhutnění a úpravy povrchu šířky 50 cm hloubky 120</t>
  </si>
  <si>
    <t>Zásyp kabelových rýh ručně s přemístění sypaniny ze vzdálenosti do 10 m, s uložením výkopku ve vrstvách včetně zhutnění a úpravy povrchu šířky 50 cm hloubky 120 cm z horniny třídy těžitelnosti I skupiny 3</t>
  </si>
  <si>
    <t>zásyp kabelové rýhy 
19=19.000 [A] 
Celkem: A=19.000 [B]</t>
  </si>
  <si>
    <t>provizorní úprava terénu 
9.5+19.25=28.750 [A] 
Celkem: A=28.750 [B]</t>
  </si>
  <si>
    <t>kabelové lože 
19+55=74.000 [A] 
Celkem: A=74.000 [B]</t>
  </si>
  <si>
    <t>výstražná PVC fólie 
55=55.000 [A] 
Celkem: A=55.000 [B]</t>
  </si>
  <si>
    <t>460671114</t>
  </si>
  <si>
    <t>Výstražná fólie z PVC pro krytí kabelů včetně vyrovnání povrchu rýhy, rozvinutí a uložení fólie šířky do 40 cm</t>
  </si>
  <si>
    <t>výstražná PVC fólie 
19=19.000 [A] 
Celkem: A=19.000 [B]</t>
  </si>
  <si>
    <t>36=36.000 [A] 
A * 1.05Koeficient množství=37.800 [B]</t>
  </si>
  <si>
    <t>741110053</t>
  </si>
  <si>
    <t>Montáž trubek elektroinstalačních s nasunutím nebo našroubováním do krabic plastových ohebných, uložených volně, vnější O přes 35 mm</t>
  </si>
  <si>
    <t>180=180.000 [A] 
A * 1.05Koeficient množství=189.000 [B]</t>
  </si>
  <si>
    <t>rozvaděče RV1 - dodávka, sestavení a zapojení dle specifikace uvedené v PD</t>
  </si>
  <si>
    <t>741313082</t>
  </si>
  <si>
    <t>Montáž zásuvek domovních se zapojením vodičů šroubové připojení venkovní nebo mokré, provedení 2P + PE</t>
  </si>
  <si>
    <t>34555229</t>
  </si>
  <si>
    <t>zásuvka nástěnná jednonásobná s víčkem, IP44, šroubové svorky</t>
  </si>
  <si>
    <t>34575213R</t>
  </si>
  <si>
    <t>D+M lávka kabelová ocelová děrovaná SZ protipožární P90-R 150x60x1,50mm včetně montážního materiálu a příslušenství</t>
  </si>
  <si>
    <t>D+M drátěná kabelová lávka 54x100mm včetně montážního materiálu a příslušenství</t>
  </si>
  <si>
    <t>7+2=9.000 [A]</t>
  </si>
  <si>
    <t>svítidlo průmyslové LED, 20W/2537lm/4000K, IP66, nouzový modul 1 hodina</t>
  </si>
  <si>
    <t>svítidlo průmyslové LED 40W/5500lm/4000K, IP65 (1,2m)</t>
  </si>
  <si>
    <t>998741102</t>
  </si>
  <si>
    <t>Přesun hmot pro silnoproud stanovený z hmotnosti přesunovaného materiálu vodorovná dopravní vzdálenost do 50 m v objektech výšky přes 6 do 12 m</t>
  </si>
  <si>
    <t xml:space="preserve">  SO 00-74-01</t>
  </si>
  <si>
    <t>Zastřešení nástupišť</t>
  </si>
  <si>
    <t>SO 00-74-01</t>
  </si>
  <si>
    <t>113106123</t>
  </si>
  <si>
    <t>Rozebrání dlažeb komunikací pro pěší s přemístěním hmot na skládku na vzdálenost do 3 m nebo s naložením na dopravní prostředek s ložem z kameniva nebo živice a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</si>
  <si>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</si>
  <si>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4*2*2=16.000 [A] 
2*3*6=36.000 [B] 
3*2.5*2.5=18.750 [C] 
Celkem: A+B+C=70.750 [D]</t>
  </si>
  <si>
    <t>113107123</t>
  </si>
  <si>
    <t>Odstranění podkladů nebo krytů ručně s přemístěním hmot na skládku na vzdálenost do 3 m nebo s naložením na dopravní prostředek z kameniva hrubého drceného, o t</t>
  </si>
  <si>
    <t>Odstranění podkladů nebo krytů ručně s přemístěním hmot na skládku na vzdálenost do 3 m nebo s naložením na dopravní prostředek z kameniva hrubého drceného, o tl. vrstvy přes 200 do 300 mm</t>
  </si>
  <si>
    <t>131313701</t>
  </si>
  <si>
    <t>Hloubení nezapažených jam ručně s urovnáním dna do předepsaného profilu a spádu v hornině třídy těžitelnosti II skupiny 4 soudržných</t>
  </si>
  <si>
    <t>sondy kolem stávajících podpor zastřešení 
4*2*2*0.2=3.200 [A] 
2*3*6*0.2=7.200 [B] 
Celkem: A+B=10.400 [C]</t>
  </si>
  <si>
    <t>131351100</t>
  </si>
  <si>
    <t>Hloubení nezapažených jam a zářezů strojně s urovnáním dna do předepsaného profilu a spádu v hornině třídy těžitelnosti II skupiny 4 do 20 m3</t>
  </si>
  <si>
    <t>3*2.4*2.4*2.125=36.720 [A] 
2*2.4*4*2.125=40.800 [B] 
Celkem: A+B=77.520 [C]</t>
  </si>
  <si>
    <t>10.4+77.52+31.13=119.050 [A] 
Celkem: A=119.050 [B]</t>
  </si>
  <si>
    <t>zásyp sond kolem stávajících podpor zastřešení kamenivem 16/32 
4*2*2*0.2=3.200 [A] 
2*3*6*0.2=7.200 [B] 
Celkem: A+B=10.400 [C]</t>
  </si>
  <si>
    <t>zásyp jam kolem nových podpor zastřešení a dělících zdí 
77.52-33.562-2.918-16.128=24.912 [A]</t>
  </si>
  <si>
    <t>58343930</t>
  </si>
  <si>
    <t>kamenivo drcené hrubé frakce 16/32</t>
  </si>
  <si>
    <t>(10.4+24.912)*1.8=63.562 [A]</t>
  </si>
  <si>
    <t>119.05*1.7=202.385 [A]</t>
  </si>
  <si>
    <t>podsyp pod patky nových 'vlaštovek' 
3*0.92*2.4*2.4=15.898 [A] 
podsyp pod základy nových dělících zdí 
2*0.92*2.4*4=17.664 [B] 
Celkem: A+B=33.562 [C]</t>
  </si>
  <si>
    <t>273313711</t>
  </si>
  <si>
    <t>Základy z betonu prostého desky z betonu kamenem neprokládaného tř. C 20/25</t>
  </si>
  <si>
    <t>podkladní beton pod nové patky 
3*2.4*2.4*0.08=1.382 [A] 
2*2.4*4*0.08=1.536 [B] 
Celkem: A+B=2.918 [C]</t>
  </si>
  <si>
    <t>275321611</t>
  </si>
  <si>
    <t>Základy z betonu železového (bez výztuže) patky z betonu bez zvláštních nároků na prostředí tř. C 30/37</t>
  </si>
  <si>
    <t>3*1.6*1.6*1.2=9.216 [A] 
2*1.6*3.6*0.6=6.912 [B] 
Celkem: A+B=16.128 [C]</t>
  </si>
  <si>
    <t>275351121</t>
  </si>
  <si>
    <t>Bednění základů patek zřízení</t>
  </si>
  <si>
    <t>3*4*1.6*1.2=23.040 [A] 
2*(2*1.6*0.6+2*3.6*0.6)=12.480 [B] 
Celkem: A+B=35.520 [C]</t>
  </si>
  <si>
    <t>275351122</t>
  </si>
  <si>
    <t>Bednění základů patek odstranění</t>
  </si>
  <si>
    <t>275361821</t>
  </si>
  <si>
    <t>Výztuž základů patek z betonářské oceli 10 505 (R)</t>
  </si>
  <si>
    <t>16.128*80*0.001=1.290 [A]</t>
  </si>
  <si>
    <t>311322611</t>
  </si>
  <si>
    <t>Nadzákladové zdi z betonu železového (bez výztuže) nosné odolného proti agresivnímu prostředí tř. C 30/37</t>
  </si>
  <si>
    <t>2*4.66*4*0.2=7.456 [A] 
Celkem: A=7.456 [B]</t>
  </si>
  <si>
    <t>2*(2*4*4.66+2*0.2*4.66)=78.288 [A] 
Celkem: A=78.288 [B]</t>
  </si>
  <si>
    <t>7.456*80*0.001=0.596 [A]</t>
  </si>
  <si>
    <t>33717311R</t>
  </si>
  <si>
    <t>Montáž ocelové konstrukce skeletu budov počtu podlaží 1 až 2</t>
  </si>
  <si>
    <t>ocelová podpora zastřešení 'vlaštovka' dle specifikace uvedené v PD včetně kotvení, žárově zinkováno 
3*1113*0.001=3.339 [A] 
Celkem: A=3.339 [B]</t>
  </si>
  <si>
    <t>13010988R</t>
  </si>
  <si>
    <t>podpora zastřešení (vlaštovka), ocel profilová jakost S235JR (11 375) v úpravě dle PD Pz</t>
  </si>
  <si>
    <t>ocelová podpora zastřešení 'vlaštovka' dle specifikace uvedené v PD, žárově zinkováno+základní nátěr 
3*1113*0.001=3.339 [A] 
Celkem: A=3.339 [B]</t>
  </si>
  <si>
    <t>441171111</t>
  </si>
  <si>
    <t>Montáž ocelové konstrukce zastřešení (vazníky, krovy) hmotnosti jednotlivých prvků do 30 kg/m, délky do 12 m</t>
  </si>
  <si>
    <t>zajištění vaznic proti překlopení, žárově zinkováno 
4*6.5*8.64*0.001=0.225 [A] 
Celkem: A=0.225 [B]</t>
  </si>
  <si>
    <t>13010814R</t>
  </si>
  <si>
    <t>ocel profilová jakost S235JR (11 375) průřez U (UPN) 80 Pz</t>
  </si>
  <si>
    <t>zajištění vaznic proti překlopení, žárově zinkováno+základní nátěr 
4*6.5*8.64*0.001=0.225 [A] 
Celkem: A=0.225 [B]</t>
  </si>
  <si>
    <t>441171113</t>
  </si>
  <si>
    <t>Montáž ocelové konstrukce zastřešení (vazníky, krovy) hmotnosti jednotlivých prvků do 30 kg/m, délky přes 18 do 24 m</t>
  </si>
  <si>
    <t>vaznice nového zastřešení, žárově zinkováno, včetně navařených plechů pro montáž latí 
6*19*20.025*0.001=2.283 [A] 
Celkem: A=2.283 [B]</t>
  </si>
  <si>
    <t>13010822R</t>
  </si>
  <si>
    <t>ocel profilová jakost S235JR (11 375) průřez U (UPN) 160 s návarky pro uchyzení střešních latí Pz</t>
  </si>
  <si>
    <t>vaznice nového zastřešení, žárově zinkováno+základní nátěr, včetně navařených plechů pro montáž latí 
6*19*20.025*0.001=2.283 [A] 
Celkem: A=2.283 [B]</t>
  </si>
  <si>
    <t>564871016</t>
  </si>
  <si>
    <t>Podklad ze štěrkodrti ŠD s rozprostřením a zhutněním plochy jednotlivě do 100 m2, po zhutnění tl. 300 mm</t>
  </si>
  <si>
    <t>4*2*2=16.000 [A] 
2*3*6=36.000 [B] 
3*2.5*2.5=18.750 [C] 
-2*4*0.2=-1.600 [D] 
Celkem: A+B+C+D=69.150 [E]</t>
  </si>
  <si>
    <t>zpětná pokládka dlažby 
4*2*2=16.000 [A] 
2*3*6=36.000 [B] 
3*2.5*2.5=18.750 [C] 
-2*4*0.2=-1.600 [D] 
Celkem: A+B+C+D=69.150 [E]</t>
  </si>
  <si>
    <t>762083122</t>
  </si>
  <si>
    <t>Impregnace řeziva máčením proti dřevokaznému hmyzu, houbám a plísním, třída ohrožení 3 a 4 (dřevo v exteriéru)</t>
  </si>
  <si>
    <t>762341210</t>
  </si>
  <si>
    <t>Montáž bednění střech rovných a šikmých sklonu do 60° s vyřezáním otvorů z prken hrubých na sraz tl. do 32 mm</t>
  </si>
  <si>
    <t>1.4*88=123.200 [A]</t>
  </si>
  <si>
    <t>60511081</t>
  </si>
  <si>
    <t>řezivo jehličnaté středové smrk tl 18-32mm dl 4-5m</t>
  </si>
  <si>
    <t>1.4*88*0.03=3.696 [A] 
A * 1.15Koeficient množství=4.250 [B]</t>
  </si>
  <si>
    <t>76234251R</t>
  </si>
  <si>
    <t>Montáž laťování montáž latí na podklad bez tepelné izolace</t>
  </si>
  <si>
    <t>6*88=528.000 [A]</t>
  </si>
  <si>
    <t>60514106</t>
  </si>
  <si>
    <t>řezivo jehličnaté lať pevnostní třída S10-13 průřez 40x60mm</t>
  </si>
  <si>
    <t>6*88*0.04*0.06=1.267 [A] 
Celkem: A=1.267 [B] 
B * 1.1Koeficient množství=1.394 [C]</t>
  </si>
  <si>
    <t>4.25+1.394=5.644 [A] 
Celkem: A=5.644 [B]</t>
  </si>
  <si>
    <t>764002871</t>
  </si>
  <si>
    <t>Demontáž klempířských konstrukcí lemování zdí do suti</t>
  </si>
  <si>
    <t>lemování střechy v místě napojení na stávající výpravní budovu 
54.16+1.02=55.180 [A] 
Celkem: A=55.180 [B]</t>
  </si>
  <si>
    <t>764004831</t>
  </si>
  <si>
    <t>Demontáž klempířských konstrukcí žlabu mezistřešního nebo zaatikového do suti</t>
  </si>
  <si>
    <t>67.9=67.900 [A]</t>
  </si>
  <si>
    <t>764004861</t>
  </si>
  <si>
    <t>Demontáž klempířských konstrukcí svodu do suti</t>
  </si>
  <si>
    <t>4*4.2=16.800 [A]</t>
  </si>
  <si>
    <t>764212663</t>
  </si>
  <si>
    <t>Oplechování střešních prvků z pozinkovaného plechu s povrchovou úpravou okapu střechy rovné okapovým plechem rš 250 mm</t>
  </si>
  <si>
    <t>7 KL 
2*88=176.000 [A] 
Celkem: A=176.000 [B]</t>
  </si>
  <si>
    <t>76421460R</t>
  </si>
  <si>
    <t>Kryt podhledu pod mezistřešením žlabem</t>
  </si>
  <si>
    <t>3 KL 
88=88.000 [A] 
Celkem: A=88.000 [B]</t>
  </si>
  <si>
    <t>76421860R</t>
  </si>
  <si>
    <t>Kryt v místě dilatace střechy z Pz s upraveným povrchem rš 500 mm</t>
  </si>
  <si>
    <t>10 KL 
6.5=6.500 [A] 
Celkem: A=6.500 [B]</t>
  </si>
  <si>
    <t>55344934R</t>
  </si>
  <si>
    <t>D+M hák žlabový hranatý Pz pro mezistřešení žlab, plochá ocel 40x10mm</t>
  </si>
  <si>
    <t>6 KL 
113=113.000 [A] 
Celkem: A=113.000 [B]</t>
  </si>
  <si>
    <t>764311606</t>
  </si>
  <si>
    <t>Lemování zdí z pozinkovaného plechu s povrchovou úpravou boční nebo horní rovné, střech s krytinou prejzovou nebo vlnitou rš 500 mm</t>
  </si>
  <si>
    <t>4.1 KL - horní 
22=22.000 [A] 
4.2 KL - boční 
3.4=3.400 [B] 
Celkem: A+B=25.400 [C]</t>
  </si>
  <si>
    <t>76431563R</t>
  </si>
  <si>
    <t>Kryt dešťového svodu u střešení podpory z Pz s povrch úpravou</t>
  </si>
  <si>
    <t>9  KL 
5=5.000 [A] 
Celkem: A=5.000 [B]</t>
  </si>
  <si>
    <t>76451541R</t>
  </si>
  <si>
    <t>Žlab mezistřešní nebo zaatikový z pozinkovaného plechu s povrchovou úpravou včetně čel a hrdel uložený v lůžku bez háků rš 1000 mm</t>
  </si>
  <si>
    <t>2 KL 
88=88.000 [A] 
Celkem: A=88.000 [B]</t>
  </si>
  <si>
    <t>764518622</t>
  </si>
  <si>
    <t>Svod z pozinkovaného plechu s upraveným povrchem včetně objímek, kolen a odskoků kruhový, průměru 100 mm</t>
  </si>
  <si>
    <t>8 KL 
5*4.2=21.000 [A] 
Celkem: A=21.000 [B]</t>
  </si>
  <si>
    <t>767161813</t>
  </si>
  <si>
    <t>Demontáž zábradlí do suti rovného nerozebíratelný spoj hmotnosti 1 m zábradlí do 20 kg</t>
  </si>
  <si>
    <t>rampa 
8+1.2=9.200 [A] 
Celkem: A=9.200 [B]</t>
  </si>
  <si>
    <t>767391112</t>
  </si>
  <si>
    <t>Montáž krytiny z tvarovaných plechů trapézových nebo vlnitých, uchyceným šroubováním</t>
  </si>
  <si>
    <t>1 KL 
501=501.000 [A] 
Celkem: A=501.000 [B]</t>
  </si>
  <si>
    <t>15484341R</t>
  </si>
  <si>
    <t>plech trapézový Pz barevný lak výška profilu 50 mm tl 1,00mm</t>
  </si>
  <si>
    <t>1 KL 
501=501.000 [A] 
Celkem: A=501.000 [B] 
B * 1.133Koeficient množství=567.633 [C]</t>
  </si>
  <si>
    <t>767392802</t>
  </si>
  <si>
    <t>Demontáž krytin střech z plechů šroubovaných do suti</t>
  </si>
  <si>
    <t>67.9*6.17=418.943 [A]</t>
  </si>
  <si>
    <t>767581803</t>
  </si>
  <si>
    <t>Demontáž podhledů tvarovaných plechů</t>
  </si>
  <si>
    <t>krytí mezistřešního žlabu 
67.9*1=67.900 [A] 
Celkem: A=67.900 [B]</t>
  </si>
  <si>
    <t>767584801</t>
  </si>
  <si>
    <t>Demontáž podhledů doplňků podhledů těles zářivkových</t>
  </si>
  <si>
    <t>B1 - svítidla 
5=5.000 [A]</t>
  </si>
  <si>
    <t>767991911</t>
  </si>
  <si>
    <t>Ostatní opravy svařováním</t>
  </si>
  <si>
    <t>zesílení spojů stávajících patek sloupů plochou ocelí 
6*2=12.000 [A]</t>
  </si>
  <si>
    <t>13010224</t>
  </si>
  <si>
    <t>tyč ocelová plochá jakost S235JR (11 375) 50x10mm</t>
  </si>
  <si>
    <t>zesílení spojů stávajících patek sloupů 
3.99*12*0.001=0.048 [A] 
Celkem: A=0.048 [B]</t>
  </si>
  <si>
    <t>767996801</t>
  </si>
  <si>
    <t>Demontáž ostatních zámečnických konstrukcí o hmotnosti jednotlivých dílů rozebráním do 50 kg</t>
  </si>
  <si>
    <t>B1 - demontáž zařízení a jeho uložení pro případnou zpětnou montáž 
120=120.000 [A]</t>
  </si>
  <si>
    <t>2*(2*4*3.765+2*0.2*3.765)=63.252 [A] 
Celkem: A=63.252 [B]</t>
  </si>
  <si>
    <t>63.252=63.252 [A] 
A * 50Koeficient množství=3 162.600 [B]</t>
  </si>
  <si>
    <t>2*4*47=376.000 [A]</t>
  </si>
  <si>
    <t>789</t>
  </si>
  <si>
    <t>Povrchové úpravy ocelových konstrukcí a technologických zařízení</t>
  </si>
  <si>
    <t>789222141</t>
  </si>
  <si>
    <t>Provedení otryskání povrchů ocelových konstrukcí suché abrazivní tryskání třídy II stupeň zrezivění D, stupeň přípravy Sa 3</t>
  </si>
  <si>
    <t>stávající vaznice 
6*67.9*(2*0.165+2*0.065)=187.404 [A] 
stávající ocelová podpora 'vlaštovka' 
6*(2*0.8*6.5+2*0.8*4.6)=106.560 [B] 
6*0.9*0.45=2.430 [C] 
Celkem: A+B+C=296.394 [D]</t>
  </si>
  <si>
    <t>42118101</t>
  </si>
  <si>
    <t>materiál tryskací (ostrohranný tvrdý písek)</t>
  </si>
  <si>
    <t>uvažované množství cca 30kg/m2 
296.394=296.394 [A] 
Celkem: A=296.394 [B] 
B * 0.03Koeficient množství=8.892 [C]</t>
  </si>
  <si>
    <t>789322211</t>
  </si>
  <si>
    <t>Zhotovení nátěru ocelových konstrukcí třídy II dvousložkového základního, tloušťky do 80 µm</t>
  </si>
  <si>
    <t>nátěr části stávající ocelové podpory 'vlaštovky' pod terénem 
6*2*0.8*0.7=6.720 [A] 
6*0.9*0.45=2.430 [B] 
stávající vaznice 
6*67.9*(2*0.165+2*0.065)=187.404 [C] 
nátěr části stávající ocelové podpory 'vlaštovky' nad terénem 
6*(2*0.8*6.5+2*0.8*3.9)=99.840 [D] 
Celkem: A+B+C+D=296.394 [E]</t>
  </si>
  <si>
    <t>24629118</t>
  </si>
  <si>
    <t>hmota nátěrová PUR samozákladující na ocelové konstrukce RAL 7031</t>
  </si>
  <si>
    <t>nátěr části stávající ocelové podpory 'vlaštovky' pod terénem 
6*2*0.8*0.7=6.720 [A] 
6*0.9*0.45=2.430 [B] 
stávající vaznice 
6*67.9*(2*0.165+2*0.065)=187.404 [C] 
nátěr části stávající ocelové podpory 'vlaštovky' nad terénem 
6*(2*0.8*6.5+2*0.8*3.9)=99.840 [D] 
Celkem: A+B+C+D=296.394 [E] 
E * 0.306Koeficient množství=90.697 [F]</t>
  </si>
  <si>
    <t>789322221</t>
  </si>
  <si>
    <t>Zhotovení nátěru ocelových konstrukcí třídy II dvousložkového krycího (vrchního), tloušťky do 80 µm</t>
  </si>
  <si>
    <t>stávající vaznice 
6*67.9*(2*0.165+2*0.065)=187.404 [A] 
stávající ocelová podpora 'vlaštovka' 
6*(2*0.8*6.5+2*0.8*4.6)=106.560 [B] 
6*0.9*0.45=2.430 [C] 
nová vaznice 
6*20.025*(2*0.165+2*0.065)=55.269 [D] 
6*20.025*2*0.04=9.612 [E] 
zajištění proti překlopení vaznic 
4*6.5*(2*0.08+2*0.045)=6.500 [F] 
nová ocelová podpora 'vlaštovka' 
3*(2*0.8*6.5+2*0.8*4.6)=53.280 [G] 
3*0.9*0.45=1.215 [H] 
Celkem: A+B+C+D+E+F+G+H=422.270 [I]</t>
  </si>
  <si>
    <t>24629143</t>
  </si>
  <si>
    <t>hmota nátěrová PUR krycí (email) na ocelové konstrukce RAL 7031 mat</t>
  </si>
  <si>
    <t>stávající vaznice 
6*67.9*(2*0.165+2*0.065)=187.404 [A] 
stávající ocelová podpora 'vlaštovka' 
6*(2*0.8*6.5+2*0.8*4.6)=106.560 [B] 
6*0.9*0.45=2.430 [C] 
nová vaznice 
6*20.025*(2*0.165+2*0.065)=55.269 [D] 
6*20.025*2*0.04=9.612 [E] 
zajištění proti překlopení vaznic 
4*6.5*(2*0.08+2*0.045)=6.500 [F] 
nová ocelová podpora 'vlaštovka' 
3*(2*0.8*6.5+2*0.8*4.6)=53.280 [G] 
3*0.9*0.45=1.215 [H] 
Celkem: A+B+C+D+E+F+G+H=422.270 [I] 
I * 0.311Koeficient množství=131.326 [J]</t>
  </si>
  <si>
    <t>500*4=2 000.000 [A]</t>
  </si>
  <si>
    <t>2000*30*2=120 000.000 [A]</t>
  </si>
  <si>
    <t>944611111</t>
  </si>
  <si>
    <t>Montáž ochranné plachty zavěšené na konstrukci lešení z textilie z umělých vláken</t>
  </si>
  <si>
    <t>2*8*4=64.000 [A] 
2*90*4=720.000 [B] 
Celkem: A+B=784.000 [C]</t>
  </si>
  <si>
    <t>944611211</t>
  </si>
  <si>
    <t>Montáž ochranné plachty Příplatek za první a každý další den použití plachty k ceně -1111</t>
  </si>
  <si>
    <t>784*30*2=47 040.000 [A]</t>
  </si>
  <si>
    <t>944611811</t>
  </si>
  <si>
    <t>Demontáž ochranné plachty zavěšené na konstrukci lešení z textilie z umělých vláken</t>
  </si>
  <si>
    <t>500*30*2=30 000.000 [A]</t>
  </si>
  <si>
    <t>rampa 
9.2*0.3*0.6=1.656 [A] 
Celkem: A=1.656 [B]</t>
  </si>
  <si>
    <t>962052211</t>
  </si>
  <si>
    <t>Bourání zdiva železobetonového nadzákladového, objemu přes 1 m3</t>
  </si>
  <si>
    <t>rampa 
9.2*0.3*0.4=1.104 [A] 
Celkem: A=1.104 [B]</t>
  </si>
  <si>
    <t>965042241</t>
  </si>
  <si>
    <t>Bourání mazanin betonových nebo z litého asfaltu tl. přes 100 mm, plochy přes 4 m2</t>
  </si>
  <si>
    <t>rampa 
1.2*8*0.4=3.840 [A] 
Celkem: A=3.840 [B]</t>
  </si>
  <si>
    <t>965081223</t>
  </si>
  <si>
    <t>Bourání podlah z dlaždic bez podkladního lože nebo mazaniny, s jakoukoliv výplní spár keramických nebo xylolitových tl. přes 10 mm plochy přes 1 m2</t>
  </si>
  <si>
    <t>rampa 
8*1.2=9.600 [A] 
Celkem: A=9.600 [B]</t>
  </si>
  <si>
    <t>966071121</t>
  </si>
  <si>
    <t>Demontáž ocelových konstrukcí profilů hmotnosti přes 13 do 30 kg/m, hmotnosti konstrukce do 5 t</t>
  </si>
  <si>
    <t>demontáž 2 kusů vaznic mezi osami 5 a 6 
2*12*18.8*0.001=0.451 [A] 
demontáž 1 kusu vaznice u stávající výpravní budovy 
1*13.74*25.3*0.001=0.348 [B] 
odřezání části poděrné konstrukce v ose 1 
1*1.02*29.04*0.001=0.030 [C] 
Celkem: A+B+C=0.829 [D]</t>
  </si>
  <si>
    <t>997221571</t>
  </si>
  <si>
    <t>Vodorovná doprava vybouraných hmot bez naložení, ale se složením a s hrubým urovnáním na vzdálenost do 1 km</t>
  </si>
  <si>
    <t>VÝZISK 
ocelové konstrukce, plechy, rámy, výztuže apod. 
7.956+0.829=8.785 [A]</t>
  </si>
  <si>
    <t>997221612</t>
  </si>
  <si>
    <t>Nakládání na dopravní prostředky pro vodorovnou dopravu vybouraných hmot</t>
  </si>
  <si>
    <t>VÝZISK 
ocelové konstrukce, plechy, rámy, výztuže apod. 
8.785=8.785 [A]</t>
  </si>
  <si>
    <t>997013871R.910</t>
  </si>
  <si>
    <t>910</t>
  </si>
  <si>
    <t>Likvidace odpadu včetně dopravy stavebního odpadu na recyklační skládce směsného stavebního a demoličního zatříděného do Katalogu odpadů pod kódem 17 09 04 - ev</t>
  </si>
  <si>
    <t>Likvidace odpadu včetně dopravy stavebního odpadu na recyklační skládce směsného stavebního a demoličního zatříděného do Katalogu odpadů pod kódem 17 09 04 - evidenční položka - neoceňovat v objektu SO/PS, položka se oceňuje pouze v objektu SO 90-90</t>
  </si>
  <si>
    <t>15.731=15.731 [A]</t>
  </si>
  <si>
    <t>998014211</t>
  </si>
  <si>
    <t>Přesun hmot pro budovy a haly občanské výstavby, bydlení, výrobu a služby s nosnou svislou konstrukcí montovanou z dílců kovových vodorovná dopravní vzdálenost</t>
  </si>
  <si>
    <t>Přesun hmot pro budovy a haly občanské výstavby, bydlení, výrobu a služby s nosnou svislou konstrukcí montovanou z dílců kovových vodorovná dopravní vzdálenost do 100 m, pro budovy a haly jednopodlažní</t>
  </si>
  <si>
    <t>výrobní, dílenská a jiná dokumentace 
1. Posouzení patek stávajících sloupů zastřešení (korozní průzku) 
2. Zámečnické výrobky - zakrytování kabelových tras, nové ocelové podpěry 
1=1.000 [A]</t>
  </si>
  <si>
    <t xml:space="preserve">  SO 00-74-01.041</t>
  </si>
  <si>
    <t>Zastřešení nástupišť - zdravotně technické instalace</t>
  </si>
  <si>
    <t>SO 00-74-01.041</t>
  </si>
  <si>
    <t>1.85*1.2*1.1=2.442 [A] 
3.39*1.2*1.2=4.882 [B] 
Celkem: A+B=7.324 [C]</t>
  </si>
  <si>
    <t>2*1.85*1.1=4.070 [A] 
2*3.39*1.2=8.136 [B] 
Celkem: A+B=12.206 [C]</t>
  </si>
  <si>
    <t>1.886+0.629=2.515 [A]</t>
  </si>
  <si>
    <t>uložení na meziskládku 
2.515=2.515 [A]</t>
  </si>
  <si>
    <t>1.85*1.2*0.7=1.554 [A] 
3.39*1.2*0.8=3.254 [B] 
Celkem: A+B=4.808 [C]</t>
  </si>
  <si>
    <t>1.85*1.2*0.3=0.666 [A] 
3.39*1.2*0.3=1.220 [B] 
Celkem: A+B=1.886 [C]</t>
  </si>
  <si>
    <t>1.886=1.886 [A] 
A * 2Koeficient množství=3.772 [B]</t>
  </si>
  <si>
    <t>2.515*1.7=4.276 [A]</t>
  </si>
  <si>
    <t>1.85*1.2*0.1=0.222 [A] 
3.39*1.2*0.1=0.407 [B] 
Celkem: A+B=0.629 [C]</t>
  </si>
  <si>
    <t>7.5=7.500 [A] 
A * 1.03Koeficient množství=7.725 [B]</t>
  </si>
  <si>
    <t xml:space="preserve">  SO 00-74-01.044</t>
  </si>
  <si>
    <t>Zastřešení nástupišť - silnoproudá elektroinstalace</t>
  </si>
  <si>
    <t>SO 00-74-01.044</t>
  </si>
  <si>
    <t>0.7=0.700 [A]</t>
  </si>
  <si>
    <t>0.7*1.7=1.190 [A]</t>
  </si>
  <si>
    <t>210100272</t>
  </si>
  <si>
    <t>Ukončení vodičů izolovaných s označením a zapojením smršťovací záklopkou nebo páskou bez letování průřezu žíly do 120 mm2</t>
  </si>
  <si>
    <t>zemnící pás 
25=25.000 [A]</t>
  </si>
  <si>
    <t>pás zemnící FeZn 30x4mm (0,96 kg/m) 
25*0.96=24.000 [A] 
Celkem: A=24.000 [B] 
B * 1.05Koeficient množství=25.200 [C]</t>
  </si>
  <si>
    <t>hromosvod 
svod včetně podpěr, drát prům. do 10mm 
30+22=52.000 [A] 
Celkem: A=52.000 [B]</t>
  </si>
  <si>
    <t>Drát uzemňovací, průměr 8, měkký, materiál:AlMgSi 
1m = cca 0,135 kg 
30*0.135=4.050 [A] 
Celkem: A=4.050 [B] 
B * 1.05Koeficient množství=4.253 [C]</t>
  </si>
  <si>
    <t>22=22.000 [A] 
A * 1.05Koeficient množství=23.100 [B]</t>
  </si>
  <si>
    <t>210220221</t>
  </si>
  <si>
    <t>Montáž hromosvodného vedení jímacích tyčí délky do 3 m na konstrukci ocelovou</t>
  </si>
  <si>
    <t>35441127</t>
  </si>
  <si>
    <t>tyč jímací s kovaným hrotem 1000mm nerez</t>
  </si>
  <si>
    <t>jímací stožárový set 2,8m, podp.trubka 1,3m+jímač Rd 1,5m včetně připojovacího a upevňovacího materiálu</t>
  </si>
  <si>
    <t>betonový podstavec D 337mm 
6=6.000 [A] 
Celkem: A=6.000 [B]</t>
  </si>
  <si>
    <t>2+2+2=6.000 [A]</t>
  </si>
  <si>
    <t>12=12.000 [A]</t>
  </si>
  <si>
    <t>35442003R</t>
  </si>
  <si>
    <t>svorka na potrubí uzemňovací na potrubí D16-89mm nerez Rd 10mm</t>
  </si>
  <si>
    <t>210280002</t>
  </si>
  <si>
    <t>Zkoušky a prohlídky elektrických rozvodů a zařízení celková prohlídka, zkoušení, měření a vyhotovení revizní zprávy pro objem montážních prací přes 100 do 500 t</t>
  </si>
  <si>
    <t>Zkoušky a prohlídky elektrických rozvodů a zařízení celková prohlídka, zkoušení, měření a vyhotovení revizní zprávy pro objem montážních prací přes 100 do 500 tisíc Kč</t>
  </si>
  <si>
    <t>provizorní úprava terénu 
3.5=3.500 [A]</t>
  </si>
  <si>
    <t>90=90.000 [A]</t>
  </si>
  <si>
    <t>90=90.000 [A] 
A * 1.05Koeficient množství=94.500 [B]</t>
  </si>
  <si>
    <t>34571354</t>
  </si>
  <si>
    <t>trubka elektroinstalační ohebná dvouplášťová korugovaná (chránička) D 75/90mm, HDPE+LDPE</t>
  </si>
  <si>
    <t>74111010R</t>
  </si>
  <si>
    <t>Montáž kabelového žlabu drátěného 50/100 mm</t>
  </si>
  <si>
    <t>11742750R</t>
  </si>
  <si>
    <t>kabelový žlab drátěný včetně podpěr na stěnu, rychlospojek a držáků</t>
  </si>
  <si>
    <t>741220003</t>
  </si>
  <si>
    <t>Montáž skříní přístrojových prázdných plastových nebo hliníkových, pohledové plochy vel. 240x120 až 240x240 mm</t>
  </si>
  <si>
    <t>svítidlo průmyslové přisazené antivandal 33W/3858lm/4000K, IP66/67</t>
  </si>
  <si>
    <t>741910301</t>
  </si>
  <si>
    <t>Montáž roštů a lávek pro volné i pevné uložení kabelů bez podkladových desek a osazení úchytných prvků typových se stojinou, výložníky a odbočkami pozinkovaných</t>
  </si>
  <si>
    <t>Montáž roštů a lávek pro volné i pevné uložení kabelů bez podkladových desek a osazení úchytných prvků typových se stojinou, výložníky a odbočkami pozinkovaných nástěnných nebo závěsných jednostranných</t>
  </si>
  <si>
    <t>10153481R</t>
  </si>
  <si>
    <t>kabelová lávka (žebřík) 60x150mm včetně stěnových úchytů, spojek, příchytek a spojovacího materiálu</t>
  </si>
  <si>
    <t>stavební přípomoce 
10=10.000 [A]</t>
  </si>
  <si>
    <t xml:space="preserve">  SO 00-77-01</t>
  </si>
  <si>
    <t>Orientační systém</t>
  </si>
  <si>
    <t>SO 00-77-01</t>
  </si>
  <si>
    <t>133251101</t>
  </si>
  <si>
    <t>Hloubení nezapažených šachet strojně v hornině třídy těžitelnosti I skupiny 3 do 20 m3</t>
  </si>
  <si>
    <t>výkopy pro patky sloupků orientačního systému 
O2 A 0.6*0.5*0.9=0.270 [A] 
O2 2 0.6*0.5*0.9=0.270 [B] 
O4 0.6*0.5*0.9=0.270 [C] 
O1b, O3b 1.2*0.5*0.9=0.540 [D] 
Celkem: A+B+C+D=1.350 [E]</t>
  </si>
  <si>
    <t>275311511</t>
  </si>
  <si>
    <t>Základy z betonu prostého patky a bloky z betonu kamenem prokládaného tř. C 12/15</t>
  </si>
  <si>
    <t>výkopy pro patky sloupků orientačního systému 
O2 A 0.6*0.5*0.1=0.030 [A] 
O2 2 0.6*0.5*0.1=0.030 [B] 
O4 0.6*0.5*0.1=0.030 [C] 
O1b, O3b 1.2*0.5*0.1=0.060 [D] 
Celkem: A+B+C+D=0.150 [E]</t>
  </si>
  <si>
    <t>275321511</t>
  </si>
  <si>
    <t>Základy z betonu železového (bez výztuže) patky z betonu bez zvláštních nároků na prostředí tř. C 25/30</t>
  </si>
  <si>
    <t>výkopy pro patky sloupků orientačního systému 
O2 A 0.6*0.5*0.8=0.240 [A] 
O2 2 0.6*0.5*0.8=0.240 [B] 
O4 0.6*0.5*0.8=0.240 [C] 
O1b, O3b 1.2*0.5*0.8=0.480 [D] 
Celkem: A+B+C+D=1.200 [E]</t>
  </si>
  <si>
    <t>bednění patek sloupků orientačního systému 
O2 A (2*0.6+2*0.5)*0.9=1.980 [A] 
O2 2 (2*0.6+2*0.5)*0.9=1.980 [B] 
O4 (2*0.6+2*0.5)*0.9=1.980 [C] 
O1b, O3b (2*1.2+2*0.5)*0.9=3.060 [D] 
Celkem: A+B+C+D=9.000 [E]</t>
  </si>
  <si>
    <t>275362021</t>
  </si>
  <si>
    <t>Výztuž základů patek ze svařovaných sítí z drátů typu KARI</t>
  </si>
  <si>
    <t>výztuž patek sloupků orientačního systému při obou površích 100/100/6 
O2 A 0.6*0.5*2*4.44*0.001=0.003 [A] 
O2 2 0.6*0.5*2*4.44*0.001=0.003 [B] 
O4 0.6*0.5*2*4.44*0.001=0.003 [C] 
O1b, O3b 1.2*0.5*2*4.44*0.001=0.005 [D] 
Celkem: A+B+C+D=0.014 [E]</t>
  </si>
  <si>
    <t>787911115</t>
  </si>
  <si>
    <t>Zasklívání – ostatní práce montáž fólie na sklo neprůhledné</t>
  </si>
  <si>
    <t>O5 - piktogramy na prosklené stěně 2*0.84*0.24=0.403 [A] 
O11 - piktogramy na prosklené stěně 1*0.84*0.24=0.202 [B] 
O12 - piktogramy na prosklené stěně 1*0.64*0.24=0.154 [C] 
O19 - informační tabulka na prosklené stěně 4*0.21*0.148=0.124 [D] 
Celkem: A+B+C+D=0.883 [E]</t>
  </si>
  <si>
    <t>63479014R</t>
  </si>
  <si>
    <t>fólie na sklo</t>
  </si>
  <si>
    <t>O5 - piktogramy na prosklené stěně 2*0.84*0.24=0.403 [A] 
O11 - piktogramy na prosklené stěně 1*0.84*0.24=0.202 [B] 
O12 - piktogramy na prosklené stěně 1*0.64*0.24=0.154 [C] 
O19 - informační tabulka na prosklené stěně 4*0.21*0.148=0.124 [D] 
Celkem: A+B+C+D=0.883 [E] 
E * 1.03Koeficient množství=0.909 [F]</t>
  </si>
  <si>
    <t>91411110R</t>
  </si>
  <si>
    <t>Montáž svislé tabule orientačního systému jednostranné do velikosti 1 m2 na stávající konstrukcí</t>
  </si>
  <si>
    <t>tabule orientačního systému plechová na stávající konstrukci 
O2 D - označení sektoru 1=1.000 [A]</t>
  </si>
  <si>
    <t>40445605R</t>
  </si>
  <si>
    <t>tabule orientačního systému plechová jednostranná 540x340mm</t>
  </si>
  <si>
    <t>91411111R</t>
  </si>
  <si>
    <t>Montáž svislé tabule orientačního systému velikosti do 1 m2 objímkami na sloupky nebo konzoly</t>
  </si>
  <si>
    <t>plechové tabule orientačního systému 
O2 A 1=1.000 [A] 
O2 2 1=1.000 [B] 
O4 1=1.000 [C] 
O1b, O3b 4=4.000 [D] 
Celkem: A+B+C+D=7.000 [E]</t>
  </si>
  <si>
    <t>40445257</t>
  </si>
  <si>
    <t>svorka upínací na sloupek D 70mm</t>
  </si>
  <si>
    <t>svorka sloupku orientačního systému 
O2 A 1=1.000 [A] 
O2 2 1=1.000 [B] 
O4 1=1.000 [C] 
O1b, O3b 8=8.000 [D] 
Celkem: A+B+C+D=11.000 [E]</t>
  </si>
  <si>
    <t>40445620R</t>
  </si>
  <si>
    <t>tabule orientačního systému plechová jednostranná 340x340mm</t>
  </si>
  <si>
    <t>tabule orientačního sstému plechová na sloupku 
O2 2 - označení nástupiště 1=1.000 [A]</t>
  </si>
  <si>
    <t>40445621R</t>
  </si>
  <si>
    <t>tabule orientačního systému plechová jednostranná 465x340mm</t>
  </si>
  <si>
    <t>tabule orientačního systému plechová na sloupku 
O2 A - označení sektoru 1=1.000 [A]</t>
  </si>
  <si>
    <t>40445622R</t>
  </si>
  <si>
    <t>tabule orientačního systému plechová jednostranná 810x600mm</t>
  </si>
  <si>
    <t>tabule orientančího systému plechová na sloupcích 
O1b - název zastávky - 2 tabule 2=2.000 [A]</t>
  </si>
  <si>
    <t>40445623R</t>
  </si>
  <si>
    <t>tabule orientačního systému plechová jednostranná 1780x355mm</t>
  </si>
  <si>
    <t>tabule orientačního systému plechová na sloupcích 
O3b - směrová cedule - 2 tabule 2=2.000 [A]</t>
  </si>
  <si>
    <t>40445626R</t>
  </si>
  <si>
    <t>tabule orientačního systému plechová jednostranná 1040x240mm</t>
  </si>
  <si>
    <t>tabule orientačního systému plechová na soupku 
O4 -rozcestník nástupišť 1=1.000 [A]</t>
  </si>
  <si>
    <t>91411112R</t>
  </si>
  <si>
    <t>Montáž svislé tabule orientačního systému oboustranné velikosti do 1 m2 na stávající konstrukci</t>
  </si>
  <si>
    <t>tabule orientačního systému plechová oboustranná 
O2 A-B - označení sektoru 1=1.000 [A] 
O2 B-C - označení sektoru 1=1.000 [B] 
O2 C-D - označení sektoru 1=1.000 [C] 
Celkem: A+B+C=3.000 [D]</t>
  </si>
  <si>
    <t>40445627R</t>
  </si>
  <si>
    <t>tabule orientačního systému plechová oboustranná 540x340mm</t>
  </si>
  <si>
    <t>tabule orientačního systému plechová oboustranná na stávající konstrukci 
O2 A-B - označení sektoru 1=1.000 [A] 
O2 B-C - označení sektoru 1=1.000 [B] 
O2 C-D - označení sektoru 1=1.000 [C] 
Celkem: A+B+C=3.000 [D]</t>
  </si>
  <si>
    <t>91421111R</t>
  </si>
  <si>
    <t>Montáž svislé tabule orientačního systému podvěšené velikosti do 1 m2</t>
  </si>
  <si>
    <t>tabule orientačního systému podvěšené 
O1a - název zastávky oboustranný 2=2.000 [A] 
O3a - směrová cedule obostranná 1=1.000 [B] 
Celkem: A+B=3.000 [C]</t>
  </si>
  <si>
    <t>40445607R</t>
  </si>
  <si>
    <t>tabule orientačního systému plechová oboustranná podvěšená 1120x355mm</t>
  </si>
  <si>
    <t>tabule orientačního systému plechová 
O3a - směrová cedule oboustranná 1=1.000 [A]</t>
  </si>
  <si>
    <t>40445646R</t>
  </si>
  <si>
    <t>tabule orientačního systému plechová oboustranná podvěšená 850x640mm</t>
  </si>
  <si>
    <t>tabule orientačního systému plechová 
O1a - název zastávky oboustranný 2=2.000 [A]</t>
  </si>
  <si>
    <t>91451111R</t>
  </si>
  <si>
    <t>Montáž sloupku orientačního systému délky do 3,5 m do hliníkové patky</t>
  </si>
  <si>
    <t>montáž sloupků a patek orientačního systému 
O2 A 1=1.000 [A] 
O2 2 1=1.000 [B] 
O4 1=1.000 [C] 
O1b, O3b 2=2.000 [D] 
Celkem: A+B+C+D=5.000 [E]</t>
  </si>
  <si>
    <t>40445230</t>
  </si>
  <si>
    <t>sloupek pro dopravní značku Zn D 70mm v 3,5m</t>
  </si>
  <si>
    <t>sloupek orientačního systému 
O2 A 1=1.000 [A] 
O2 2 1=1.000 [B] 
O4 1=1.000 [C] 
O1b, O3b 2=2.000 [D] 
Celkem: A+B+C+D=5.000 [E]</t>
  </si>
  <si>
    <t>40445241</t>
  </si>
  <si>
    <t>patka pro sloupek Al D 70mm</t>
  </si>
  <si>
    <t>patka orientačního systému 
O2 A 1=1.000 [A] 
O2 2 1=1.000 [B] 
O4 1=1.000 [C] 
O1b, O3b 2=2.000 [D] 
Celkem: A+B+C+D=5.000 [E]</t>
  </si>
  <si>
    <t>40445254</t>
  </si>
  <si>
    <t>víčko plastové na sloupek D 70mm</t>
  </si>
  <si>
    <t>víčko sloupku orientačního systému 
O2 A 1=1.000 [A] 
O2 2 1=1.000 [B] 
O4 1=1.000 [C] 
O1b, O3b 2=2.000 [D] 
Celkem: A+B+C+D=5.000 [E]</t>
  </si>
  <si>
    <t>fóliové piktogramy lepené na konstrukce 
O6 - piktogram 1=1.000 [A] 
O13 - piktogramy 1=1.000 [B] 
O14 - piktogramy 1=1.000 [C] 
O15 - piktogramy 1=1.000 [D] 
O16 - piktogram 1=1.000 [E] 
O17 - piktogram 1=1.000 [F] 
O18 - piktogram 1=1.000 [G] 
O20 - piktogram 2=2.000 [H] 
Celkem: A+B+C+D+E+F+G+H=9.000 [I]</t>
  </si>
  <si>
    <t>73534511R</t>
  </si>
  <si>
    <t>piktogram folie 240x240mm samolepící</t>
  </si>
  <si>
    <t>foliový piktogram lepený na stavební konstrukci 
O6 - piktogram 1=1.000 [A] 
O16 - piktogram 1=1.000 [B] 
O17 - piktogram 1=1.000 [C] 
O18 - piktogram 1=1.000 [D] 
Celkem: A+B+C+D=4.000 [E]</t>
  </si>
  <si>
    <t>73534560R</t>
  </si>
  <si>
    <t>piktogram folie 100x100mm samolepící</t>
  </si>
  <si>
    <t>foliový piktogram lepený na stavební konstrukci 
O20 - piktogram2=2.000 [A]</t>
  </si>
  <si>
    <t>73534561R</t>
  </si>
  <si>
    <t>piktogramy folie 440x240mm samolepící</t>
  </si>
  <si>
    <t>foliové piktogramy lepené na stavební konstrukci 
O13 - piktogramy 1=1.000 [A]</t>
  </si>
  <si>
    <t>73534562R</t>
  </si>
  <si>
    <t>piktogramy folie 640x240mm samolepící</t>
  </si>
  <si>
    <t>foliové piktogramy lepené na stavební konstrukci 
O14 - piktogramy 1=1.000 [A] 
O15 - piktogramy 1=1.000 [B] 
Celkem: A+B=2.000 [C]</t>
  </si>
  <si>
    <t>953993321</t>
  </si>
  <si>
    <t>Osazení bezpečnostní, orientační nebo informační tabulky plastové nebo smaltované přilepením</t>
  </si>
  <si>
    <t>orientační, informační a hmatové tabulky lepené 
O6 - piktogram 2=2.000 [A] 
O7 - piktogram 1=1.000 [B] 
O8 - piktogram 2=2.000 [C] 
O19 - informační tabulka 2=2.000 [D] 
O21 - piktogram - hmatové provedení - haptický štítek 1=1.000 [E] 
O22a - hmatový prvek - haptický štítek 1=1.000 [F] 
O22b - hmatový prvek - haptický štítek 1=1.000 [G] 
O22c - hmatový prvek - haptický štítek 1=1.000 [H] 
O22d - hmatový prvek - haptický štítek 1=1.000 [I] 
Celkem: A+B+C+D+E+F+G+H+I=12.000 [J]</t>
  </si>
  <si>
    <t>73534530R</t>
  </si>
  <si>
    <t>tabulka orientační plastová - haptický štítek 100x100mm</t>
  </si>
  <si>
    <t>Haptický štítek na stěně 100x100mm 
Materiál:Plast 1,6 mm 
Provedení:   samolepící štítek (3M páska), hmatový piktogram, popis v Braill.písmu, 
kuličky mohou být plastové – černé, bílé, průhledné nebo kovové 
O21 1=1.000 [A] 
Celkem: A=1.000 [B]</t>
  </si>
  <si>
    <t>73534535R</t>
  </si>
  <si>
    <t>tabulka orientační plastová - haptický štítek 114x61mm</t>
  </si>
  <si>
    <t>Haptický štítek na dveřích 114x61mm 
Materiál:Plast 1,6 mm 
Provedení:   samolepící štítek (3M páska), hmatový piktogram, popis v Braill.písmu, 
kuličky mohou být plastové – černé, bílé, průhledné nebo kovové 
O22a 1=1.000 [A] 
O22b 1=1.000 [B] 
O22c 1=1.000 [C] 
O22d 1=1.000 [D] 
Celkem: A+B+C+D=4.000 [E]</t>
  </si>
  <si>
    <t>73534563R</t>
  </si>
  <si>
    <t>tabulka informační plechová 210x148mm</t>
  </si>
  <si>
    <t>tabulka informační plechová na stěně 
O19 - informační tabulka 2=2.000 [A]</t>
  </si>
  <si>
    <t>73534564R</t>
  </si>
  <si>
    <t>tabulka orientační plechová 240x240mm</t>
  </si>
  <si>
    <t>tabulka orientační plechová na stávající konstrukci 
O6 - piktogram 2=2.000 [A] 
O7 - piktogram 1=1.000 [B] 
O8 - piktogram 2=2.000 [C] 
Celkem: A+B+C=5.000 [D]</t>
  </si>
  <si>
    <t>95399332R</t>
  </si>
  <si>
    <t>Osazení orientační tabule plechové na prosklenou stěnu</t>
  </si>
  <si>
    <t>tabule orientačního systému plechová na prosklené stěně výpravní budovy 
O1c - název stanice 1=1.000 [A] 
O1d - název stanice s piktogramem vlaku 1=1.000 [B] 
Celkem: A+B=2.000 [C]</t>
  </si>
  <si>
    <t>40445617R</t>
  </si>
  <si>
    <t>tabule orientačního systému plechová jednostranná 850x640mm</t>
  </si>
  <si>
    <t>tabule orientačního systému plechová na prosklené stěně výpravní budovy 
O1c - název zastávky 1=1.000 [A]</t>
  </si>
  <si>
    <t>40445618R</t>
  </si>
  <si>
    <t>tabule orientačního systému plechová jednostranná 1390x640mm</t>
  </si>
  <si>
    <t>tabule orientačního systému plechová na prosklené stěna výpravní budovy 
O1d - název zastávky s pikrogramem vlaku 1=1.000 [A]</t>
  </si>
  <si>
    <t xml:space="preserve">  SO 00-78-01</t>
  </si>
  <si>
    <t>Demolice stávající výpravní budovy, odpojení veškerých přípojek a sítí, přeložky sítí</t>
  </si>
  <si>
    <t>SO 00-78-01</t>
  </si>
  <si>
    <t>4*7*8=224.000 [A]</t>
  </si>
  <si>
    <t>115101301</t>
  </si>
  <si>
    <t>Pohotovost záložní čerpací soupravy pro dopravní výšku do 10 m s uvažovaným průměrným přítokem do 500 l/min</t>
  </si>
  <si>
    <t>DEN</t>
  </si>
  <si>
    <t>131351104</t>
  </si>
  <si>
    <t>Hloubení nezapažených jam a zářezů strojně s urovnáním dna do předepsaného profilu a spádu v hornině třídy těžitelnosti II skupiny 4 přes 100 do 500 m3</t>
  </si>
  <si>
    <t>Objekt C 
od kolektoru k E 18.1*7.3*0.9=118.917 [A] 
odpočet patky -12*3.2*0.9=-34.560 [B] 
od kolektoru k B 23.7*6.7*0.9=142.911 [C] 
odpočet patky -4*4*0.9=-14.400 [D] 
Mezisoučet: A+B+C+D=212.868 [E] 
Objekt D 
plocha zastavěná 21*12.2*1.35=345.870 [F] 
odpočet patky -12*4*1.35=-64.800 [G] 
Mezisoučet: F+G=281.070 [H] 
Celkem: A+B+C+D+F+G=493.938 [I]</t>
  </si>
  <si>
    <t>přemístění na mezideponii v rámci stavby 
493.938=493.938 [A]</t>
  </si>
  <si>
    <t>uložení na mezideponii v rámci stavby 
493.938=493.938 [A]</t>
  </si>
  <si>
    <t>Objekt A 
prohlubeň 11.2*5.4*1.8=108.864 [A] 
1.PP do úrovně ubourání 19.4*5.2*1.6=161.408 [B] 
1.PP do úrovně ubourání 14.4*6.2*1.6=142.848 [C] 
dosyp pod komunikaci 20.7*14*0.3=86.940 [D] 
Mezisoučet: A+B+C+D=500.060 [E] 
Objekt B 
1.PP do úrovně ubourání 13.5*14.5*1.5=293.625 [F] 
dosyp 14.7*16.4*0.3=72.324 [G] 
Mezisoučet: F+G=365.949 [H] 
Objekt C 
dosyp 24.9*16.8*0.3=125.496 [I] 
zásyp zemního kolektoru 24.9*1.5*0.6=22.410 [J] 
Mezisoučet: I+J=147.906 [K] 
Celkem: A+B+C+D+F+G+I+J=1 013.915 [L]</t>
  </si>
  <si>
    <t>962022491</t>
  </si>
  <si>
    <t>Bourání zdiva nadzákladového kamenného na maltu cementovou, objemu přes 1 m3</t>
  </si>
  <si>
    <t>kamenná podezdívka plotu 
48.9*0.3*0.95=13.937 [A] 
Celkem: A=13.937 [B]</t>
  </si>
  <si>
    <t>nosné sloupy 1346.68*0.001=1.347 [A] 
příhradový nosník přední 1208.46*0.001=1.208 [B] 
příhradový nosník zadní 1120.95*0.001=1.121 [C] 
příhradové vazníky příčné 3804.02*0.001=3.804 [D] 
zavětrování v dolní rovině 1080.80*0.001=1.081 [E] 
vaznice střechy 2067.58*0.001=2.068 [F] 
další drobný materiál 250*0.001=0.250 [G] 
Celkem: A+B+C+D+E+F+G=10.879 [H]</t>
  </si>
  <si>
    <t>966072113</t>
  </si>
  <si>
    <t>Demontáž opláštění stěn ocelové konstrukce ze sendvičových panelů, výšky budovy přes 12 do 24 m</t>
  </si>
  <si>
    <t>objekt A 
6.47*(13.995+13.135)=175.531 [A] 
6.47*(13.985+13.135)=175.466 [B] 
6.47*5.94=38.432 [C] 
Mezisoučet: A+B+C=389.429 [D] 
Objekt B 
3.3*2*14.41=95.106 [E] 
Mezisoučet: E=95.106 [F] 
Objekt C 
6.47*23.93=154.827 [G] 
3.824*23.93=91.508 [H] 
Mezisoučet: G+H=246.335 [I] 
objekt D 
6.47*18.7=120.989 [J] 
6.47*18.76=121.377 [K] 
Mezisoučet: J+K=242.366 [L] 
Celkem: A+B+C+E+G+H+J+K=973.236 [M]</t>
  </si>
  <si>
    <t>966072811</t>
  </si>
  <si>
    <t>Rozebrání oplocení z dílců rámových na ocelové sloupky, výšky přes 1 do 2 m</t>
  </si>
  <si>
    <t>kovový plot v 1,2 m 
48.9=48.900 [A] 
Celkem: A=48.900 [B]</t>
  </si>
  <si>
    <t>966073123</t>
  </si>
  <si>
    <t>Demontáž krytiny střech ocelových konstrukcí z tvarovaných ocelových plechů, výšky budovy přes 12 do 24 m</t>
  </si>
  <si>
    <t>Objekt C 
vlnitý plech tl. 1,5 mm 278=278.000 [A]</t>
  </si>
  <si>
    <t>966074124</t>
  </si>
  <si>
    <t>Demontáž prosvětlovacích pásů stěn ocelových konstrukcí z ocelových rámů, s výplní jednoduchým sklem, plochy otvoru přes 15 m2</t>
  </si>
  <si>
    <t>objekt A 
18*1.1*1.8=35.640 [A] 
18*1.1*1.8=35.640 [B] 
7*1.1*1.8+1.05*2.8=16.800 [C] 
Mezisoučet: A+B+C=88.080 [D] 
Objekt B 
14*1.1*1.8+2*1.1*2.8=33.880 [E] 
Mezisoučet: E=33.880 [F] 
Objekt C 
15*1.1*1.8+2*3.57*2.45=47.193 [G] 
20*1.1*1.8=39.600 [H] 
Mezisoučet: G+H=86.793 [I] 
objekt D 
12*1.1*1.8+8*1.1*1.8+3*1.1*0.9+1.08*2.84=45.637 [J] 
12*1.1*1.8+9*1.1*1.8+3*1.1*0.9=44.550 [K] 
Mezisoučet: J+K=90.187 [L] 
Celkem: A+B+C+E+G+H+J+K=298.940 [M]</t>
  </si>
  <si>
    <t>96901111R</t>
  </si>
  <si>
    <t>Odpojení inženýrských sítí</t>
  </si>
  <si>
    <t>postupné odpojení inženýrských sítí dle ZOV 
zrušení 9 kusů šachet nefunkční splaškové kanalizace (odstranění poklopů, kónusů, zásyp se zhutěním) 
1=1.000 [A]</t>
  </si>
  <si>
    <t>981011711</t>
  </si>
  <si>
    <t>Demolice budov postupným rozebíráním z monolitického nebo montovaného železobetonu včetně výplňového zdiva, s podílem konstrukcí do 10 %</t>
  </si>
  <si>
    <t>Objekt C 
4052=4 052.000 [A] 
Celkem: A=4 052.000 [B]</t>
  </si>
  <si>
    <t>981011712</t>
  </si>
  <si>
    <t>Demolice budov postupným rozebíráním z monolitického nebo montovaného železobetonu včetně výplňového zdiva, s podílem konstrukcí přes 10 do 15 %</t>
  </si>
  <si>
    <t>Objekt A 
2180=2 180.000 [A] 
Objekt B 
1671=1 671.000 [B] 
Objekt D 
2163=2 163.000 [C] 
Celkem: A+B+C=6 014.000 [D]</t>
  </si>
  <si>
    <t>997006005</t>
  </si>
  <si>
    <t>Úprava stavebního odpadu drcení s dopravou na vzdálenost do 100 m a naložením do drtícího zařízení ze zdiva cihelného, kamenného a smíšeného</t>
  </si>
  <si>
    <t>99700600R</t>
  </si>
  <si>
    <t>Úprava stavebního odpadu pytlování nebezpečného odpadu s obsahem azbestu z obvodových panelů</t>
  </si>
  <si>
    <t>desky s obsahem azbestu demontované ze sendvičových obvodových panelů 
objekt A 
6.47*(13.995+13.135)*0.008*2=2.808 [A] 
6.47*(13.985+13.135)*0.008*2=2.807 [B] 
6.47*5.94*0.008*2=0.615 [C] 
-18*1.1*1.8*0.008*2=-0.570 [D] 
-18*1.1*1.8*0.008*2=-0.570 [E] 
-(7*1.1*1.8+1.05*2.8)*0.008*2=-0.269 [F] 
Mezisoučet: A+B+C+D+E+F=4.821 [G] 
Objekt B 
3.3*2*14.41*0.008*2=1.522 [H] 
-(14*1.1*1.8+2*1.1*2.8)*0.008*2=-0.542 [I] 
Mezisoučet: H+I=0.980 [J] 
Objekt C 
6.47*23.93*0.008*2=2.477 [K] 
3.824*23.93*0.008*2=1.464 [L] 
-(15*1.1*1.8+2*3.57*2.45)*0.008*2=-0.755 [M] 
-20*1.1*1.8*0.008*2=-0.634 [N] 
Mezisoučet: K+L+M+N=2.552 [O] 
objekt D 
6.47*18.7*0.008*2=1.936 [P] 
6.47*18.76*0.008*2=1.942 [Q] 
-(12*1.1*1.8+8*1.1*1.8+3*1.1*0.9+1.08*2.84)*0.008*2=-0.730 [R] 
-(12*1.1*1.8+9*1.1*1.8+3*1.1*0.9)*0.008*2=-0.713 [S] 
Mezisoučet: P+Q+R+S=2.435 [T] 
Celkem: A+B+C+D+E+F+H+I+K+L+M+N+P+Q+R+S=10.788 [U]</t>
  </si>
  <si>
    <t>99700601R</t>
  </si>
  <si>
    <t>Opatření pro dodržení technologického postupu při likvidaci azbestu</t>
  </si>
  <si>
    <t>Opatření pro dodržení technologického postupu při likvidaci azbestu dle ZOV 
1=1.000 [A]</t>
  </si>
  <si>
    <t>997013635R.901</t>
  </si>
  <si>
    <t>901</t>
  </si>
  <si>
    <t>Likvidace odpadů včetně dopravy komunálního odpadu zatříděného do Katalogu odpadů pod kódem 20 03 01 - evidenční položka</t>
  </si>
  <si>
    <t>Likvidace odpadů včetně dopravy komunálního odpadu zatříděného do Katalogu odpadů pod kódem 20 03 01 - evidenční položka - neoceňovat v objektu SO/PS, položka se oceňuje pouze v objektu SO 90-90</t>
  </si>
  <si>
    <t>7.6+41.4+35.2=84.200 [A]</t>
  </si>
  <si>
    <t>997013804R.903</t>
  </si>
  <si>
    <t>903</t>
  </si>
  <si>
    <t>Likvidace odpadů včetně dopravy stavebního odpadu ze skla zatříděného do Katalogu odpadů pod kódem 17 02 02 - evidenční položka</t>
  </si>
  <si>
    <t>Likvidace odpadů včetně dopravy stavebního odpadu ze skla zatříděného do Katalogu odpadů pod kódem 17 02 02 - evidenční položka - neoceňovat v objektu SO/PS, položka se oceňuje pouze v objektu SO 90-90</t>
  </si>
  <si>
    <t>skleněné výplně, prosvětlovací pásy apod. 
17.936=17.936 [A]</t>
  </si>
  <si>
    <t>997013812R.904</t>
  </si>
  <si>
    <t>904</t>
  </si>
  <si>
    <t>Likvidace odpadu včetně dopravy stavebního odpadu na skládce z materiálů na bázi sádry zatříděného do Katalogu odpadů pod kódem 17 08 02 - evidenční položka</t>
  </si>
  <si>
    <t>Likvidace odpadu včetně dopravy stavebního odpadu na skládce z materiálů na bázi sádry zatříděného do Katalogu odpadů pod kódem 17 08 02 - evidenční položka - neoceňovat v objektu SO/PS, položka se oceňuje pouze v objektu SO 90-90</t>
  </si>
  <si>
    <t>46.97=46.970 [A]</t>
  </si>
  <si>
    <t>997013821R.905</t>
  </si>
  <si>
    <t>905</t>
  </si>
  <si>
    <t>Likvidace odpadu včetně dopravy ze stavebních materiálů obsahujících azbest zatříděných do Katalogu odpadů pod kódem 17 06 05 - evidenční položka</t>
  </si>
  <si>
    <t>Likvidace odpadu včetně dopravy ze stavebních materiálů obsahujících azbest zatříděných do Katalogu odpadů pod kódem 17 06 05 - evidenční položka - neoceňovat v objektu SO/PS, položka se oceňuje pouze v objektu SO 90-90</t>
  </si>
  <si>
    <t>desky z 'boletických' panelů 
10.788=10.788 [A]</t>
  </si>
  <si>
    <t>997013861R.906</t>
  </si>
  <si>
    <t>906</t>
  </si>
  <si>
    <t>Likvidace odpadu včetně dopravy stavebního odpadu na recyklační skládce z prostého betonu zatříděného do Katalogu odpadů pod kódem 17 01 01 - evidenční položka</t>
  </si>
  <si>
    <t>Likvidace odpadu včetně dopravy stavebního odpadu na recyklační skládce z prostého betonu zatříděného do Katalogu odpadů pod kódem 17 01 01 - evidenční položka - neoceňovat v objektu SO/PS, položka se oceňuje pouze v objektu SO 90-90</t>
  </si>
  <si>
    <t>celkové množství 
1067.24=1 067.240 [A] 
nadrcený materiál použitý ke zpětným zásypům 
-900.305=- 900.305 [B] 
nadrcený materiál použitý k zásypu čerpací jímky 
-100.599=- 100.599 [C] 
odvoz 
Celkem: A+B+C=66.336 [D]</t>
  </si>
  <si>
    <t>997013863R.907</t>
  </si>
  <si>
    <t>907</t>
  </si>
  <si>
    <t>Likvidace odpadu včetně dopravy stavebního odpadu na recyklační skládce cihelného zatříděného do Katalogu odpadů pod kódem 17 01 02 - evidenční položka</t>
  </si>
  <si>
    <t>Likvidace odpadu včetně dopravy stavebního odpadu na recyklační skládce cihelného zatříděného do Katalogu odpadů pod kódem 17 01 02 - evidenční položka - neoceňovat v objektu SO/PS, položka se oceňuje pouze v objektu SO 90-90</t>
  </si>
  <si>
    <t>celkové množství 
416.450=416.450 [A] 
nadrcený materiál použitý ke zpětným zásypům 
-351.310=- 351.310 [B] 
odvoz 
Celkem: A+B=65.140 [C]</t>
  </si>
  <si>
    <t>997013869R.909</t>
  </si>
  <si>
    <t>909</t>
  </si>
  <si>
    <t>Likvidace odpadu včetně dopravy stavebního odpadu na recyklační skládce ze směsí nebo oddělených frakcí betonu, cihel a keramických výrobků zatříděného do Katal</t>
  </si>
  <si>
    <t>Likvidace odpadu včetně dopravy stavebního odpadu na recyklační skládce ze směsí nebo oddělených frakcí betonu, cihel a keramických výrobků zatříděného do Katalogu odpadů pod kódem 17 01 07 - evidenční položka - neoceňovat v objektu SO/PS, položka se oceňuje pouze v objektu SO 90-90</t>
  </si>
  <si>
    <t>celkové množství 
751.820=751.820 [A] 
nadrcený materiál použitý ke zpětným zásypům 
-634.222=- 634.222 [B] 
odvoz 
Celkem: A+B=117.598 [C]</t>
  </si>
  <si>
    <t>224.08=224.080 [A]</t>
  </si>
  <si>
    <t>výkopek 
493.938*1.7=839.695 [A] 
vytříděné kamenivo na zásyp ubourané čerpací jímky 
-142=- 142.000 [B] 
odvoz 
Celkem: A+B=697.695 [C]</t>
  </si>
  <si>
    <t>38.05=38.050 [A]</t>
  </si>
  <si>
    <t>převoz nadrceného materiálu ke zpětným zásypům 
1825.047=1 825.047 [A] 
převoz nadrceného a vytříděného materiálu ke zpětnému zásypu ubourané čerpací jímky 
242.599=242.599 [B] 
Celkem: A+B=2 067.646 [C]</t>
  </si>
  <si>
    <t>VÝZISK 
ocelové konstrukce, plechy, rámy, výztuže apod. 
50.811=50.811 [A]</t>
  </si>
  <si>
    <t>výrobní, dílenská a jiná dokumentace 
1. Technologický postup demoličních prací 
2. Plán vzrokování odpadů, dokumentace pro nakládání s odpady 
1=1.000 [A]</t>
  </si>
  <si>
    <t>043154000</t>
  </si>
  <si>
    <t>Zkoušky hutnicí</t>
  </si>
  <si>
    <t>opatření na udržení provozu dopravní kanceláře - el.vytápění, klimatizace apod. 
1=1.000 [A]</t>
  </si>
  <si>
    <t>094103000</t>
  </si>
  <si>
    <t>Náklady na plánované vyklizení objektu</t>
  </si>
  <si>
    <t>vyklizení zařízení stávající dopravní kanceláře, uskladnění po dobu výstavby v objektu 
investora, doprava do 30 km tam i zpět, umístnění vybavení do novostavby výpravní 
budovy 
trezor, 1 kus 
kancelářský stolek malý, 2 kusy 
kancelářský stolek čtvrtkruh, 3 kusy 
kancelářský stůl velký, 3 kusy 
kancelářská židle otočná, 1 kus 
závěsná vitrína na uložení klíčů, 1 kus 
1=1.000 [A]</t>
  </si>
  <si>
    <t xml:space="preserve">  SO 00-79-01</t>
  </si>
  <si>
    <t>Drobná architektura a oplocení</t>
  </si>
  <si>
    <t>SO 00-79-01</t>
  </si>
  <si>
    <t>A.1a Lavička 2*2*0.8*0.24*0.2=0.154 [A] 
A.2 Lavička do exteriéru 2*3*0.8*0.24*0.2=0.230 [B] 
B.1 Nádoby na odpad 0.5*0.35*0.3=0.053 [C] 
B.2 Nádoby na odpad do exteriéru 3*0.5*0.35*0.3=0.158 [D] 
B.3 Nádoby na tříděný odpad do exteriéru 2*1.69*0.35*0.3=0.355 [E] 
D.1 Stojany na jízdní kola 2*6*0.35*0.35*0.35=0.515 [F] 
D.2 Stojany na elektrokola 2*4*0.35*0.35*0.35=0.343 [G] 
I.1 Mříže ke stromům 6*6.6*0.15*0.2=1.188 [H] 
Příprava pro elektromobilitu 2*0.8*0.8*0.6=0.768 [I] 
Celkem: A+B+C+D+E+F+G+H+I=3.764 [J]</t>
  </si>
  <si>
    <t>132312131</t>
  </si>
  <si>
    <t>Hloubení nezapažených rýh šířky do 800 mm ručně s urovnáním dna do předepsaného profilu a spádu v hornině třídy těžitelnosti II skupiny 4 soudržných</t>
  </si>
  <si>
    <t>základ pod elektropilíř EP1 
0.3*2.1*0.5=0.315 [A] 
2*0.3*0.4*0.5=0.120 [B] 
Celkem: A+B=0.435 [C]</t>
  </si>
  <si>
    <t>3.764+0.435=4.199 [A]</t>
  </si>
  <si>
    <t>167111102</t>
  </si>
  <si>
    <t>Nakládání, skládání a překládání neulehlého výkopku nebo sypaniny ručně nakládání, z hornin třídy těžitelnosti II, skupiny 4 a 5</t>
  </si>
  <si>
    <t>4.199*1.7=7.138 [A]</t>
  </si>
  <si>
    <t>271572211</t>
  </si>
  <si>
    <t>Podsyp pod základové konstrukce se zhutněním a urovnáním povrchu ze štěrkopísku netříděného</t>
  </si>
  <si>
    <t>základ pro elektropilíř EP1 
0.3*2.1*0.2=0.126 [A] 
2*0.3*0.4*0.2=0.048 [B] 
Celkem: A+B=0.174 [C]</t>
  </si>
  <si>
    <t>základ pod elektropilíř EP1 
0.3*2.1*0.6=0.378 [A] 
2*0.3*0.4*0.6=0.144 [B] 
Celkem: A+B=0.522 [C]</t>
  </si>
  <si>
    <t>základ pod eletropilíř EP1 
0.6*2.1=1.260 [A] 
0.6*1.5=0.900 [B] 
2*0.6*0.7=0.840 [C] 
2*0.6*0.4=0.480 [D] 
Celkem: A+B+C+D=3.480 [E]</t>
  </si>
  <si>
    <t>A.1a Lavička 2*2*(2*0.8*0.2+2*0.24*0.2)=1.664 [A] 
A.2 Lavička do exteriéru 2*3*(2*0.8*0.2+2*0.24*0.2)=2.496 [B] 
B.1 Nádoby na odpad 2*0.5*0.3+2*0.35*0.3=0.510 [C] 
B.2 Nádoby na odpad do exteriéru 3*(2*0.5*0.3+2*0.35*0.3)=1.530 [D] 
B.3 Nádoby na tříděný odpad do exteriéru 2*(2*1.69*0.3+2*0.35*0.3)=2.448 [E] 
D.1 Stojany na jízdní kola 2*6*(2*0.35*0.35+2*0.35*0.35)=5.880 [F] 
D.2 Stojany na elektrokola 2*4*(2*0.35*0.35+2*0.35*0.35)=3.920 [G] 
I.1 Mříže ke stromům 6*(2*6.6*0.2+2*0.15*0.2)=16.200 [H] 
Příprava pro elektromobilitu 2*(2*0.8*0.6+2*0.8*0.6)=3.840 [I] 
Celkem: A+B+C+D+E+F+G+H+I=38.488 [J]</t>
  </si>
  <si>
    <t>elektropilíř EP1 
0.115*1.65*(2+2*0.5+2*0.25)=0.664 [A] 
Celkem: A=0.664 [B]</t>
  </si>
  <si>
    <t>59213441R</t>
  </si>
  <si>
    <t>D+M stříška ke kabelové skříni, hlazená betonová s okapničkou, rozměr 57 x 5 x 100 cm</t>
  </si>
  <si>
    <t>317151108</t>
  </si>
  <si>
    <t>Překlady ploché vápenopískové výšky překladu 123 mm, osazené do tenkého maltového lože, šířky 115 mm, délky 1750 mm</t>
  </si>
  <si>
    <t>elektropilíř EP1 
1=1.000 [A]</t>
  </si>
  <si>
    <t>základ pro elektropilíř EP1 
0.3*2.1=0.630 [A] 
2*0.3*0.4=0.240 [B] 
Celkem: A+B=0.870 [C]</t>
  </si>
  <si>
    <t>0.87=0.870 [A] 
A * 0.00153Koeficient množství=0.001 [B]</t>
  </si>
  <si>
    <t>711111051</t>
  </si>
  <si>
    <t>Provedení izolace proti zemní vlhkosti natěradly a tmely za studena na ploše vodorovné V dvojnásobným nátěrem tekutou elastickou hydroizolací</t>
  </si>
  <si>
    <t>elektropilíř EP1 
0.115*(2+2*0.5+2*0.25)=0.403 [A] 
Celkem: A=0.403 [B]</t>
  </si>
  <si>
    <t>24551274</t>
  </si>
  <si>
    <t>stěrka hydroizolační cementová jednosložková</t>
  </si>
  <si>
    <t>0.403*5=2.015 [A]</t>
  </si>
  <si>
    <t>základ po elektropilíř 
0.3*2.1=0.630 [A] 
2*0.3*0.4=0.240 [B] 
Celkem: A+B=0.870 [C]</t>
  </si>
  <si>
    <t>62833158</t>
  </si>
  <si>
    <t>pás asfaltový natavitelný oxidovaný tl 4,0mm typu G200 S40 s vložkou ze skleněné tkaniny, s jemnozrnným minerálním posypem</t>
  </si>
  <si>
    <t>0.87=0.870 [A] 
A * 1.1655Koeficient množství=1.014 [B]</t>
  </si>
  <si>
    <t>767646423</t>
  </si>
  <si>
    <t>Montáž dveří ocelových nebo hliníkových revizních dvířek s rámem dvoukřídlových, výšky přes 1500 do 1800 mm</t>
  </si>
  <si>
    <t>59030749R</t>
  </si>
  <si>
    <t>dvířka kovová dvoukřídlá do úhelníkové zárubně cca 1500x1500mm Pz lakované</t>
  </si>
  <si>
    <t>dvířka kovová dvoukřídlá do úhelníkové zárubně cca 1500x1500mm Pz lakované 
specifikace dle PD 
1=1.000 [A]</t>
  </si>
  <si>
    <t>klaprámy, stojany na letáky 
3*3=9.000 [A] 
1*2.5=2.500 [B] 
1*2=2.000 [C] 
Celkem: A+B+C=13.500 [D]</t>
  </si>
  <si>
    <t>767995112</t>
  </si>
  <si>
    <t>Montáž ostatních atypických zámečnických konstrukcí hmotnosti přes 5 do 10 kg</t>
  </si>
  <si>
    <t>jednostranný panel prosvětlený 
10=10.000 [A] 
panel railreklam 
2*10=20.000 [B] 
Celkem: A+B=30.000 [C]</t>
  </si>
  <si>
    <t>936001001</t>
  </si>
  <si>
    <t>Montáž prvků městské a zahradní architektury hmotnosti do 0,1 t</t>
  </si>
  <si>
    <t>nádoby na odpad 
7=7.000 [A]</t>
  </si>
  <si>
    <t>936124113</t>
  </si>
  <si>
    <t>Montáž lavičky parkové stabilní přichycené kotevními šrouby</t>
  </si>
  <si>
    <t>936174311</t>
  </si>
  <si>
    <t>Montáž stojanu na kola přichyceného kotevními šrouby 5 kol</t>
  </si>
  <si>
    <t>953961111</t>
  </si>
  <si>
    <t>Kotvy chemické s vyvrtáním otvoru do betonu, železobetonu nebo tvrdého kamene tmel, velikost M 8, hloubka 80 mm</t>
  </si>
  <si>
    <t>I.1 Mříže ke stromům 
6*12=72.000 [A] 
Celkem: A=72.000 [B]</t>
  </si>
  <si>
    <t>95396112R</t>
  </si>
  <si>
    <t>Kotvy chemické s vyvrtáním otvoru do betonu, železobetonu nebo tvrdého kamene tmel, velikost M 8, hloubka 60 mm</t>
  </si>
  <si>
    <t>A.1c Lavička oboustranná do interiéru 
2*4=8.000 [A] 
B.3 Nádoby na tříděný odpad do interiéru 
4=4.000 [B] 
Celkem: A+B=12.000 [C]</t>
  </si>
  <si>
    <t>95396113R</t>
  </si>
  <si>
    <t>Kotvy chemické s vyvrtáním otvoru do betonu, železobetonu nebo tvrdého kamene tmel, velikost M 8, hloubka 165 mm</t>
  </si>
  <si>
    <t>A.1a Lavička 
2*4=8.000 [A] 
A.2 Lavička do exteriéru 
3*4=12.000 [B] 
Celkem: A+B=20.000 [C]</t>
  </si>
  <si>
    <t>95396114R</t>
  </si>
  <si>
    <t>Kotvy chemické s vyvrtáním otvoru do betonu, železobetonu nebo tvrdého kamene tmel, velikost M 10, hloubka 110 mm</t>
  </si>
  <si>
    <t>F.1 Panel jednostranný prosvětlený 
4=4.000 [A] 
Celkem: A=4.000 [B]</t>
  </si>
  <si>
    <t>95396115R</t>
  </si>
  <si>
    <t>Kotvy chemické s vyvrtáním otvoru do betonu, železobetonu nebo tvrdého kamene tmel, velikost M 10, hloubka 200 mm</t>
  </si>
  <si>
    <t>B.1 Nádoby na odpad 
4=4.000 [A] 
B.2 Nádoby na odpad do exteriéru 
3*4=12.000 [B] 
B.3 Nádoby na tříděný odpad do exteriéru 
2*4=8.000 [C] 
Celkem: A+B+C=24.000 [D]</t>
  </si>
  <si>
    <t>95396116R</t>
  </si>
  <si>
    <t>Kotvy chemické s vyvrtáním otvoru do betonu, železobetonu nebo tvrdého kamene tmel, velikost M 12, hloubka 165 mm</t>
  </si>
  <si>
    <t>D.1 Stojany na jízdní kola 
6*4=24.000 [A] 
D.1e Stojany na elektrokola 
4*4=16.000 [B] 
Celkem: A+B=40.000 [C]</t>
  </si>
  <si>
    <t>95396117R</t>
  </si>
  <si>
    <t>Kotvy chemické s vyvrtáním otvoru do betonu, železobetonu nebo tvrdého kamene tmel, velikost M 12, hloubka 350 mm</t>
  </si>
  <si>
    <t>A.1b Lavička na stěnu 
4*2=8.000 [A] 
Celkem: A=8.000 [B]</t>
  </si>
  <si>
    <t>31197004</t>
  </si>
  <si>
    <t>tyč závitová Pz 4.6 M12</t>
  </si>
  <si>
    <t>A.1b Lavička na stěnu 
8*0.35=2.800 [A] 
Celkem: A=2.800 [B]</t>
  </si>
  <si>
    <t>31111006</t>
  </si>
  <si>
    <t>matice přesná šestihranná Pz DIN 934-8 M12</t>
  </si>
  <si>
    <t>8*0.01=0.080 [A]</t>
  </si>
  <si>
    <t>998018001</t>
  </si>
  <si>
    <t>Přesun hmot pro budovy občanské výstavby, bydlení, výrobu a služby ruční - bez užití mechanizace vodorovná dopravní vzdálenost do 100 m pro budovy s jakoukoliv</t>
  </si>
  <si>
    <t>Přesun hmot pro budovy občanské výstavby, bydlení, výrobu a služby ruční - bez užití mechanizace vodorovná dopravní vzdálenost do 100 m pro budovy s jakoukoliv nosnou konstrukcí výšky do 6 m</t>
  </si>
  <si>
    <t xml:space="preserve">  SO 00-79-01.07</t>
  </si>
  <si>
    <t>Drobná architektura a oplocení - Mobiliář (město Aš)</t>
  </si>
  <si>
    <t>SO 00-79-01.07</t>
  </si>
  <si>
    <t>A.2 Lavička do exteriéru 2*2*0.8*0.24*0.2=0.154 [A] 
B.2 Nádoby na odpad do exteriéru 1*0.5*0.35*0.3=0.053 [B] 
Celkem: A+B=0.207 [C]</t>
  </si>
  <si>
    <t>0.207*1.7=0.352 [A]</t>
  </si>
  <si>
    <t>A.2 Lavička do exteriéru 2*2*(2*0.8*0.2+2*0.24*0.2)=1.664 [A] 
B.2 Nádoby na odpad do exteriéru 1*(2*0.5*0.3+2*0.35*0.3)=0.510 [B] 
Celkem: A+B=2.174 [C]</t>
  </si>
  <si>
    <t>popelník do exteriéru 
7.5=7.500 [A]</t>
  </si>
  <si>
    <t>74910141R</t>
  </si>
  <si>
    <t>popelník samostatně stojící, ukotvený v 900mm 180x76mm, černá základna, materiál konstrukce nerez včetně klíče pro uzamykání popelníku</t>
  </si>
  <si>
    <t>nádoba na odpad do exteriéru 
1=1.000 [A]</t>
  </si>
  <si>
    <t>74910133R</t>
  </si>
  <si>
    <t>nádoba na odpad do exteriéru kotvena na betonovou patku</t>
  </si>
  <si>
    <t>B.2 Nádoby na odpad do exteriéru 1=1.000 [A]</t>
  </si>
  <si>
    <t>74910109R</t>
  </si>
  <si>
    <t>lavička kotvená na betonové patky</t>
  </si>
  <si>
    <t>A.2 Lavička do exteriéru 2=2.000 [A]</t>
  </si>
  <si>
    <t>A.2 Lavička do exteriéru 
2*4=8.000 [A] 
Popelník do exteriéru 
1*4=4.000 [B] 
Celkem: A+B=12.000 [C]</t>
  </si>
  <si>
    <t>B.2 Nádoby na odpad do exteriéru 
1*4=4.000 [A] 
Celkem: A=4.000 [B]</t>
  </si>
  <si>
    <t>D.2.3.6</t>
  </si>
  <si>
    <t>Rozvody VN, NN, osvětlení a dálkové ovládání odpojovačů</t>
  </si>
  <si>
    <t xml:space="preserve">  SO 00-86-01</t>
  </si>
  <si>
    <t>Rozvody NN a osvětlení</t>
  </si>
  <si>
    <t>SO 00-86-01</t>
  </si>
  <si>
    <t>7*3=21.000 [A]</t>
  </si>
  <si>
    <t>119003131</t>
  </si>
  <si>
    <t>Pomocné konstrukce při zabezpečení výkopu svislé výstražná páska zřízení</t>
  </si>
  <si>
    <t>protlak pod kolejištěm 
startovací jáma 
2*8+2*4=24.000 [A] 
cílová jáma 
2*6+2*4=20.000 [B] 
Celkem: A+B=44.000 [C]</t>
  </si>
  <si>
    <t>119003132</t>
  </si>
  <si>
    <t>Pomocné konstrukce při zabezpečení výkopu svislé výstražná páska odstranění</t>
  </si>
  <si>
    <t>119003227</t>
  </si>
  <si>
    <t>Pomocné konstrukce při zabezpečení výkopu svislé ocelové mobilní oplocení, výšky přes 1,5 do 2,2 m panely vyplněné dráty zřízení</t>
  </si>
  <si>
    <t>119003228</t>
  </si>
  <si>
    <t>Pomocné konstrukce při zabezpečení výkopu svislé ocelové mobilní oplocení, výšky přes 1,5 do 2,2 m panely vyplněné dráty odstranění</t>
  </si>
  <si>
    <t>119004111</t>
  </si>
  <si>
    <t>Pomocné konstrukce při zabezpečení výkopu bezpečný vstup nebo výstup žebříkem zřízení</t>
  </si>
  <si>
    <t>protlak pod kolejištěm 
startovací jáma 
4=4.000 [A] 
cílová jáma 
4=4.000 [B] 
Celkem: A+B=8.000 [C]</t>
  </si>
  <si>
    <t>119004112</t>
  </si>
  <si>
    <t>Pomocné konstrukce při zabezpečení výkopu bezpečný vstup nebo výstup žebříkem odstranění</t>
  </si>
  <si>
    <t>131351202</t>
  </si>
  <si>
    <t>Hloubení zapažených jam a zářezů strojně s urovnáním dna do předepsaného profilu a spádu v hornině třídy těžitelnosti II skupiny 4 přes 20 do 50 m3</t>
  </si>
  <si>
    <t>protlak pod kolejištěm 
startovací jáma 
2*4*3=24.000 [A] 
cílová jáma 
2*3*3=18.000 [B] 
Celkem: A+B=42.000 [C]</t>
  </si>
  <si>
    <t>14172122R</t>
  </si>
  <si>
    <t>Neřízený zemní protlak délky protlaku do 50 m v hornině třídy těžitelnosti I a II, skupiny 1 až 4 včetně protlačení trub v hloubce do 6 m vnějšího průměru vrtu</t>
  </si>
  <si>
    <t>Neřízený zemní protlak délky protlaku do 50 m v hornině třídy těžitelnosti I a II, skupiny 1 až 4 včetně protlačení trub v hloubce do 6 m vnějšího průměru vrtu přes 355 do 400 mm</t>
  </si>
  <si>
    <t>protlak pod kolejištěm 
15=15.000 [A]</t>
  </si>
  <si>
    <t>protlak pod kolejištěm 
startovací jáma 
2*(2*3+4*3)=36.000 [A] 
cílová jáma 
2*(2*3+3*3)=30.000 [B] 
Celkem: A+B=66.000 [C]</t>
  </si>
  <si>
    <t>přebytečný výkopek z výkopů rýh a jam 
1.2+1.66+10.57+20.2+3.1+0.29=37.020 [A]</t>
  </si>
  <si>
    <t>37.02*1.7=62.934 [A]</t>
  </si>
  <si>
    <t>svítidla 
48=48.000 [A] 
přívody VO 
70=70.000 [B] 
Celkem: A+B=118.000 [C]</t>
  </si>
  <si>
    <t>21019154R</t>
  </si>
  <si>
    <t>Montáž skříní bez zapojení vodičů pastových v pilíři pilířů pro skříně bez základů</t>
  </si>
  <si>
    <t>35711818R</t>
  </si>
  <si>
    <t>skříň včetně pilíře 320x1835x250, termoset, montážní deska</t>
  </si>
  <si>
    <t>10000841R</t>
  </si>
  <si>
    <t>venkovní svítidlo LED 69W/9900lm/3000K, IP66, CLO, tř.II, na pr.60mm, přepěťová ochrana</t>
  </si>
  <si>
    <t>210202016</t>
  </si>
  <si>
    <t>Montáž svítidel výbojkových se zapojením vodičů průmyslových nebo venkovních na sloupek parkových</t>
  </si>
  <si>
    <t>14+2=16.000 [A]</t>
  </si>
  <si>
    <t>10000842R</t>
  </si>
  <si>
    <t>venkovní svítidlo LED 23W/3050lm/3000K, IP66, CLO, tř.II, na pr.60mm, přepěťová ochrana</t>
  </si>
  <si>
    <t>10000843R</t>
  </si>
  <si>
    <t>venkovní svítidlo LED 36W/4550lm/3000K, IP66, CLO, tř.II, na pr.60mm, přepěťová ochrana</t>
  </si>
  <si>
    <t>31674113R</t>
  </si>
  <si>
    <t>stožár osvětlovací sklopný Pz 168/76 v 6m bezpaticový vetknutí, skláp.pružinou</t>
  </si>
  <si>
    <t>3=3.000 [A] 
Celkem: A=3.000 [B]</t>
  </si>
  <si>
    <t>31674107R</t>
  </si>
  <si>
    <t>stožár osvětlovací sklopný Pz 168/89/76 v 8m bezpaticový sklápěný hydraulicky</t>
  </si>
  <si>
    <t>2=2.000 [A] 
Celkem: A=2.000 [B]</t>
  </si>
  <si>
    <t>10100437R</t>
  </si>
  <si>
    <t>stožárová redukce 76 - 60 mm</t>
  </si>
  <si>
    <t>beton, stožárové pouzdro plast 315/1500mm 
3+2=5.000 [A] 
Celkem: A=5.000 [B]</t>
  </si>
  <si>
    <t>210204201</t>
  </si>
  <si>
    <t>Montáž elektrovýzbroje stožárů osvětlení 1 okruh</t>
  </si>
  <si>
    <t>stožárová elektrovýzbroj 10mm2 odbočná/TNS až 3 kabely, svorková pojistka</t>
  </si>
  <si>
    <t>210220020</t>
  </si>
  <si>
    <t>Montáž uzemňovacího vedení s upevněním, propojením a připojením pomocí svorek v zemi s izolací spojů vodičů FeZn páskou průřezu do 120 mm2 v městské zástavbě</t>
  </si>
  <si>
    <t>70*0.96=67.200 [A] 
A * 1.15Koeficient množství=77.280 [B]</t>
  </si>
  <si>
    <t>140*0.63=88.200 [A] 
A * 1.02Koeficient množství=89.964 [B]</t>
  </si>
  <si>
    <t>elektroinstalace 
svorka připojovací na osv.stož. 
5=5.000 [A] 
svorka drátu zemnící 
10=10.000 [B] 
Celkem: A+B=15.000 [C]</t>
  </si>
  <si>
    <t>35431000</t>
  </si>
  <si>
    <t>svorka uzemnění FeZn univerzální</t>
  </si>
  <si>
    <t>elektroinstalace 
svorka drátu zemnící pro prům. 10mm 
10=10.000 [A] 
Celkem: A=10.000 [B]</t>
  </si>
  <si>
    <t>280+340=620.000 [A] 
Celkem: A=620.000 [B]</t>
  </si>
  <si>
    <t>280=280.000 [A] 
A * 1.15Koeficient množství=322.000 [B]</t>
  </si>
  <si>
    <t>340=340.000 [A] 
A * 1.15Koeficient množství=391.000 [B]</t>
  </si>
  <si>
    <t>trasa 
120=120.000 [A] 
pouze při spojkování 
15=15.000 [B] 
Celkem: A+B=135.000 [C]</t>
  </si>
  <si>
    <t>135=135.000 [A] 
A * 1.15Koeficient množství=155.250 [B]</t>
  </si>
  <si>
    <t>350=350.000 [A] 
A * 1.15Koeficient množství=402.500 [B]</t>
  </si>
  <si>
    <t>210812082</t>
  </si>
  <si>
    <t>Montáž izolovaných kabelů měděných do 1 kV bez ukončení plných nebo laněných kulatých (např. CYKY, CHKE-R) uložených volně nebo v liště počtu a průřezu žil 12x2</t>
  </si>
  <si>
    <t>Montáž izolovaných kabelů měděných do 1 kV bez ukončení plných nebo laněných kulatých (např. CYKY, CHKE-R) uložených volně nebo v liště počtu a průřezu žil 12x2,5 mm2</t>
  </si>
  <si>
    <t>34111134</t>
  </si>
  <si>
    <t>kabel instalační jádro Cu plné izolace PVC plášť PVC 450/750V (CYKY) 12x2,5mm2</t>
  </si>
  <si>
    <t>110=110.000 [A] 
A * 1.15Koeficient množství=126.500 [B]</t>
  </si>
  <si>
    <t>210902014</t>
  </si>
  <si>
    <t>Montáž izolovaných kabelů hliníkových do 1 kV bez ukončení plných nebo laněných kulatých (např. AYKY) uložených volně počtu a průřezu žil 4x50 mm2</t>
  </si>
  <si>
    <t>34113124</t>
  </si>
  <si>
    <t>kabel silový jádro Al izolace PVC plášť PVC 0,6/1kV (1-AYKY) 4x50mm2</t>
  </si>
  <si>
    <t>210902041</t>
  </si>
  <si>
    <t>Montáž izolovaných kabelů hliníkových do 1 kV bez ukončení plných nebo laněných kulatých (např. AYKY) uložených volně počtu a průřezu žil 3x120+70 mm2</t>
  </si>
  <si>
    <t>34113223</t>
  </si>
  <si>
    <t>kabel silový jádro Al izolace PVC plášť PVC 0,6/1kV (1-AYKY) 3x120+70mm2</t>
  </si>
  <si>
    <t>210902047</t>
  </si>
  <si>
    <t>Montáž izolovaných kabelů hliníkových do 1 kV bez ukončení plných nebo laněných kulatých (např. AYKY) uložených volně počtu a průřezu žil 3x240+120 mm2</t>
  </si>
  <si>
    <t>34113241</t>
  </si>
  <si>
    <t>kabel silový jádro Al izolace PVC plášť PVC 0,6/1kV (1-AYKY) 3x240+120mm2</t>
  </si>
  <si>
    <t>240=240.000 [A] 
A * 1.15Koeficient množství=276.000 [B]</t>
  </si>
  <si>
    <t>210902137</t>
  </si>
  <si>
    <t>Montáž izolovaných kabelů hliníkových do 1 kV bez ukončení plných nebo laněných kulatých (např. AYKY) uložených pevně počtu a průřezu žil 3x95+70 mm2</t>
  </si>
  <si>
    <t>pouze při spojkování 
15=15.000 [A] 
Celkem: A=15.000 [B]</t>
  </si>
  <si>
    <t>34113217</t>
  </si>
  <si>
    <t>kabel silový jádro Al izolace PVC plášť PVC 0,6/1kV (1-AYKY) 3x95+70mm2</t>
  </si>
  <si>
    <t>210950201</t>
  </si>
  <si>
    <t>Ostatní práce při montáži vodičů, šňůr a kabelů Příplatek k cenám za zatahování kabelů do tvárnicových tras s komorami nebo do kolektorů hmotnosti kabelů do 0,7</t>
  </si>
  <si>
    <t>Ostatní práce při montáži vodičů, šňůr a kabelů Příplatek k cenám za zatahování kabelů do tvárnicových tras s komorami nebo do kolektorů hmotnosti kabelů do 0,75 kg</t>
  </si>
  <si>
    <t>210950202</t>
  </si>
  <si>
    <t>Ostatní práce při montáži vodičů, šňůr a kabelů Příplatek k cenám za zatahování kabelů do tvárnicových tras s komorami nebo do kolektorů hmotnosti kabelů do 2 k</t>
  </si>
  <si>
    <t>Ostatní práce při montáži vodičů, šňůr a kabelů Příplatek k cenám za zatahování kabelů do tvárnicových tras s komorami nebo do kolektorů hmotnosti kabelů do 2 kg</t>
  </si>
  <si>
    <t>218100001</t>
  </si>
  <si>
    <t>Odpojení vodičů izolovaných z rozváděče nebo přístroje průřezu žíly do 2,5 mm2</t>
  </si>
  <si>
    <t>218100003</t>
  </si>
  <si>
    <t>Odpojení vodičů izolovaných z rozváděče nebo přístroje průřezu žíly do 16 mm2</t>
  </si>
  <si>
    <t>218100004</t>
  </si>
  <si>
    <t>Odpojení vodičů izolovaných z rozváděče nebo přístroje průřezu žíly do 25 mm2</t>
  </si>
  <si>
    <t>218100009</t>
  </si>
  <si>
    <t>Odpojení vodičů izolovaných z rozváděče nebo přístroje průřezu žíly do 120 mm2</t>
  </si>
  <si>
    <t>218100012</t>
  </si>
  <si>
    <t>Odpojení vodičů izolovaných z rozváděče nebo přístroje průřezu žíly do 240 mm2</t>
  </si>
  <si>
    <t>218100101</t>
  </si>
  <si>
    <t>Odpojení vodičů izolovaných ze svorkovnice průřezu žíly do 16 mm2</t>
  </si>
  <si>
    <t>21819150R</t>
  </si>
  <si>
    <t>Demontáž skříní plastových včetně pilíře dvoudílného bez odpojení vodičů</t>
  </si>
  <si>
    <t>Demontáž pilíře zděného pro kabelovou skříň RHS01</t>
  </si>
  <si>
    <t>218202013</t>
  </si>
  <si>
    <t>Demontáž svítidel výbojkových s odpojením vodičů průmyslových nebo venkovních z výložníku</t>
  </si>
  <si>
    <t>218202016</t>
  </si>
  <si>
    <t>Demontáž svítidel výbojkových s odpojením vodičů průmyslových nebo venkovních ze sloupku parkového</t>
  </si>
  <si>
    <t>218204011</t>
  </si>
  <si>
    <t>Demontáž stožárů osvětlení ocelových samostatně stojících, délky do 12 m</t>
  </si>
  <si>
    <t>218204201</t>
  </si>
  <si>
    <t>Demontáž elektrovýzbroje stožárů osvětlení 1 okruh</t>
  </si>
  <si>
    <t>výkop jámy do 2m3 pro stožár VO 
1.2+1.66=2.860 [A] 
Celkem: A=2.860 [B]</t>
  </si>
  <si>
    <t>460141112</t>
  </si>
  <si>
    <t>Hloubení nezapažených jam strojně včetně urovnáním dna s přemístěním výkopku do vzdálenosti 3 m od okraje jámy nebo s naložením na dopravní prostředek v hornině</t>
  </si>
  <si>
    <t>Hloubení nezapažených jam strojně včetně urovnáním dna s přemístěním výkopku do vzdálenosti 3 m od okraje jámy nebo s naložením na dopravní prostředek v hornině třídy těžitelnosti I skupiny 3</t>
  </si>
  <si>
    <t>jáma pro spojku kabelu do 10kV, 3 kusy 
3*1.9=5.700 [A] 
Celkem: A=5.700 [B]</t>
  </si>
  <si>
    <t>kabelová rýha 
151+14=165.000 [A] 
Celkem: A=165.000 [B]</t>
  </si>
  <si>
    <t>460171272</t>
  </si>
  <si>
    <t>Hloubení nezapažených kabelových rýh strojně včetně urovnání dna s přemístěním výkopku do vzdálenosti 3 m od okraje jámy nebo s naložením na dopravní prostředek šířky 50 cm hloubky 80 cm v hornině třídy těžitelnosti I skupiny 3</t>
  </si>
  <si>
    <t>výkop kabelové rýhy 
202=202.000 [A] 
Celkem: A=202.000 [B]</t>
  </si>
  <si>
    <t>výkop kabelové rýhy 
31=31.000 [A] 
Celkem: A=31.000 [B]</t>
  </si>
  <si>
    <t>460411122</t>
  </si>
  <si>
    <t>Zásyp jam strojně s uložením výkopku ve vrstvách a urovnáním povrchu s přemístění sypaniny ze vzdálenosti do 10 m se zhutněním z horniny třídy těžitelnosti I sk</t>
  </si>
  <si>
    <t>Zásyp jam strojně s uložením výkopku ve vrstvách a urovnáním povrchu s přemístění sypaniny ze vzdálenosti do 10 m se zhutněním z horniny třídy těžitelnosti I skupiny 3</t>
  </si>
  <si>
    <t>zásyp jámy pro spojky kabelu do 10kV, 3 kusy 
3*1.9=5.700 [A] 
Celkem: A=5.700 [B]</t>
  </si>
  <si>
    <t>zásyp kabelové rýhy 
151+14=165.000 [A] 
Celkem: A=165.000 [B]</t>
  </si>
  <si>
    <t>460431282</t>
  </si>
  <si>
    <t>Zásyp kabelových rýh ručně s přemístění sypaniny ze vzdálenosti do 10 m, s uložením výkopku ve vrstvách včetně zhutnění a úpravy povrchu šířky 50 cm hloubky 80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</si>
  <si>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</si>
  <si>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zásyp kabelové rýhy 
202=202.000 [A] 
Celkem: A=202.000 [B]</t>
  </si>
  <si>
    <t>zásyp kabelové rýhy 
31=31.000 [A] 
Celkem: A=31.000 [B]</t>
  </si>
  <si>
    <t>provizorní úprava terénu 
52.85+101+15.5+4.9=174.250 [A] 
Celkem: A=174.250 [B]</t>
  </si>
  <si>
    <t>kabelové lože 
151+202+31=384.000 [A] 
Celkem: A=384.000 [B]</t>
  </si>
  <si>
    <t>výstražná PVC fólie 
151+202+31+14=398.000 [A] 
Celkem: A=398.000 [B]</t>
  </si>
  <si>
    <t>460721111</t>
  </si>
  <si>
    <t>Krytí spojek, koncovek a odbočnic cihlami tloušťky do 10 cm, včetně podkladové a zásypové vrstvy s dodáním kopaného písku a uložením do rýhy, pro kabel do 6 kV</t>
  </si>
  <si>
    <t>460752112</t>
  </si>
  <si>
    <t>Osazení kabelových kanálů včetně utěsnění, vyspárování a zakrytí víkem ze žlabů plastových do rýhy, bez výkopových prací vnější šířky přes 10 do 20 cm</t>
  </si>
  <si>
    <t>34575152</t>
  </si>
  <si>
    <t>žlab kabelový s víkem PVC (200x126)</t>
  </si>
  <si>
    <t>1400=1 400.000 [A] 
A * 1.05Koeficient množství=1 470.000 [B]</t>
  </si>
  <si>
    <t>460791214</t>
  </si>
  <si>
    <t>Montáž trubek ochranných uložených volně do rýhy plastových ohebných, vnitřního průměru přes 90 do 110 mm</t>
  </si>
  <si>
    <t>34571355</t>
  </si>
  <si>
    <t>trubka elektroinstalační ohebná dvouplášťová korugovaná (chránička) D 94/110mm, HDPE+LDPE</t>
  </si>
  <si>
    <t>470=470.000 [A] 
A * 1.05Koeficient množství=493.500 [B]</t>
  </si>
  <si>
    <t>741110511</t>
  </si>
  <si>
    <t>Montáž lišt a kanálků elektroinstalačních se spojkami, ohyby a rohy a s nasunutím do krabic vkládacích s víčkem, šířky do 60 mm</t>
  </si>
  <si>
    <t>34571008</t>
  </si>
  <si>
    <t>lišta elektroinstalační hranatá PVC 40x40mm</t>
  </si>
  <si>
    <t>9=9.000 [A] 
A * 1.05Koeficient množství=9.450 [B]</t>
  </si>
  <si>
    <t>34113278</t>
  </si>
  <si>
    <t>kabel Instalační flexibilní jádro Cu lanované izolace pryž plášť pryž chloroprenová 450/750V (H07RN-F) 5x2,5mm2</t>
  </si>
  <si>
    <t>741136003</t>
  </si>
  <si>
    <t>Propojení kabelů nebo vodičů spojkou venkovní teplem smršťovací kabelů celoplastových, počtu a průřezu žil 4x50 až 70 mm2</t>
  </si>
  <si>
    <t>35436030</t>
  </si>
  <si>
    <t>spojka kabelová smršťovaná přímá do 1kV 91ahsc-35/5 5x6-35mm</t>
  </si>
  <si>
    <t>741136004</t>
  </si>
  <si>
    <t>Propojení kabelů nebo vodičů spojkou venkovní teplem smršťovací kabelů celoplastových, počtu a průřezu žil 3x95+70 až 150+70 mm2</t>
  </si>
  <si>
    <t>35436031</t>
  </si>
  <si>
    <t>spojka kabelová smršťovaná přímá do 1kV  91ahsc-95 3-4ž.x50-95mm</t>
  </si>
  <si>
    <t>741136034</t>
  </si>
  <si>
    <t>Propojení kabelů nebo vodičů spojkou venkovní teplem smršťovací kabelů silových celoplastových počtu a průřezu žil 4x95 až 150 mm2</t>
  </si>
  <si>
    <t>35436025</t>
  </si>
  <si>
    <t>spojka kabelová smršťovaná přímé do 1kV 91ah-24s 4x35-150mm</t>
  </si>
  <si>
    <t>741231001</t>
  </si>
  <si>
    <t>Montáž svorkovnic do rozváděčů s popisnými štítky se zapojením vodičů na jedné straně řadových, průřezové plochy vodičů do 2,5 mm2</t>
  </si>
  <si>
    <t>10872648R</t>
  </si>
  <si>
    <t>řadová svorka 2,5mm2 na DIN lištu</t>
  </si>
  <si>
    <t>34572251</t>
  </si>
  <si>
    <t>lišta elektroinstalační nosná kovová holá DIN TS35</t>
  </si>
  <si>
    <t>34121100</t>
  </si>
  <si>
    <t>kabel sdělovací podélně vodotěsný stíněný laminovanou Al folií jádro Cu plné izolace foam-skin PE plášť PE 150V (TCEPKPFLE) 3x4x0,6mm2</t>
  </si>
  <si>
    <t>40=40.000 [A] 
A * 1.2Koeficient množství=48.000 [B]</t>
  </si>
  <si>
    <t>D.2.4.1</t>
  </si>
  <si>
    <t>Příprava území a kácení</t>
  </si>
  <si>
    <t xml:space="preserve">  SO 00-98-01</t>
  </si>
  <si>
    <t>ZOV</t>
  </si>
  <si>
    <t>SO 00-98-01</t>
  </si>
  <si>
    <t>kanalizace, vodovod (souběh) 
49.17*1.2*1.6=94.406 [A] 
vodovod 
68.61*1.2*1.2=98.798 [B] 
Celkem: A+B=193.204 [C]</t>
  </si>
  <si>
    <t>kanalizace, vodovod (souběh) 
2*49.17*1.6=157.344 [A] 
vodovod 
2*68.61*1.2=164.664 [B] 
Celkem: A+B=322.008 [C]</t>
  </si>
  <si>
    <t>42.401+14.133=56.534 [A]</t>
  </si>
  <si>
    <t>uložení na meziskládku 
56.534=56.534 [A]</t>
  </si>
  <si>
    <t>kanalizace, vodovod (souběh) 
49.17*1.2*1.2=70.805 [A] 
vodovod 
68.61*1.2*0.8=65.866 [B] 
Celkem: A+B=136.671 [C]</t>
  </si>
  <si>
    <t>kanalizace, vodovod (souběh) 
49.17*1.2*0.3=17.701 [A] 
vodovod 
68.61*1.2*0.3=24.700 [B] 
Celkem: A+B=42.401 [C]</t>
  </si>
  <si>
    <t>42.401=42.401 [A] 
A * 2Koeficient množství=84.802 [B]</t>
  </si>
  <si>
    <t>Označení odpadního kanalizačního potrubí zaměřovacím markrem</t>
  </si>
  <si>
    <t>22018203R</t>
  </si>
  <si>
    <t>Označení vodovodního potrubí zaměřovacím markrem</t>
  </si>
  <si>
    <t>10300299R</t>
  </si>
  <si>
    <t>analogový modrý marker s plochou konstrukcí 145,7 kHz pro vodovody</t>
  </si>
  <si>
    <t>kanalizace, vodovod (souběh) 
49.17*1.2*0.1=5.900 [A] 
vodovod 
68.61*1.2*0.1=8.233 [B] 
Celkem: A+B=14.133 [C]</t>
  </si>
  <si>
    <t>přípojky buněk 
5=5.000 [A]</t>
  </si>
  <si>
    <t>722262211</t>
  </si>
  <si>
    <t>Vodoměry pro vodu do 40°C závitové horizontální jednovtokové suchoběžné G 1/2" x 80 mm Qn 1,5</t>
  </si>
  <si>
    <t>108.8+11.5=120.300 [A]</t>
  </si>
  <si>
    <t>871161211</t>
  </si>
  <si>
    <t>Montáž vodovodního potrubí z plastů v otevřeném výkopu z polyetylenu PE 100 svařovaných elektrotvarovkou SDR 11/PN16 D 32 x 3,0 mm</t>
  </si>
  <si>
    <t>přípojky buněk 
3*3+2.5=11.500 [A]</t>
  </si>
  <si>
    <t>28613110</t>
  </si>
  <si>
    <t>trubka vodovodní PE100 PN 16 SDR11 32x3,0mm</t>
  </si>
  <si>
    <t>11.5=11.500 [A] 
A * 1.015Koeficient množství=11.673 [B]</t>
  </si>
  <si>
    <t>871211211</t>
  </si>
  <si>
    <t>Montáž vodovodního potrubí z plastů v otevřeném výkopu z polyetylenu PE 100 svařovaných elektrotvarovkou SDR 11/PN16 D 63 x 5,8 mm</t>
  </si>
  <si>
    <t>28613113</t>
  </si>
  <si>
    <t>trubka vodovodní PE100 PN 16 SDR11 63x5,8mm</t>
  </si>
  <si>
    <t>108.8=108.800 [A] 
A * 1.015Koeficient množství=110.432 [B]</t>
  </si>
  <si>
    <t>přípojky buněk, napojení do čerpací jímky 
50+3*2+3+4=63.000 [A]</t>
  </si>
  <si>
    <t>63=63.000 [A] 
A * 1.03Koeficient množství=64.890 [B]</t>
  </si>
  <si>
    <t>877161101</t>
  </si>
  <si>
    <t>Montáž tvarovek na vodovodním plastovém potrubí z polyetylenu PE 100 elektrotvarovek SDR 11/PN16 spojek, oblouků nebo redukcí d 32</t>
  </si>
  <si>
    <t>28615969</t>
  </si>
  <si>
    <t>elektrospojka SDR11 PE 100 PN16 D 32mm</t>
  </si>
  <si>
    <t>877211101</t>
  </si>
  <si>
    <t>Montáž tvarovek na vodovodním plastovém potrubí z polyetylenu PE 100 elektrotvarovek SDR 11/PN16 spojek, oblouků nebo redukcí d 63</t>
  </si>
  <si>
    <t>28614865</t>
  </si>
  <si>
    <t>oblouk 90° SDR11 PE 100 PN16 D 63mm</t>
  </si>
  <si>
    <t>28614974</t>
  </si>
  <si>
    <t>elektroredukce PE 100 PN16 D 63-32mm</t>
  </si>
  <si>
    <t>28615972</t>
  </si>
  <si>
    <t>elektrospojka SDR11 PE 100 PN16 D 63mm</t>
  </si>
  <si>
    <t>28653081R</t>
  </si>
  <si>
    <t>vložka přechodová PE/mosaz pro vodovodní potrubí PN16 plyn PN10 vnější závit 63-1"</t>
  </si>
  <si>
    <t>28653083</t>
  </si>
  <si>
    <t>vložka přechodová PE/mosaz pro vodovodní potrubí PN16 plyn PN10 vnější závit 63-2"</t>
  </si>
  <si>
    <t>877211113</t>
  </si>
  <si>
    <t>Montáž tvarovek na vodovodním plastovém potrubí z polyetylenu PE 100 elektrotvarovek SDR 11/PN16 T-kusů d 63</t>
  </si>
  <si>
    <t>28614958</t>
  </si>
  <si>
    <t>elektrotvarovka T-kus rovnoramenný PE 100 PN16 D 63mm</t>
  </si>
  <si>
    <t>877315231</t>
  </si>
  <si>
    <t>Montáž tvarovek na kanalizačním potrubí z trub z plastu z tvrdého PVC nebo z polypropylenu v otevřeném výkopu víček DN 160</t>
  </si>
  <si>
    <t>28611958</t>
  </si>
  <si>
    <t>zátka hrdlová kanalizační plastová PP SN16 DN 160</t>
  </si>
  <si>
    <t>892241111</t>
  </si>
  <si>
    <t>Tlakové zkoušky vodou na potrubí DN do 80</t>
  </si>
  <si>
    <t>napojení do stávající ČS 
0.5=0.500 [A]</t>
  </si>
  <si>
    <t>VRN</t>
  </si>
  <si>
    <t>Vedlejší rozpočtové náklady</t>
  </si>
  <si>
    <t>03210301R</t>
  </si>
  <si>
    <t>Náklady na stavební buňku č.1</t>
  </si>
  <si>
    <t>buňka č.1 určená k dočasnému užívání cestujícími včetně napojení energií na 14 měsíců 
čekárna pro cestující (vytápění a klimatizace) 
1=1.000 [A]</t>
  </si>
  <si>
    <t>03210302R</t>
  </si>
  <si>
    <t>Náklady na stavební buňku č.2</t>
  </si>
  <si>
    <t>buňka č.2 určená k dočasnému užívání cestujícími včetně napojení energií na 14 měsíců 
hygienické zázemí pro cestující 
WC muží 
1=1.000 [A] 
WC ženy 
1=1.000 [B] 
Celkem: A+B=2.000 [C]</t>
  </si>
  <si>
    <t>03210303R</t>
  </si>
  <si>
    <t>Náklady na stavební buňku č.3</t>
  </si>
  <si>
    <t>buňka č.3 určená k dočasnému užívání ČD a.s. - ZAP včetně napojení energií na 14 měsíců 
pokladna (min. 12 m2) včetně hygienického zázemí, umyvadlo, připojení na NN 
a na el. komunikace, výdejní okénko se stříškou, mříže 
1=1.000 [A]</t>
  </si>
  <si>
    <t>03210304R</t>
  </si>
  <si>
    <t>Náklady na stavební buňku č.4</t>
  </si>
  <si>
    <t>buňka č.4 určená k dočasnému užívání ČD a.s. - ZAP včetně napojení energií na 14 měsíců 
útulek vlakvedoucích (vytápění, připojení NN, EZS, vybaveno umyvadlem) 
1=1.000 [A]</t>
  </si>
  <si>
    <t>03210305R</t>
  </si>
  <si>
    <t>Náklady na stavební buňku č.5</t>
  </si>
  <si>
    <t>buňka č.5 určená k dočasnému užívání ČD a.s. - ZAP včetně napojení energií na 14 měsíců 
hygienické zázemí pro ČD, uzamykatelné 
1=1.000 [A]</t>
  </si>
  <si>
    <t>03210306R</t>
  </si>
  <si>
    <t>Náklady na stavební buňku č.6</t>
  </si>
  <si>
    <t>buňka č.6 určená k dočasnému užívání SŽ s.o. včetně napojení energií na 14 měsíců 
útulek a sklad (vytápění, klimatizace, připojení na NN, EZS) 
1=1.000 [A]</t>
  </si>
  <si>
    <t>03210307R</t>
  </si>
  <si>
    <t>Náklady na stavební buňku č.7</t>
  </si>
  <si>
    <t>buňka č.7 určená k dočasnému užívání SŽ s.o. včetně napojení energií na 14 měsíců 
hygienické zázemí pro SŽ s.o. (uzamykatelné) 
1=1.000 [A]</t>
  </si>
  <si>
    <t>03240301R</t>
  </si>
  <si>
    <t>Zabezpečený průchod k nástupišti mezinárodní dopravy P1</t>
  </si>
  <si>
    <t>krytý přístřešek včetně orientačního nočního osvětlení 
1=1.000 [A]</t>
  </si>
  <si>
    <t>03240302R</t>
  </si>
  <si>
    <t>Zabezpečený průchod k nástupišti domácí dopravy trati č.2 P2</t>
  </si>
  <si>
    <t>částečně krytý přístřešek včetně orientačního nočního osvětlení 
1=1.000 [A]</t>
  </si>
  <si>
    <t>03240303R</t>
  </si>
  <si>
    <t>Provizorní přístup k nástupišti mezinárodní dopravy</t>
  </si>
  <si>
    <t>průchod po dobu výstavby včetně orientačního nočního osvětlení 
1=1.000 [A]</t>
  </si>
  <si>
    <t>03420300R</t>
  </si>
  <si>
    <t>Zajištění příjezdu do areálu společnosti Dřevospol Ivančik s.r.o. po dobu výstavby kromě dohodnutých uzávěr</t>
  </si>
  <si>
    <t>03430300R</t>
  </si>
  <si>
    <t>Dočasný orientační systém pro cestující</t>
  </si>
  <si>
    <t>provedení dle Pokynu generálního ředitele stanovující podmínky pro přístupy osob 
v prostoru stavby SŽ PO-09/2021-GŘ v platném znění 
omluvná tabule 2,0x1,5 m,  2 kusy 
směrová tabule 2,0x0,4 m, 1 kus 
směrová tabule 1,2x0,4 m, 1 kus 
směrová tabule 0,8x0,4 m, 3 kusy 
samolepky 0,4x0,4 m, 5 kusů 
1=1.000 [A]</t>
  </si>
  <si>
    <t>vytyčení všech inženýrských sítí 
1=1.000 [A]</t>
  </si>
  <si>
    <t xml:space="preserve">  SO 00-98-01.07</t>
  </si>
  <si>
    <t>ZOV (město Aš)</t>
  </si>
  <si>
    <t>SO 00-98-01.07</t>
  </si>
  <si>
    <t>náklady na dočasné přemístění autobusové zastávky 
1=1.000 [A]</t>
  </si>
  <si>
    <t>D.2.4.2</t>
  </si>
  <si>
    <t>Náhradní výsadba</t>
  </si>
  <si>
    <t xml:space="preserve">  SO 00-95-01</t>
  </si>
  <si>
    <t>Ostatní vegetační úpravy</t>
  </si>
  <si>
    <t>SO 00-95-01</t>
  </si>
  <si>
    <t>111211101</t>
  </si>
  <si>
    <t>Odstranění křovin a stromů s odstraněním kořenů ručně průměru kmene do 100 mm jakékoliv plochy v rovině nebo ve svahu o sklonu do 1:5</t>
  </si>
  <si>
    <t>112101101</t>
  </si>
  <si>
    <t>Odstranění stromů s odřezáním kmene a s odvětvením listnatých, průměru kmene přes 100 do 300 mm</t>
  </si>
  <si>
    <t>9=9.000 [A]</t>
  </si>
  <si>
    <t>112101102</t>
  </si>
  <si>
    <t>Odstranění stromů s odřezáním kmene a s odvětvením listnatých, průměru kmene přes 300 do 500 mm</t>
  </si>
  <si>
    <t>3=3.000 [A]</t>
  </si>
  <si>
    <t>112101103</t>
  </si>
  <si>
    <t>Odstranění stromů s odřezáním kmene a s odvětvením listnatých, průměru kmene přes 500 do 700 mm</t>
  </si>
  <si>
    <t>112101121</t>
  </si>
  <si>
    <t>Odstranění stromů s odřezáním kmene a s odvětvením jehličnatých bez odkornění, průměru kmene přes 100 do 300 mm</t>
  </si>
  <si>
    <t>44=44.000 [A]</t>
  </si>
  <si>
    <t>112101122</t>
  </si>
  <si>
    <t>Odstranění stromů s odřezáním kmene a s odvětvením jehličnatých bez odkornění, průměru kmene přes 300 do 500 mm</t>
  </si>
  <si>
    <t>5=5.000 [A]</t>
  </si>
  <si>
    <t>112101123</t>
  </si>
  <si>
    <t>Odstranění stromů s odřezáním kmene a s odvětvením jehličnatých bez odkornění, průměru kmene přes 500 do 700 mm</t>
  </si>
  <si>
    <t>122251401</t>
  </si>
  <si>
    <t>Vykopávky v zemnících na suchu strojně zapažených i nezapažených v hornině třídy těžitelnosti I skupiny 3 do 20 m3</t>
  </si>
  <si>
    <t>pro stromy 
26*0.6=15.600 [A] 
pro keře 
35*0.2=7.000 [B] 
Celkem: A+B=22.600 [C]</t>
  </si>
  <si>
    <t>181111131</t>
  </si>
  <si>
    <t>Plošná úprava terénu v zemině skupiny 1 až 4 s urovnáním povrchu bez doplnění ornice souvislé plochy do 500 m2 při nerovnostech terénu přes 150 do 200 mm v rovi</t>
  </si>
  <si>
    <t>Plošná úprava terénu v zemině skupiny 1 až 4 s urovnáním povrchu bez doplnění ornice souvislé plochy do 500 m2 při nerovnostech terénu přes 150 do 200 mm v rovině nebo na svahu do 1:5</t>
  </si>
  <si>
    <t>plochy zeleně 
č.1,2,5 1003.15=1 003.150 [A] 
č.3,4 105.15=105.150 [B] 
č.6,7 356.01=356.010 [C] 
č.8 50.35=50.350 [D] 
č.9 15.36=15.360 [E] 
Celkem: A+B+C+D+E=1 530.020 [F]</t>
  </si>
  <si>
    <t>181411131</t>
  </si>
  <si>
    <t>Založení trávníku na půdě předem připravené plochy do 1000 m2 výsevem včetně utažení parkového v rovině nebo na svahu do 1:5</t>
  </si>
  <si>
    <t>00572100</t>
  </si>
  <si>
    <t>osivo jetelotráva intenzivní víceletá</t>
  </si>
  <si>
    <t>plochy zeleně 
č.1,2,5 1003.15=1 003.150 [A] 
č.3,4 105.15=105.150 [B] 
č.6,7 356.01=356.010 [C] 
č.8 50.35=50.350 [D] 
č.9 15.36=15.360 [E] 
Celkem: A+B+C+D+E=1 530.020 [F] 
F * 0.02Koeficient množství=30.600 [G]</t>
  </si>
  <si>
    <t>182303111</t>
  </si>
  <si>
    <t>Doplnění zeminy nebo substrátu na travnatých plochách tloušťky do 50 mm v rovině nebo na svahu do 1:5</t>
  </si>
  <si>
    <t>10371500</t>
  </si>
  <si>
    <t>substrát pro trávníky VL</t>
  </si>
  <si>
    <t>plochy zeleně 
č.1,2,5 1003.15=1 003.150 [A] 
č.3,4 105.15=105.150 [B] 
č.6,7 356.01=356.010 [C] 
č.8 50.35=50.350 [D] 
č.9 15.36=15.360 [E] 
Celkem: A+B+C+D+E=1 530.020 [F] 
F * 0.051Koeficient množství=78.031 [G]</t>
  </si>
  <si>
    <t>183101315</t>
  </si>
  <si>
    <t>Hloubení jamek pro vysazování rostlin v zemině tř.1 až 4 s výměnou půdy z 100% v rovině nebo na svahu do 1:5, objemu přes 0,125 do 0,40 m3</t>
  </si>
  <si>
    <t>stromy 
nové 24=24.000 [A] 
přesazované 2=2.000 [B] 
Celkem: A+B=26.000 [C]</t>
  </si>
  <si>
    <t>10321100</t>
  </si>
  <si>
    <t>zahradní substrát pro výsadbu VL</t>
  </si>
  <si>
    <t>26*0.4=10.400 [A] 
A * 0.4Koeficient množství=4.160 [B]</t>
  </si>
  <si>
    <t>183111112</t>
  </si>
  <si>
    <t>Hloubení jamek pro vysazování rostlin v zemině tř.1 až 4 bez výměny půdy v rovině nebo na svahu do 1:5, objemu přes 0,002 do 0,005 m3</t>
  </si>
  <si>
    <t>keře 
35=35.000 [A]</t>
  </si>
  <si>
    <t>183205111</t>
  </si>
  <si>
    <t>Založení záhonu pro výsadbu rostlin v rovině nebo na svahu do 1:5 v zemině tř. 1 až 2</t>
  </si>
  <si>
    <t>02650381R</t>
  </si>
  <si>
    <t>ligustrum vulgare</t>
  </si>
  <si>
    <t>183403153</t>
  </si>
  <si>
    <t>Obdělání půdy hrabáním v rovině nebo na svahu do 1:5</t>
  </si>
  <si>
    <t>trávník 
1530.02=1 530.020 [A] 
keře 
35=35.000 [B] 
Celkem: A+B=1 565.020 [C]</t>
  </si>
  <si>
    <t>184102115</t>
  </si>
  <si>
    <t>Výsadba dřeviny s balem do předem vyhloubené jamky se zalitím v rovině nebo na svahu do 1:5, při průměru balu přes 500 do 600 mm</t>
  </si>
  <si>
    <t>stromy 
12=12.000 [A] 
Celkem: A=12.000 [B]</t>
  </si>
  <si>
    <t>184102134</t>
  </si>
  <si>
    <t>Výsadba dřeviny s balem do předem vyhloubené jamky se zalitím na svahu přes 1:2 do 1:1, při průměru balu přes 400 do 500 mm</t>
  </si>
  <si>
    <t>stromy 
14=14.000 [A] 
Celkem: A=14.000 [B]</t>
  </si>
  <si>
    <t>02650360R</t>
  </si>
  <si>
    <t>acer campestre Red Shine javor</t>
  </si>
  <si>
    <t>02650430R</t>
  </si>
  <si>
    <t>robinia viscosa Vik akát</t>
  </si>
  <si>
    <t>02650431R</t>
  </si>
  <si>
    <t>sorbus intermedia Browers jeřáb</t>
  </si>
  <si>
    <t>02650461R</t>
  </si>
  <si>
    <t>prunus x yedoensis slivoň</t>
  </si>
  <si>
    <t>184215133</t>
  </si>
  <si>
    <t>Ukotvení dřeviny kůly třemi kůly, délky přes 2 do 3 m</t>
  </si>
  <si>
    <t>stromy 
26=26.000 [A] 
Celkem: A=26.000 [B]</t>
  </si>
  <si>
    <t>60591257</t>
  </si>
  <si>
    <t>kůl vyvazovací dřevěný impregnovaný D 8cm dl 3m</t>
  </si>
  <si>
    <t>stromy 
26*3=78.000 [A] 
A * 3Koeficient množství=234.000 [B]</t>
  </si>
  <si>
    <t>184215411</t>
  </si>
  <si>
    <t>Zhotovení závlahové mísy u solitérních dřevin v rovině nebo na svahu do 1:5, o průměru mísy do 0,5 m</t>
  </si>
  <si>
    <t>10364101</t>
  </si>
  <si>
    <t>zemina pro terénní úpravy -  ornice</t>
  </si>
  <si>
    <t>stromy 
26=26.000 [A] 
Celkem: A=26.000 [B] 
B * 0.001Koeficient množství=0.026 [C]</t>
  </si>
  <si>
    <t>184501121</t>
  </si>
  <si>
    <t>Zhotovení obalu kmene a spodních částí větví stromu z juty v jedné vrstvě v rovině nebo na svahu do 1:5</t>
  </si>
  <si>
    <t>stromy 
26*2=52.000 [A] 
Celkem: A=52.000 [B]</t>
  </si>
  <si>
    <t>184801121</t>
  </si>
  <si>
    <t>Ošetření vysazených dřevin solitérních v rovině nebo na svahu do 1:5</t>
  </si>
  <si>
    <t>184801131</t>
  </si>
  <si>
    <t>Ošetření vysazených dřevin ve skupinách v rovině nebo na svahu do 1:5</t>
  </si>
  <si>
    <t>keře 
35=35.000 [A] 
Celkem: A=35.000 [B]</t>
  </si>
  <si>
    <t>184816111</t>
  </si>
  <si>
    <t>Hnojení sazenic průmyslovými hnojivy v množství do 0,25 kg k jedné sazenici</t>
  </si>
  <si>
    <t>stromy 
26=26.000 [A] 
keře 
35=35.000 [B] 
Celkem: A+B=61.000 [C]</t>
  </si>
  <si>
    <t>10390010R</t>
  </si>
  <si>
    <t>NPK hnojivé tablety</t>
  </si>
  <si>
    <t>stromy 
26*3=78.000 [A] 
keře 
35*2=70.000 [B] 
Celkem: A+B=148.000 [C]</t>
  </si>
  <si>
    <t>184911421</t>
  </si>
  <si>
    <t>Mulčování vysazených rostlin mulčovací kůrou, tl. do 100 mm v rovině nebo na svahu do 1:5</t>
  </si>
  <si>
    <t>10391100</t>
  </si>
  <si>
    <t>kůra mulčovací VL</t>
  </si>
  <si>
    <t>stromy, keře 
61=61.000 [A] 
Celkem: A=61.000 [B] 
B * 0.103Koeficient množství=6.283 [C]</t>
  </si>
  <si>
    <t>185804311</t>
  </si>
  <si>
    <t>Zalití rostlin vodou plochy záhonů jednotlivě do 20 m2</t>
  </si>
  <si>
    <t>stromy,keře,doplnění vody do vaků 5x 
14=14.000 [A] 
Celkem: A=14.000 [B]</t>
  </si>
  <si>
    <t>27261312R</t>
  </si>
  <si>
    <t>zavlažovací vak z odolného polyethylenu určený pro zálivku nově vysazených stromů</t>
  </si>
  <si>
    <t>185851121</t>
  </si>
  <si>
    <t>Dovoz vody pro zálivku rostlin na vzdálenost do 1000 m</t>
  </si>
  <si>
    <t>stromy,keře,doplnění vody do vyků 
14=14.000 [A] 
Celkem: A=14.000 [B]</t>
  </si>
  <si>
    <t>998231411</t>
  </si>
  <si>
    <t>Přesun hmot pro sadovnické a krajinářské úpravy - ručně bez užití mechanizace vodorovná dopravní vzdálenost do 100 m</t>
  </si>
  <si>
    <t xml:space="preserve">  SO 00-95-01.07</t>
  </si>
  <si>
    <t>Ostatní vegetační úpravy (město Aš)</t>
  </si>
  <si>
    <t>SO 00-95-01.07</t>
  </si>
  <si>
    <t>plochy zeleně 
č.11,12,13,14 108.66=108.660 [A] 
č.15 311.75=311.750 [B] 
Celkem: A+B=420.410 [C]</t>
  </si>
  <si>
    <t>plochy zeleně 
č.11,12,13,14 108.66=108.660 [A] 
č.15 311.75=311.750 [B] 
Celkem: A+B=420.410 [C] 
C * 0.02Koeficient množství=8.408 [D]</t>
  </si>
  <si>
    <t>plochy zeleně 
č.11,12,13,14 108.66=108.660 [A] 
č.15 311.75=311.750 [B] 
Celkem: A+B=420.410 [C] 
C * 0.051Koeficient množství=21.441 [D]</t>
  </si>
  <si>
    <t>trávník 
420.41=420.410 [A] 
Celkem: A=420.410 [B]</t>
  </si>
  <si>
    <t>SO 90-90</t>
  </si>
  <si>
    <t>Likvidace odpadů včetně dopravy</t>
  </si>
  <si>
    <t xml:space="preserve">  SO 90-90-01</t>
  </si>
  <si>
    <t>SO 90-90-01</t>
  </si>
  <si>
    <t>Likvidace odpadu včetně dopravy komunálního odpadu zatříděného do Katalogu odpadů pod kódem 20 03 01</t>
  </si>
  <si>
    <t>demolice výpravní budovy 
7.6+41.4+35.2=84.200 [A]</t>
  </si>
  <si>
    <t>Likvidace odpadu včetně dopravy stavebního odpadu ze skla zatříděného do Katalogu odpadů pod kódem 17 02 02</t>
  </si>
  <si>
    <t>demolice výpravní budovy 
skleněné výplně, prosvětlovací pásy apod. 
17.936=17.936 [A]</t>
  </si>
  <si>
    <t>Likvidace odpadu včetně dopravy stavebního odpadu na skládce z materiálů na bázi sádry zatříděného do Katalogu odpadů pod kódem 17 08 02</t>
  </si>
  <si>
    <t>demolice výpravní budovy 
46.97=46.970 [A]</t>
  </si>
  <si>
    <t>Likvidace odpadu včetně dopravy ze stavebních materiálů obsahujících azbest zatříděných do Katalogu odpadů pod kódem 17 06 05</t>
  </si>
  <si>
    <t>demolice výpravní budovy 
desky z 'boletických' panelů 
10.788=10.788 [A]</t>
  </si>
  <si>
    <t>Likvidace odpadu včetně dopravy stavebního odpadu na recyklační skládce z prostého betonu zatříděného do Katalogu odpadů pod kódem 17 01 01</t>
  </si>
  <si>
    <t>demolice výpravní budovy 
celkové množství 
1067.24=1 067.240 [A] 
nadrcený materiál použitý ke zpětným zásypům 
-900.305=- 900.305 [B] 
nadrcený materiál použitý k zásypu čerpací jímky 
-100.599=- 100.599 [C] 
odvoz 
Celkem: A+B+C=66.336 [D]</t>
  </si>
  <si>
    <t>Likvidace odpadu včetně dopravy stavebního odpadu na recyklační skládce cihelného zatříděného do Katalogu odpadů pod kódem 17 01 02</t>
  </si>
  <si>
    <t>demolice výpravní budovy 
celkové množství 
416.450=416.450 [A] 
nadrcený materiál použitý ke zpětným zásypům 
-351.310=- 351.310 [B] 
odvoz 
Celkem: A+B=65.140 [C]</t>
  </si>
  <si>
    <t>Likvidace odpadu včetně dopravy stavebního odpadu na recyklační skládce ze směsí nebo oddělených frakcí betonu, cihel a keramických výrobků zatříděného do Katalogu odpadů pod kódem 17 01 07</t>
  </si>
  <si>
    <t>demolice výpravní budovy 
celkové množství 
751.820=751.820 [A] 
nadrcený materiál použitý ke zpětným zásypům 
-634.222=- 634.222 [B] 
odvoz 
Celkem: A+B=117.598 [C]</t>
  </si>
  <si>
    <t>Likvidace odpadu včetně dopravy stavebního odpadu na recyklační skládce směsného stavebního a demoličního zatříděného do Katalogu odpadů pod kódem 17 09 04</t>
  </si>
  <si>
    <t>demolice výpravní budovy 
224.08=224.080 [A] 
zastřešení nástupišť 
15.731=15.731 [B] 
Celkem: A+B=239.811 [C]</t>
  </si>
  <si>
    <t>Likvidace odpadu včetně dopravy stavebního odpadu na recyklační skládce zeminy a kamení zatříděného do Katalogu odpadů pod kódem 17 05 04</t>
  </si>
  <si>
    <t>potrubní vedení kanalizace 
125.491*1.7=213.335 [A] 
Mezisoučet: A=213.335 [B] 
pozemní komunikace, parkovací stání a ostatní zpevněné plochy 
841.236=841.236 [C] 
657.041*1.7=1 116.970 [D] 
132.345*1.7=224.987 [E] 
Mezisoučet: C+D+E=2 183.193 [F] 
novostavba výpravní budovy včetně přípojek inženýrských sítí 
31.093*1.7=52.858 [G] 
Mezisoučet: G=52.858 [H] 
novostavba výpravní budovy včetně přípojek inženýrských sítí - ZTI 
23.413*1.7=39.802 [I] 
Mezisoučet: I=39.802 [J] 
novostavba výpravní budovy včetně přípojek inženýrských sítí - silnoproudá elektroinstalace 
0.84*1.7=1.428 [K] 
Mezisoučet: K=1.428 [L] 
přístavba technologického objektu 
52.851*1.7=89.847 [M] 
Mezisoučet: M=89.847 [N] 
přístavba technologického objektu - silnoproudá elektroinstalace 
1.75*1.7=2.975 [O] 
Mezisoučet: O=2.975 [P] 
hodinová věž 
27.5*1.7=46.750 [Q] 
Mezisoučet: Q=46.750 [R] 
hodinová vež - ZTI 
7.536*1.7=12.811 [S] 
Mezisoučet: S=12.811 [T] 
zastřešení nástupišť 
119.05*1.7=202.385 [U] 
Mezisoučet: U=202.385 [V] 
zastřešení nástupišť - ZTI 
2.515*1.7=4.276 [W] 
Mezisoučet: W=4.276 [X] 
zastřešení nástupišť - silnoproudá elektroinstalace 
0.7*1.7=1.190 [Y] 
Mezisoučet: Y=1.190 [Z] 
drobná architektura a oplocení 
4.199*1.7=7.138 [AA] 
Mezisoučet: AA=7.138 [AB] 
rozvody NN a osvětlení 
37.02*1.7=62.934 [AC] 
Mezisoučet: AC=62.934 [AD] 
demolice výpravní budovy 
výkopek 
493.938*1.7=839.695 [AE] 
vytříděné kamenivo na zásyp ubourané čerpací jímky 
-142=- 142.000 [AF] 
odvoz 
Mezisoučet: AE+AF=697.695 [AG] 
Celkem: A+C+D+E+G+I+K+M+O+Q+S+U+W+Y+AA+AC+AE+AF=3 618.617 [AH]</t>
  </si>
  <si>
    <t>Likvidace odpadu včetně dopravy stavebního odpadu na recyklační skládce asfaltového bez obsahu dehtu zatříděného do Katalogu odpadů pod kódem 17 03 02</t>
  </si>
  <si>
    <t>pozemní komunikace, parkovací stání a ostatní zpevněné plochy 
420.618=420.618 [A] 
demolice výpravní budovy 
38.05=38.050 [B] 
Celkem: A+B=458.668 [C]</t>
  </si>
  <si>
    <t xml:space="preserve">  SO 90-90-01.07</t>
  </si>
  <si>
    <t>Likvidace odpadů včetně dopravy (město Aš)</t>
  </si>
  <si>
    <t>SO 90-90-01.07</t>
  </si>
  <si>
    <t>potrubní vedení kanalizace 
25.07*1.7=42.619 [A] 
pozemní komunikace a ostatní zpevněné plochy 
581.68=581.680 [B] 
833.91*1.7=1 417.647 [C] 
78.975*1.7=134.258 [D] 
hodinová věž - elektroinstalace včetně venkovních rozvodů 
(1.66+1.9+3.85)*1.7=12.597 [E] 
drobná architektura a oplocení - mobiliář 
0.207*1.7=0.352 [F] 
Celkem: A+B+C+D+E+F=2 189.153 [G]</t>
  </si>
  <si>
    <t>pozemní komunikace a ostatní zpevněné plochy 
290.84=290.840 [A] 
Celkem: A=290.840 [B]</t>
  </si>
  <si>
    <t>SO 98-98</t>
  </si>
  <si>
    <t>Všeobecný objekt</t>
  </si>
  <si>
    <t xml:space="preserve">  SO 98-98-01</t>
  </si>
  <si>
    <t>SO 98-98-01</t>
  </si>
  <si>
    <t>VŠEOB</t>
  </si>
  <si>
    <t>A.2.5</t>
  </si>
  <si>
    <t>Dokumentace skutečného provedení</t>
  </si>
  <si>
    <t>A.4.2</t>
  </si>
  <si>
    <t>Nájmy hrazené zhotovitelem stavby</t>
  </si>
  <si>
    <t>B.3.1</t>
  </si>
  <si>
    <t>Osvědčení o shodě notifikovanou osobou v realizaci</t>
  </si>
  <si>
    <t>B.3.3</t>
  </si>
  <si>
    <t>Osvědčení o bezpečnosti před uvedením do provozu</t>
  </si>
  <si>
    <t>B.3.6</t>
  </si>
  <si>
    <t>Hlukové měření pro účely realizace stavby</t>
  </si>
  <si>
    <t>B.3.9</t>
  </si>
  <si>
    <t>Ostatní nezařazené náklady v realizaci - propagace</t>
  </si>
  <si>
    <t xml:space="preserve">  SO 98-98-01.07</t>
  </si>
  <si>
    <t>Všeobecný objekt (město Aš)</t>
  </si>
  <si>
    <t>SO 98-98-01.07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</si>
</sst>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styles" Target="styles.xml" /><Relationship Id="rId51" Type="http://schemas.openxmlformats.org/officeDocument/2006/relationships/sharedStrings" Target="sharedStrings.xml" /><Relationship Id="rId5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0+C10+C22+C26+C29+C53+C55+C58+C61+C64</f>
      </c>
    </row>
    <row r="7" spans="2:3" ht="12.75" customHeight="1">
      <c r="B7" s="8" t="s">
        <v>7</v>
      </c>
      <c s="10">
        <f>0+E10+E22+E26+E29+E53+E55+E58+E61+E64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</f>
      </c>
      <c s="14">
        <f>C10*0.21</f>
      </c>
      <c s="14">
        <f>0+E11+E12+E13+E14+E15+E16+E17+E18+E19+E20+E21</f>
      </c>
      <c s="13">
        <f>0+F11+F12+F13+F14+F15+F16+F17+F18+F19+F20+F21</f>
      </c>
    </row>
    <row r="11" spans="1:6" ht="12.75">
      <c r="A11" s="11" t="s">
        <v>16</v>
      </c>
      <c s="12" t="s">
        <v>17</v>
      </c>
      <c s="14">
        <f>'PS 00-02-11'!K8+'PS 00-02-11'!M8</f>
      </c>
      <c s="14">
        <f>C11*0.21</f>
      </c>
      <c s="14">
        <f>C11+D11</f>
      </c>
      <c s="13">
        <f>'PS 00-02-11'!T7</f>
      </c>
    </row>
    <row r="12" spans="1:6" ht="12.75">
      <c r="A12" s="11" t="s">
        <v>211</v>
      </c>
      <c s="12" t="s">
        <v>212</v>
      </c>
      <c s="14">
        <f>'PS 00-02-21'!K8+'PS 00-02-21'!M8</f>
      </c>
      <c s="14">
        <f>C12*0.21</f>
      </c>
      <c s="14">
        <f>C12+D12</f>
      </c>
      <c s="13">
        <f>'PS 00-02-21'!T7</f>
      </c>
    </row>
    <row r="13" spans="1:6" ht="12.75">
      <c r="A13" s="11" t="s">
        <v>291</v>
      </c>
      <c s="12" t="s">
        <v>292</v>
      </c>
      <c s="14">
        <f>'PS 00-02-22'!K8+'PS 00-02-22'!M8</f>
      </c>
      <c s="14">
        <f>C13*0.21</f>
      </c>
      <c s="14">
        <f>C13+D13</f>
      </c>
      <c s="13">
        <f>'PS 00-02-22'!T7</f>
      </c>
    </row>
    <row r="14" spans="1:6" ht="12.75">
      <c r="A14" s="11" t="s">
        <v>326</v>
      </c>
      <c s="12" t="s">
        <v>327</v>
      </c>
      <c s="14">
        <f>'PS 00-02-41'!K8+'PS 00-02-41'!M8</f>
      </c>
      <c s="14">
        <f>C14*0.21</f>
      </c>
      <c s="14">
        <f>C14+D14</f>
      </c>
      <c s="13">
        <f>'PS 00-02-41'!T7</f>
      </c>
    </row>
    <row r="15" spans="1:6" ht="12.75">
      <c r="A15" s="11" t="s">
        <v>429</v>
      </c>
      <c s="12" t="s">
        <v>430</v>
      </c>
      <c s="14">
        <f>'PS 00-02-42'!K8+'PS 00-02-42'!M8</f>
      </c>
      <c s="14">
        <f>C15*0.21</f>
      </c>
      <c s="14">
        <f>C15+D15</f>
      </c>
      <c s="13">
        <f>'PS 00-02-42'!T7</f>
      </c>
    </row>
    <row r="16" spans="1:6" ht="12.75">
      <c r="A16" s="11" t="s">
        <v>514</v>
      </c>
      <c s="12" t="s">
        <v>515</v>
      </c>
      <c s="14">
        <f>'PS 00-02-61'!K8+'PS 00-02-61'!M8</f>
      </c>
      <c s="14">
        <f>C16*0.21</f>
      </c>
      <c s="14">
        <f>C16+D16</f>
      </c>
      <c s="13">
        <f>'PS 00-02-61'!T7</f>
      </c>
    </row>
    <row r="17" spans="1:6" ht="12.75">
      <c r="A17" s="11" t="s">
        <v>561</v>
      </c>
      <c s="12" t="s">
        <v>562</v>
      </c>
      <c s="14">
        <f>'PS 00-02-71'!K8+'PS 00-02-71'!M8</f>
      </c>
      <c s="14">
        <f>C17*0.21</f>
      </c>
      <c s="14">
        <f>C17+D17</f>
      </c>
      <c s="13">
        <f>'PS 00-02-71'!T7</f>
      </c>
    </row>
    <row r="18" spans="1:6" ht="12.75">
      <c r="A18" s="11" t="s">
        <v>593</v>
      </c>
      <c s="12" t="s">
        <v>594</v>
      </c>
      <c s="14">
        <f>'PS 00-02-72'!K8+'PS 00-02-72'!M8</f>
      </c>
      <c s="14">
        <f>C18*0.21</f>
      </c>
      <c s="14">
        <f>C18+D18</f>
      </c>
      <c s="13">
        <f>'PS 00-02-72'!T7</f>
      </c>
    </row>
    <row r="19" spans="1:6" ht="12.75">
      <c r="A19" s="11" t="s">
        <v>655</v>
      </c>
      <c s="12" t="s">
        <v>656</v>
      </c>
      <c s="14">
        <f>'PS 00-02-73'!K8+'PS 00-02-73'!M8</f>
      </c>
      <c s="14">
        <f>C19*0.21</f>
      </c>
      <c s="14">
        <f>C19+D19</f>
      </c>
      <c s="13">
        <f>'PS 00-02-73'!T7</f>
      </c>
    </row>
    <row r="20" spans="1:6" ht="12.75">
      <c r="A20" s="11" t="s">
        <v>688</v>
      </c>
      <c s="12" t="s">
        <v>689</v>
      </c>
      <c s="14">
        <f>'PS 00-02-74'!K8+'PS 00-02-74'!M8</f>
      </c>
      <c s="14">
        <f>C20*0.21</f>
      </c>
      <c s="14">
        <f>C20+D20</f>
      </c>
      <c s="13">
        <f>'PS 00-02-74'!T7</f>
      </c>
    </row>
    <row r="21" spans="1:6" ht="12.75">
      <c r="A21" s="11" t="s">
        <v>843</v>
      </c>
      <c s="12" t="s">
        <v>844</v>
      </c>
      <c s="14">
        <f>'PS 00-02-75'!K8+'PS 00-02-75'!M8</f>
      </c>
      <c s="14">
        <f>C21*0.21</f>
      </c>
      <c s="14">
        <f>C21+D21</f>
      </c>
      <c s="13">
        <f>'PS 00-02-75'!T7</f>
      </c>
    </row>
    <row r="22" spans="1:6" ht="12.75">
      <c r="A22" s="11" t="s">
        <v>915</v>
      </c>
      <c s="12" t="s">
        <v>916</v>
      </c>
      <c s="14">
        <f>0+C23+C24+C25</f>
      </c>
      <c s="14">
        <f>C22*0.21</f>
      </c>
      <c s="14">
        <f>0+E23+E24+E25</f>
      </c>
      <c s="13">
        <f>0+F23+F24+F25</f>
      </c>
    </row>
    <row r="23" spans="1:6" ht="12.75">
      <c r="A23" s="11" t="s">
        <v>917</v>
      </c>
      <c s="12" t="s">
        <v>918</v>
      </c>
      <c s="14">
        <f>'SO 00-31-01'!K8+'SO 00-31-01'!M8</f>
      </c>
      <c s="14">
        <f>C23*0.21</f>
      </c>
      <c s="14">
        <f>C23+D23</f>
      </c>
      <c s="13">
        <f>'SO 00-31-01'!T7</f>
      </c>
    </row>
    <row r="24" spans="1:6" ht="12.75">
      <c r="A24" s="11" t="s">
        <v>1247</v>
      </c>
      <c s="12" t="s">
        <v>1248</v>
      </c>
      <c s="14">
        <f>'SO 00-31-01.07'!K8+'SO 00-31-01.07'!M8</f>
      </c>
      <c s="14">
        <f>C24*0.21</f>
      </c>
      <c s="14">
        <f>C24+D24</f>
      </c>
      <c s="13">
        <f>'SO 00-31-01.07'!T7</f>
      </c>
    </row>
    <row r="25" spans="1:6" ht="12.75">
      <c r="A25" s="11" t="s">
        <v>1300</v>
      </c>
      <c s="12" t="s">
        <v>1301</v>
      </c>
      <c s="14">
        <f>'SO 00-33-01'!K8+'SO 00-33-01'!M8</f>
      </c>
      <c s="14">
        <f>C25*0.21</f>
      </c>
      <c s="14">
        <f>C25+D25</f>
      </c>
      <c s="13">
        <f>'SO 00-33-01'!T7</f>
      </c>
    </row>
    <row r="26" spans="1:6" ht="12.75">
      <c r="A26" s="11" t="s">
        <v>1350</v>
      </c>
      <c s="12" t="s">
        <v>1351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1352</v>
      </c>
      <c s="12" t="s">
        <v>1353</v>
      </c>
      <c s="14">
        <f>'SO 00-50-03'!K8+'SO 00-50-03'!M8</f>
      </c>
      <c s="14">
        <f>C27*0.21</f>
      </c>
      <c s="14">
        <f>C27+D27</f>
      </c>
      <c s="13">
        <f>'SO 00-50-03'!T7</f>
      </c>
    </row>
    <row r="28" spans="1:6" ht="12.75">
      <c r="A28" s="11" t="s">
        <v>1440</v>
      </c>
      <c s="12" t="s">
        <v>1441</v>
      </c>
      <c s="14">
        <f>'SO 00-50-03.07'!K8+'SO 00-50-03.07'!M8</f>
      </c>
      <c s="14">
        <f>C28*0.21</f>
      </c>
      <c s="14">
        <f>C28+D28</f>
      </c>
      <c s="13">
        <f>'SO 00-50-03.07'!T7</f>
      </c>
    </row>
    <row r="29" spans="1:6" ht="12.75">
      <c r="A29" s="11" t="s">
        <v>1493</v>
      </c>
      <c s="12" t="s">
        <v>1494</v>
      </c>
      <c s="14">
        <f>0+C30+C31+C32+C33+C34+C35+C36+C37+C38+C39+C40+C41+C42+C43+C44+C45+C46+C47+C48+C49+C50+C51+C52</f>
      </c>
      <c s="14">
        <f>C29*0.21</f>
      </c>
      <c s="14">
        <f>0+E30+E31+E32+E33+E34+E35+E36+E37+E38+E39+E40+E41+E42+E43+E44+E45+E46+E47+E48+E49+E50+E51+E52</f>
      </c>
      <c s="13">
        <f>0+F30+F31+F32+F33+F34+F35+F36+F37+F38+F39+F40+F41+F42+F43+F44+F45+F46+F47+F48+F49+F50+F51+F52</f>
      </c>
    </row>
    <row r="30" spans="1:6" ht="12.75">
      <c r="A30" s="11" t="s">
        <v>1495</v>
      </c>
      <c s="12" t="s">
        <v>1496</v>
      </c>
      <c s="14">
        <f>OST!K8+OST!M8</f>
      </c>
      <c s="14">
        <f>C30*0.21</f>
      </c>
      <c s="14">
        <f>C30+D30</f>
      </c>
      <c s="13">
        <f>OST!T7</f>
      </c>
    </row>
    <row r="31" spans="1:6" ht="12.75">
      <c r="A31" s="11" t="s">
        <v>1507</v>
      </c>
      <c s="12" t="s">
        <v>1508</v>
      </c>
      <c s="14">
        <f>OST.07!K8+OST.07!M8</f>
      </c>
      <c s="14">
        <f>C31*0.21</f>
      </c>
      <c s="14">
        <f>C31+D31</f>
      </c>
      <c s="13">
        <f>OST.07!T7</f>
      </c>
    </row>
    <row r="32" spans="1:6" ht="12.75">
      <c r="A32" s="11" t="s">
        <v>1510</v>
      </c>
      <c s="12" t="s">
        <v>1511</v>
      </c>
      <c s="14">
        <f>'SO 00-71-01'!K8+'SO 00-71-01'!M8</f>
      </c>
      <c s="14">
        <f>C32*0.21</f>
      </c>
      <c s="14">
        <f>C32+D32</f>
      </c>
      <c s="13">
        <f>'SO 00-71-01'!T7</f>
      </c>
    </row>
    <row r="33" spans="1:6" ht="25.5">
      <c r="A33" s="11" t="s">
        <v>2576</v>
      </c>
      <c s="12" t="s">
        <v>2577</v>
      </c>
      <c s="14">
        <f>'SO 00-71-01.041'!K8+'SO 00-71-01.041'!M8</f>
      </c>
      <c s="14">
        <f>C33*0.21</f>
      </c>
      <c s="14">
        <f>C33+D33</f>
      </c>
      <c s="13">
        <f>'SO 00-71-01.041'!T7</f>
      </c>
    </row>
    <row r="34" spans="1:6" ht="25.5">
      <c r="A34" s="11" t="s">
        <v>3019</v>
      </c>
      <c s="12" t="s">
        <v>3020</v>
      </c>
      <c s="14">
        <f>'SO 00-71-01.042'!K8+'SO 00-71-01.042'!M8</f>
      </c>
      <c s="14">
        <f>C34*0.21</f>
      </c>
      <c s="14">
        <f>C34+D34</f>
      </c>
      <c s="13">
        <f>'SO 00-71-01.042'!T7</f>
      </c>
    </row>
    <row r="35" spans="1:6" ht="12.75">
      <c r="A35" s="11" t="s">
        <v>3189</v>
      </c>
      <c s="12" t="s">
        <v>3190</v>
      </c>
      <c s="14">
        <f>'SO 00-71-01.043'!K8+'SO 00-71-01.043'!M8</f>
      </c>
      <c s="14">
        <f>C35*0.21</f>
      </c>
      <c s="14">
        <f>C35+D35</f>
      </c>
      <c s="13">
        <f>'SO 00-71-01.043'!T7</f>
      </c>
    </row>
    <row r="36" spans="1:6" ht="25.5">
      <c r="A36" s="11" t="s">
        <v>3353</v>
      </c>
      <c s="12" t="s">
        <v>3354</v>
      </c>
      <c s="14">
        <f>'SO 00-71-01.044'!K8+'SO 00-71-01.044'!M8</f>
      </c>
      <c s="14">
        <f>C36*0.21</f>
      </c>
      <c s="14">
        <f>C36+D36</f>
      </c>
      <c s="13">
        <f>'SO 00-71-01.044'!T7</f>
      </c>
    </row>
    <row r="37" spans="1:6" ht="25.5">
      <c r="A37" s="11" t="s">
        <v>3790</v>
      </c>
      <c s="12" t="s">
        <v>3791</v>
      </c>
      <c s="14">
        <f>'SO 00-71-01.046'!K8+'SO 00-71-01.046'!M8</f>
      </c>
      <c s="14">
        <f>C37*0.21</f>
      </c>
      <c s="14">
        <f>C37+D37</f>
      </c>
      <c s="13">
        <f>'SO 00-71-01.046'!T7</f>
      </c>
    </row>
    <row r="38" spans="1:6" ht="25.5">
      <c r="A38" s="11" t="s">
        <v>3907</v>
      </c>
      <c s="12" t="s">
        <v>3908</v>
      </c>
      <c s="14">
        <f>'SO 00-71-01.047'!K8+'SO 00-71-01.047'!M8</f>
      </c>
      <c s="14">
        <f>C38*0.21</f>
      </c>
      <c s="14">
        <f>C38+D38</f>
      </c>
      <c s="13">
        <f>'SO 00-71-01.047'!T7</f>
      </c>
    </row>
    <row r="39" spans="1:6" ht="12.75">
      <c r="A39" s="11" t="s">
        <v>3971</v>
      </c>
      <c s="12" t="s">
        <v>3972</v>
      </c>
      <c s="14">
        <f>'SO 00-72-01'!K8+'SO 00-72-01'!M8</f>
      </c>
      <c s="14">
        <f>C39*0.21</f>
      </c>
      <c s="14">
        <f>C39+D39</f>
      </c>
      <c s="13">
        <f>'SO 00-72-01'!T7</f>
      </c>
    </row>
    <row r="40" spans="1:6" ht="12.75">
      <c r="A40" s="11" t="s">
        <v>4189</v>
      </c>
      <c s="12" t="s">
        <v>4190</v>
      </c>
      <c s="14">
        <f>'SO 00-72-01.042'!K8+'SO 00-72-01.042'!M8</f>
      </c>
      <c s="14">
        <f>C40*0.21</f>
      </c>
      <c s="14">
        <f>C40+D40</f>
      </c>
      <c s="13">
        <f>'SO 00-72-01.042'!T7</f>
      </c>
    </row>
    <row r="41" spans="1:6" ht="12.75">
      <c r="A41" s="11" t="s">
        <v>4226</v>
      </c>
      <c s="12" t="s">
        <v>4227</v>
      </c>
      <c s="14">
        <f>'SO 00-72-01.044'!K8+'SO 00-72-01.044'!M8</f>
      </c>
      <c s="14">
        <f>C41*0.21</f>
      </c>
      <c s="14">
        <f>C41+D41</f>
      </c>
      <c s="13">
        <f>'SO 00-72-01.044'!T7</f>
      </c>
    </row>
    <row r="42" spans="1:6" ht="12.75">
      <c r="A42" s="11" t="s">
        <v>4384</v>
      </c>
      <c s="12" t="s">
        <v>4385</v>
      </c>
      <c s="14">
        <f>'SO 00-73-01'!K8+'SO 00-73-01'!M8</f>
      </c>
      <c s="14">
        <f>C42*0.21</f>
      </c>
      <c s="14">
        <f>C42+D42</f>
      </c>
      <c s="13">
        <f>'SO 00-73-01'!T7</f>
      </c>
    </row>
    <row r="43" spans="1:6" ht="12.75">
      <c r="A43" s="11" t="s">
        <v>4545</v>
      </c>
      <c s="12" t="s">
        <v>4546</v>
      </c>
      <c s="14">
        <f>'SO 00-73-01.041'!K8+'SO 00-73-01.041'!M8</f>
      </c>
      <c s="14">
        <f>C43*0.21</f>
      </c>
      <c s="14">
        <f>C43+D43</f>
      </c>
      <c s="13">
        <f>'SO 00-73-01.041'!T7</f>
      </c>
    </row>
    <row r="44" spans="1:6" ht="12.75">
      <c r="A44" s="11" t="s">
        <v>4579</v>
      </c>
      <c s="12" t="s">
        <v>4580</v>
      </c>
      <c s="14">
        <f>'SO 00-73-01.044'!K8+'SO 00-73-01.044'!M8</f>
      </c>
      <c s="14">
        <f>C44*0.21</f>
      </c>
      <c s="14">
        <f>C44+D44</f>
      </c>
      <c s="13">
        <f>'SO 00-73-01.044'!T7</f>
      </c>
    </row>
    <row r="45" spans="1:6" ht="12.75">
      <c r="A45" s="11" t="s">
        <v>4597</v>
      </c>
      <c s="12" t="s">
        <v>4598</v>
      </c>
      <c s="14">
        <f>'SO 00-73-01.07'!K8+'SO 00-73-01.07'!M8</f>
      </c>
      <c s="14">
        <f>C45*0.21</f>
      </c>
      <c s="14">
        <f>C45+D45</f>
      </c>
      <c s="13">
        <f>'SO 00-73-01.07'!T7</f>
      </c>
    </row>
    <row r="46" spans="1:6" ht="12.75">
      <c r="A46" s="11" t="s">
        <v>4704</v>
      </c>
      <c s="12" t="s">
        <v>4705</v>
      </c>
      <c s="14">
        <f>'SO 00-74-01'!K8+'SO 00-74-01'!M8</f>
      </c>
      <c s="14">
        <f>C46*0.21</f>
      </c>
      <c s="14">
        <f>C46+D46</f>
      </c>
      <c s="13">
        <f>'SO 00-74-01'!T7</f>
      </c>
    </row>
    <row r="47" spans="1:6" ht="12.75">
      <c r="A47" s="11" t="s">
        <v>4906</v>
      </c>
      <c s="12" t="s">
        <v>4907</v>
      </c>
      <c s="14">
        <f>'SO 00-74-01.041'!K8+'SO 00-74-01.041'!M8</f>
      </c>
      <c s="14">
        <f>C47*0.21</f>
      </c>
      <c s="14">
        <f>C47+D47</f>
      </c>
      <c s="13">
        <f>'SO 00-74-01.041'!T7</f>
      </c>
    </row>
    <row r="48" spans="1:6" ht="12.75">
      <c r="A48" s="11" t="s">
        <v>4919</v>
      </c>
      <c s="12" t="s">
        <v>4920</v>
      </c>
      <c s="14">
        <f>'SO 00-74-01.044'!K8+'SO 00-74-01.044'!M8</f>
      </c>
      <c s="14">
        <f>C48*0.21</f>
      </c>
      <c s="14">
        <f>C48+D48</f>
      </c>
      <c s="13">
        <f>'SO 00-74-01.044'!T7</f>
      </c>
    </row>
    <row r="49" spans="1:6" ht="12.75">
      <c r="A49" s="11" t="s">
        <v>4962</v>
      </c>
      <c s="12" t="s">
        <v>4963</v>
      </c>
      <c s="14">
        <f>'SO 00-77-01'!K8+'SO 00-77-01'!M8</f>
      </c>
      <c s="14">
        <f>C49*0.21</f>
      </c>
      <c s="14">
        <f>C49+D49</f>
      </c>
      <c s="13">
        <f>'SO 00-77-01'!T7</f>
      </c>
    </row>
    <row r="50" spans="1:6" ht="25.5">
      <c r="A50" s="11" t="s">
        <v>5074</v>
      </c>
      <c s="12" t="s">
        <v>5075</v>
      </c>
      <c s="14">
        <f>'SO 00-78-01'!K8+'SO 00-78-01'!M8</f>
      </c>
      <c s="14">
        <f>C50*0.21</f>
      </c>
      <c s="14">
        <f>C50+D50</f>
      </c>
      <c s="13">
        <f>'SO 00-78-01'!T7</f>
      </c>
    </row>
    <row r="51" spans="1:6" ht="12.75">
      <c r="A51" s="11" t="s">
        <v>5167</v>
      </c>
      <c s="12" t="s">
        <v>5168</v>
      </c>
      <c s="14">
        <f>'SO 00-79-01'!K8+'SO 00-79-01'!M8</f>
      </c>
      <c s="14">
        <f>C51*0.21</f>
      </c>
      <c s="14">
        <f>C51+D51</f>
      </c>
      <c s="13">
        <f>'SO 00-79-01'!T7</f>
      </c>
    </row>
    <row r="52" spans="1:6" ht="12.75">
      <c r="A52" s="11" t="s">
        <v>5248</v>
      </c>
      <c s="12" t="s">
        <v>5249</v>
      </c>
      <c s="14">
        <f>'SO 00-79-01.07'!K8+'SO 00-79-01.07'!M8</f>
      </c>
      <c s="14">
        <f>C52*0.21</f>
      </c>
      <c s="14">
        <f>C52+D52</f>
      </c>
      <c s="13">
        <f>'SO 00-79-01.07'!T7</f>
      </c>
    </row>
    <row r="53" spans="1:6" ht="12.75">
      <c r="A53" s="11" t="s">
        <v>5266</v>
      </c>
      <c s="12" t="s">
        <v>5267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5268</v>
      </c>
      <c s="12" t="s">
        <v>5269</v>
      </c>
      <c s="14">
        <f>'SO 00-86-01'!K8+'SO 00-86-01'!M8</f>
      </c>
      <c s="14">
        <f>C54*0.21</f>
      </c>
      <c s="14">
        <f>C54+D54</f>
      </c>
      <c s="13">
        <f>'SO 00-86-01'!T7</f>
      </c>
    </row>
    <row r="55" spans="1:6" ht="12.75">
      <c r="A55" s="11" t="s">
        <v>5452</v>
      </c>
      <c s="12" t="s">
        <v>5453</v>
      </c>
      <c s="14">
        <f>0+C56+C57</f>
      </c>
      <c s="14">
        <f>C55*0.21</f>
      </c>
      <c s="14">
        <f>0+E56+E57</f>
      </c>
      <c s="13">
        <f>0+F56+F57</f>
      </c>
    </row>
    <row r="56" spans="1:6" ht="12.75">
      <c r="A56" s="11" t="s">
        <v>5454</v>
      </c>
      <c s="12" t="s">
        <v>5455</v>
      </c>
      <c s="14">
        <f>'SO 00-98-01'!K8+'SO 00-98-01'!M8</f>
      </c>
      <c s="14">
        <f>C56*0.21</f>
      </c>
      <c s="14">
        <f>C56+D56</f>
      </c>
      <c s="13">
        <f>'SO 00-98-01'!T7</f>
      </c>
    </row>
    <row r="57" spans="1:6" ht="12.75">
      <c r="A57" s="11" t="s">
        <v>5552</v>
      </c>
      <c s="12" t="s">
        <v>5553</v>
      </c>
      <c s="14">
        <f>'SO 00-98-01.07'!K8+'SO 00-98-01.07'!M8</f>
      </c>
      <c s="14">
        <f>C57*0.21</f>
      </c>
      <c s="14">
        <f>C57+D57</f>
      </c>
      <c s="13">
        <f>'SO 00-98-01.07'!T7</f>
      </c>
    </row>
    <row r="58" spans="1:6" ht="12.75">
      <c r="A58" s="11" t="s">
        <v>5556</v>
      </c>
      <c s="12" t="s">
        <v>5557</v>
      </c>
      <c s="14">
        <f>0+C59+C60</f>
      </c>
      <c s="14">
        <f>C58*0.21</f>
      </c>
      <c s="14">
        <f>0+E59+E60</f>
      </c>
      <c s="13">
        <f>0+F59+F60</f>
      </c>
    </row>
    <row r="59" spans="1:6" ht="12.75">
      <c r="A59" s="11" t="s">
        <v>5558</v>
      </c>
      <c s="12" t="s">
        <v>5559</v>
      </c>
      <c s="14">
        <f>'SO 00-95-01'!K8+'SO 00-95-01'!M8</f>
      </c>
      <c s="14">
        <f>C59*0.21</f>
      </c>
      <c s="14">
        <f>C59+D59</f>
      </c>
      <c s="13">
        <f>'SO 00-95-01'!T7</f>
      </c>
    </row>
    <row r="60" spans="1:6" ht="12.75">
      <c r="A60" s="11" t="s">
        <v>5666</v>
      </c>
      <c s="12" t="s">
        <v>5667</v>
      </c>
      <c s="14">
        <f>'SO 00-95-01.07'!K8+'SO 00-95-01.07'!M8</f>
      </c>
      <c s="14">
        <f>C60*0.21</f>
      </c>
      <c s="14">
        <f>C60+D60</f>
      </c>
      <c s="13">
        <f>'SO 00-95-01.07'!T7</f>
      </c>
    </row>
    <row r="61" spans="1:6" ht="12.75">
      <c r="A61" s="11" t="s">
        <v>5673</v>
      </c>
      <c s="12" t="s">
        <v>5674</v>
      </c>
      <c s="14">
        <f>0+C62+C63</f>
      </c>
      <c s="14">
        <f>C61*0.21</f>
      </c>
      <c s="14">
        <f>0+E62+E63</f>
      </c>
      <c s="13">
        <f>0+F62+F63</f>
      </c>
    </row>
    <row r="62" spans="1:6" ht="12.75">
      <c r="A62" s="11" t="s">
        <v>5675</v>
      </c>
      <c s="12" t="s">
        <v>5674</v>
      </c>
      <c s="14">
        <f>'SO 90-90-01'!K8+'SO 90-90-01'!M8</f>
      </c>
      <c s="14">
        <f>C62*0.21</f>
      </c>
      <c s="14">
        <f>C62+D62</f>
      </c>
      <c s="13">
        <f>'SO 90-90-01'!T7</f>
      </c>
    </row>
    <row r="63" spans="1:6" ht="12.75">
      <c r="A63" s="11" t="s">
        <v>5697</v>
      </c>
      <c s="12" t="s">
        <v>5698</v>
      </c>
      <c s="14">
        <f>'SO 90-90-01.07'!K8+'SO 90-90-01.07'!M8</f>
      </c>
      <c s="14">
        <f>C63*0.21</f>
      </c>
      <c s="14">
        <f>C63+D63</f>
      </c>
      <c s="13">
        <f>'SO 90-90-01.07'!T7</f>
      </c>
    </row>
    <row r="64" spans="1:6" ht="12.75">
      <c r="A64" s="11" t="s">
        <v>5702</v>
      </c>
      <c s="12" t="s">
        <v>5703</v>
      </c>
      <c s="14">
        <f>0+C65+C66</f>
      </c>
      <c s="14">
        <f>C64*0.21</f>
      </c>
      <c s="14">
        <f>0+E65+E66</f>
      </c>
      <c s="13">
        <f>0+F65+F66</f>
      </c>
    </row>
    <row r="65" spans="1:6" ht="12.75">
      <c r="A65" s="11" t="s">
        <v>5704</v>
      </c>
      <c s="12" t="s">
        <v>5703</v>
      </c>
      <c s="14">
        <f>'SO 98-98-01'!K8+'SO 98-98-01'!M8</f>
      </c>
      <c s="14">
        <f>C65*0.21</f>
      </c>
      <c s="14">
        <f>C65+D65</f>
      </c>
      <c s="13">
        <f>'SO 98-98-01'!T7</f>
      </c>
    </row>
    <row r="66" spans="1:6" ht="12.75">
      <c r="A66" s="11" t="s">
        <v>5719</v>
      </c>
      <c s="12" t="s">
        <v>5720</v>
      </c>
      <c s="14">
        <f>'SO 98-98-01.07'!K8+'SO 98-98-01.07'!M8</f>
      </c>
      <c s="14">
        <f>C66*0.21</f>
      </c>
      <c s="14">
        <f>C66+D66</f>
      </c>
      <c s="13">
        <f>'SO 98-98-01.07'!T7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COUNTIFS(L8:L86,"=0",A8:A86,"P")+COUNTIFS(L8:L86,"",A8:A86,"P")+SUM(Q8:Q86)</f>
      </c>
    </row>
    <row r="8" spans="1:13" ht="12.75">
      <c r="A8" t="s">
        <v>45</v>
      </c>
      <c r="C8" s="28" t="s">
        <v>657</v>
      </c>
      <c r="E8" s="30" t="s">
        <v>656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50</v>
      </c>
      <c s="34" t="s">
        <v>48</v>
      </c>
      <c s="34" t="s">
        <v>658</v>
      </c>
      <c s="35" t="s">
        <v>5</v>
      </c>
      <c s="6" t="s">
        <v>659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659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660</v>
      </c>
      <c s="35" t="s">
        <v>5</v>
      </c>
      <c s="6" t="s">
        <v>661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25.5">
      <c r="A15" s="35" t="s">
        <v>55</v>
      </c>
      <c r="E15" s="39" t="s">
        <v>661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662</v>
      </c>
      <c s="35" t="s">
        <v>5</v>
      </c>
      <c s="6" t="s">
        <v>663</v>
      </c>
      <c s="36" t="s">
        <v>128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663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664</v>
      </c>
      <c s="35" t="s">
        <v>5</v>
      </c>
      <c s="6" t="s">
        <v>665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665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666</v>
      </c>
      <c s="35" t="s">
        <v>5</v>
      </c>
      <c s="6" t="s">
        <v>667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12.75">
      <c r="A27" s="35" t="s">
        <v>55</v>
      </c>
      <c r="E27" s="39" t="s">
        <v>667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668</v>
      </c>
      <c s="35" t="s">
        <v>5</v>
      </c>
      <c s="6" t="s">
        <v>669</v>
      </c>
      <c s="36" t="s">
        <v>128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669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670</v>
      </c>
      <c s="35" t="s">
        <v>5</v>
      </c>
      <c s="6" t="s">
        <v>671</v>
      </c>
      <c s="36" t="s">
        <v>128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25.5">
      <c r="A35" s="35" t="s">
        <v>55</v>
      </c>
      <c r="E35" s="39" t="s">
        <v>671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672</v>
      </c>
      <c s="35" t="s">
        <v>5</v>
      </c>
      <c s="6" t="s">
        <v>673</v>
      </c>
      <c s="36" t="s">
        <v>128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673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674</v>
      </c>
      <c s="35" t="s">
        <v>5</v>
      </c>
      <c s="6" t="s">
        <v>675</v>
      </c>
      <c s="36" t="s">
        <v>128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25.5">
      <c r="A43" s="35" t="s">
        <v>55</v>
      </c>
      <c r="E43" s="39" t="s">
        <v>675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676</v>
      </c>
      <c s="35" t="s">
        <v>5</v>
      </c>
      <c s="6" t="s">
        <v>677</v>
      </c>
      <c s="36" t="s">
        <v>128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677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678</v>
      </c>
      <c s="35" t="s">
        <v>5</v>
      </c>
      <c s="6" t="s">
        <v>679</v>
      </c>
      <c s="36" t="s">
        <v>128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25.5">
      <c r="A51" s="35" t="s">
        <v>55</v>
      </c>
      <c r="E51" s="39" t="s">
        <v>679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680</v>
      </c>
      <c s="35" t="s">
        <v>5</v>
      </c>
      <c s="6" t="s">
        <v>681</v>
      </c>
      <c s="36" t="s">
        <v>128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681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682</v>
      </c>
      <c s="35" t="s">
        <v>5</v>
      </c>
      <c s="6" t="s">
        <v>683</v>
      </c>
      <c s="36" t="s">
        <v>128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683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684</v>
      </c>
      <c s="35" t="s">
        <v>5</v>
      </c>
      <c s="6" t="s">
        <v>685</v>
      </c>
      <c s="36" t="s">
        <v>128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685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598</v>
      </c>
      <c s="35" t="s">
        <v>5</v>
      </c>
      <c s="6" t="s">
        <v>599</v>
      </c>
      <c s="36" t="s">
        <v>128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599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686</v>
      </c>
      <c s="35" t="s">
        <v>5</v>
      </c>
      <c s="6" t="s">
        <v>687</v>
      </c>
      <c s="36" t="s">
        <v>128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687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600</v>
      </c>
      <c s="35" t="s">
        <v>5</v>
      </c>
      <c s="6" t="s">
        <v>601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25.5">
      <c r="A75" s="35" t="s">
        <v>55</v>
      </c>
      <c r="E75" s="39" t="s">
        <v>601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602</v>
      </c>
      <c s="35" t="s">
        <v>5</v>
      </c>
      <c s="6" t="s">
        <v>603</v>
      </c>
      <c s="36" t="s">
        <v>128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603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199</v>
      </c>
      <c s="35" t="s">
        <v>5</v>
      </c>
      <c s="6" t="s">
        <v>200</v>
      </c>
      <c s="36" t="s">
        <v>85</v>
      </c>
      <c s="37">
        <v>0.078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25.5">
      <c r="A83" s="35" t="s">
        <v>55</v>
      </c>
      <c r="E83" s="39" t="s">
        <v>200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38.25">
      <c r="A86" t="s">
        <v>50</v>
      </c>
      <c s="34" t="s">
        <v>116</v>
      </c>
      <c s="34" t="s">
        <v>202</v>
      </c>
      <c s="35" t="s">
        <v>5</v>
      </c>
      <c s="6" t="s">
        <v>203</v>
      </c>
      <c s="36" t="s">
        <v>85</v>
      </c>
      <c s="37">
        <v>0.078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38.25">
      <c r="A87" s="35" t="s">
        <v>55</v>
      </c>
      <c r="E87" s="39" t="s">
        <v>204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COUNTIFS(L8:L330,"=0",A8:A330,"P")+COUNTIFS(L8:L330,"",A8:A330,"P")+SUM(Q8:Q330)</f>
      </c>
    </row>
    <row r="8" spans="1:13" ht="12.75">
      <c r="A8" t="s">
        <v>45</v>
      </c>
      <c r="C8" s="28" t="s">
        <v>690</v>
      </c>
      <c r="E8" s="30" t="s">
        <v>689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</f>
      </c>
    </row>
    <row r="10" spans="1:16" ht="12.75">
      <c r="A10" t="s">
        <v>50</v>
      </c>
      <c s="34" t="s">
        <v>48</v>
      </c>
      <c s="34" t="s">
        <v>691</v>
      </c>
      <c s="35" t="s">
        <v>5</v>
      </c>
      <c s="6" t="s">
        <v>692</v>
      </c>
      <c s="36" t="s">
        <v>108</v>
      </c>
      <c s="37">
        <v>3400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692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335</v>
      </c>
      <c s="35" t="s">
        <v>5</v>
      </c>
      <c s="6" t="s">
        <v>336</v>
      </c>
      <c s="36" t="s">
        <v>108</v>
      </c>
      <c s="37">
        <v>3570</v>
      </c>
      <c s="36">
        <v>7E-05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336</v>
      </c>
    </row>
    <row r="16" spans="1:5" ht="25.5">
      <c r="A16" s="35" t="s">
        <v>56</v>
      </c>
      <c r="E16" s="40" t="s">
        <v>693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214</v>
      </c>
      <c s="35" t="s">
        <v>5</v>
      </c>
      <c s="6" t="s">
        <v>215</v>
      </c>
      <c s="36" t="s">
        <v>128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215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329</v>
      </c>
      <c s="35" t="s">
        <v>5</v>
      </c>
      <c s="6" t="s">
        <v>330</v>
      </c>
      <c s="36" t="s">
        <v>218</v>
      </c>
      <c s="37">
        <v>0.2</v>
      </c>
      <c s="36">
        <v>0.0018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330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694</v>
      </c>
      <c s="35" t="s">
        <v>5</v>
      </c>
      <c s="6" t="s">
        <v>695</v>
      </c>
      <c s="36" t="s">
        <v>128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695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696</v>
      </c>
      <c s="35" t="s">
        <v>5</v>
      </c>
      <c s="6" t="s">
        <v>697</v>
      </c>
      <c s="36" t="s">
        <v>128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697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698</v>
      </c>
      <c s="35" t="s">
        <v>5</v>
      </c>
      <c s="6" t="s">
        <v>699</v>
      </c>
      <c s="36" t="s">
        <v>128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12.75">
      <c r="A35" s="35" t="s">
        <v>55</v>
      </c>
      <c r="E35" s="39" t="s">
        <v>699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700</v>
      </c>
      <c s="35" t="s">
        <v>5</v>
      </c>
      <c s="6" t="s">
        <v>701</v>
      </c>
      <c s="36" t="s">
        <v>128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701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702</v>
      </c>
      <c s="35" t="s">
        <v>5</v>
      </c>
      <c s="6" t="s">
        <v>703</v>
      </c>
      <c s="36" t="s">
        <v>128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703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704</v>
      </c>
      <c s="35" t="s">
        <v>5</v>
      </c>
      <c s="6" t="s">
        <v>705</v>
      </c>
      <c s="36" t="s">
        <v>128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705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706</v>
      </c>
      <c s="35" t="s">
        <v>5</v>
      </c>
      <c s="6" t="s">
        <v>707</v>
      </c>
      <c s="36" t="s">
        <v>128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25.5">
      <c r="A51" s="35" t="s">
        <v>55</v>
      </c>
      <c r="E51" s="39" t="s">
        <v>707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708</v>
      </c>
      <c s="35" t="s">
        <v>5</v>
      </c>
      <c s="6" t="s">
        <v>709</v>
      </c>
      <c s="36" t="s">
        <v>128</v>
      </c>
      <c s="37">
        <v>11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709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710</v>
      </c>
      <c s="35" t="s">
        <v>5</v>
      </c>
      <c s="6" t="s">
        <v>711</v>
      </c>
      <c s="36" t="s">
        <v>128</v>
      </c>
      <c s="37">
        <v>11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711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712</v>
      </c>
      <c s="35" t="s">
        <v>5</v>
      </c>
      <c s="6" t="s">
        <v>713</v>
      </c>
      <c s="36" t="s">
        <v>128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713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714</v>
      </c>
      <c s="35" t="s">
        <v>5</v>
      </c>
      <c s="6" t="s">
        <v>715</v>
      </c>
      <c s="36" t="s">
        <v>128</v>
      </c>
      <c s="37">
        <v>144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715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716</v>
      </c>
      <c s="35" t="s">
        <v>5</v>
      </c>
      <c s="6" t="s">
        <v>717</v>
      </c>
      <c s="36" t="s">
        <v>128</v>
      </c>
      <c s="37">
        <v>144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717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718</v>
      </c>
      <c s="35" t="s">
        <v>5</v>
      </c>
      <c s="6" t="s">
        <v>719</v>
      </c>
      <c s="36" t="s">
        <v>128</v>
      </c>
      <c s="37">
        <v>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25.5">
      <c r="A75" s="35" t="s">
        <v>55</v>
      </c>
      <c r="E75" s="39" t="s">
        <v>719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720</v>
      </c>
      <c s="35" t="s">
        <v>5</v>
      </c>
      <c s="6" t="s">
        <v>721</v>
      </c>
      <c s="36" t="s">
        <v>128</v>
      </c>
      <c s="37">
        <v>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721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722</v>
      </c>
      <c s="35" t="s">
        <v>5</v>
      </c>
      <c s="6" t="s">
        <v>723</v>
      </c>
      <c s="36" t="s">
        <v>128</v>
      </c>
      <c s="37">
        <v>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12.75">
      <c r="A83" s="35" t="s">
        <v>55</v>
      </c>
      <c r="E83" s="39" t="s">
        <v>723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724</v>
      </c>
      <c s="35" t="s">
        <v>5</v>
      </c>
      <c s="6" t="s">
        <v>725</v>
      </c>
      <c s="36" t="s">
        <v>128</v>
      </c>
      <c s="37">
        <v>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725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726</v>
      </c>
      <c s="35" t="s">
        <v>5</v>
      </c>
      <c s="6" t="s">
        <v>727</v>
      </c>
      <c s="36" t="s">
        <v>128</v>
      </c>
      <c s="37">
        <v>70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727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728</v>
      </c>
      <c s="35" t="s">
        <v>5</v>
      </c>
      <c s="6" t="s">
        <v>729</v>
      </c>
      <c s="36" t="s">
        <v>128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729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730</v>
      </c>
      <c s="35" t="s">
        <v>5</v>
      </c>
      <c s="6" t="s">
        <v>731</v>
      </c>
      <c s="36" t="s">
        <v>128</v>
      </c>
      <c s="37">
        <v>70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25.5">
      <c r="A99" s="35" t="s">
        <v>55</v>
      </c>
      <c r="E99" s="39" t="s">
        <v>731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732</v>
      </c>
      <c s="35" t="s">
        <v>5</v>
      </c>
      <c s="6" t="s">
        <v>733</v>
      </c>
      <c s="36" t="s">
        <v>128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733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734</v>
      </c>
      <c s="35" t="s">
        <v>5</v>
      </c>
      <c s="6" t="s">
        <v>735</v>
      </c>
      <c s="36" t="s">
        <v>128</v>
      </c>
      <c s="37">
        <v>24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735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736</v>
      </c>
      <c s="35" t="s">
        <v>5</v>
      </c>
      <c s="6" t="s">
        <v>737</v>
      </c>
      <c s="36" t="s">
        <v>128</v>
      </c>
      <c s="37">
        <v>24</v>
      </c>
      <c s="36">
        <v>5E-05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737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138</v>
      </c>
      <c s="34" t="s">
        <v>738</v>
      </c>
      <c s="35" t="s">
        <v>5</v>
      </c>
      <c s="6" t="s">
        <v>739</v>
      </c>
      <c s="36" t="s">
        <v>128</v>
      </c>
      <c s="37">
        <v>11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25.5">
      <c r="A115" s="35" t="s">
        <v>55</v>
      </c>
      <c r="E115" s="39" t="s">
        <v>739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740</v>
      </c>
      <c s="35" t="s">
        <v>5</v>
      </c>
      <c s="6" t="s">
        <v>741</v>
      </c>
      <c s="36" t="s">
        <v>128</v>
      </c>
      <c s="37">
        <v>11</v>
      </c>
      <c s="36">
        <v>5E-05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741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144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25.5">
      <c r="A123" s="35" t="s">
        <v>55</v>
      </c>
      <c r="E123" s="39" t="s">
        <v>245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25.5">
      <c r="A127" s="35" t="s">
        <v>55</v>
      </c>
      <c r="E127" s="39" t="s">
        <v>248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322</v>
      </c>
      <c s="35" t="s">
        <v>5</v>
      </c>
      <c s="6" t="s">
        <v>323</v>
      </c>
      <c s="36" t="s">
        <v>108</v>
      </c>
      <c s="37">
        <v>6800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323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742</v>
      </c>
      <c s="35" t="s">
        <v>5</v>
      </c>
      <c s="6" t="s">
        <v>743</v>
      </c>
      <c s="36" t="s">
        <v>108</v>
      </c>
      <c s="37">
        <v>6800</v>
      </c>
      <c s="36">
        <v>6E-05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25.5">
      <c r="A135" s="35" t="s">
        <v>55</v>
      </c>
      <c r="E135" s="39" t="s">
        <v>743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126</v>
      </c>
      <c s="35" t="s">
        <v>5</v>
      </c>
      <c s="6" t="s">
        <v>127</v>
      </c>
      <c s="36" t="s">
        <v>128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25.5">
      <c r="A139" s="35" t="s">
        <v>55</v>
      </c>
      <c r="E139" s="39" t="s">
        <v>127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159</v>
      </c>
      <c s="34" t="s">
        <v>744</v>
      </c>
      <c s="35" t="s">
        <v>5</v>
      </c>
      <c s="6" t="s">
        <v>745</v>
      </c>
      <c s="36" t="s">
        <v>128</v>
      </c>
      <c s="37">
        <v>168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25.5">
      <c r="A143" s="35" t="s">
        <v>55</v>
      </c>
      <c r="E143" s="39" t="s">
        <v>745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130</v>
      </c>
      <c s="35" t="s">
        <v>5</v>
      </c>
      <c s="6" t="s">
        <v>131</v>
      </c>
      <c s="36" t="s">
        <v>128</v>
      </c>
      <c s="37">
        <v>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109</v>
      </c>
      <c>
        <f>(M146*21)/100</f>
      </c>
      <c t="s">
        <v>28</v>
      </c>
    </row>
    <row r="147" spans="1:5" ht="12.75">
      <c r="A147" s="35" t="s">
        <v>55</v>
      </c>
      <c r="E147" s="39" t="s">
        <v>131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165</v>
      </c>
      <c s="34" t="s">
        <v>133</v>
      </c>
      <c s="35" t="s">
        <v>5</v>
      </c>
      <c s="6" t="s">
        <v>134</v>
      </c>
      <c s="36" t="s">
        <v>128</v>
      </c>
      <c s="37">
        <v>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25.5">
      <c r="A151" s="35" t="s">
        <v>55</v>
      </c>
      <c r="E151" s="39" t="s">
        <v>134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168</v>
      </c>
      <c s="34" t="s">
        <v>746</v>
      </c>
      <c s="35" t="s">
        <v>5</v>
      </c>
      <c s="6" t="s">
        <v>747</v>
      </c>
      <c s="36" t="s">
        <v>128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109</v>
      </c>
      <c>
        <f>(M154*21)/100</f>
      </c>
      <c t="s">
        <v>28</v>
      </c>
    </row>
    <row r="155" spans="1:5" ht="25.5">
      <c r="A155" s="35" t="s">
        <v>55</v>
      </c>
      <c r="E155" s="39" t="s">
        <v>747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25.5">
      <c r="A158" t="s">
        <v>50</v>
      </c>
      <c s="34" t="s">
        <v>171</v>
      </c>
      <c s="34" t="s">
        <v>748</v>
      </c>
      <c s="35" t="s">
        <v>5</v>
      </c>
      <c s="6" t="s">
        <v>749</v>
      </c>
      <c s="36" t="s">
        <v>750</v>
      </c>
      <c s="37">
        <v>144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25.5">
      <c r="A159" s="35" t="s">
        <v>55</v>
      </c>
      <c r="E159" s="39" t="s">
        <v>749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751</v>
      </c>
      <c s="35" t="s">
        <v>5</v>
      </c>
      <c s="6" t="s">
        <v>752</v>
      </c>
      <c s="36" t="s">
        <v>128</v>
      </c>
      <c s="37">
        <v>144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109</v>
      </c>
      <c>
        <f>(M162*21)/100</f>
      </c>
      <c t="s">
        <v>28</v>
      </c>
    </row>
    <row r="163" spans="1:5" ht="12.75">
      <c r="A163" s="35" t="s">
        <v>55</v>
      </c>
      <c r="E163" s="39" t="s">
        <v>752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753</v>
      </c>
      <c s="35" t="s">
        <v>5</v>
      </c>
      <c s="6" t="s">
        <v>754</v>
      </c>
      <c s="36" t="s">
        <v>128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109</v>
      </c>
      <c>
        <f>(M166*21)/100</f>
      </c>
      <c t="s">
        <v>28</v>
      </c>
    </row>
    <row r="167" spans="1:5" ht="12.75">
      <c r="A167" s="35" t="s">
        <v>55</v>
      </c>
      <c r="E167" s="39" t="s">
        <v>754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755</v>
      </c>
      <c s="35" t="s">
        <v>5</v>
      </c>
      <c s="6" t="s">
        <v>756</v>
      </c>
      <c s="36" t="s">
        <v>128</v>
      </c>
      <c s="37">
        <v>144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109</v>
      </c>
      <c>
        <f>(M170*21)/100</f>
      </c>
      <c t="s">
        <v>28</v>
      </c>
    </row>
    <row r="171" spans="1:5" ht="12.75">
      <c r="A171" s="35" t="s">
        <v>55</v>
      </c>
      <c r="E171" s="39" t="s">
        <v>756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757</v>
      </c>
      <c s="35" t="s">
        <v>5</v>
      </c>
      <c s="6" t="s">
        <v>758</v>
      </c>
      <c s="36" t="s">
        <v>128</v>
      </c>
      <c s="37">
        <v>144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758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759</v>
      </c>
      <c s="35" t="s">
        <v>5</v>
      </c>
      <c s="6" t="s">
        <v>760</v>
      </c>
      <c s="36" t="s">
        <v>128</v>
      </c>
      <c s="37">
        <v>70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109</v>
      </c>
      <c>
        <f>(M178*21)/100</f>
      </c>
      <c t="s">
        <v>28</v>
      </c>
    </row>
    <row r="179" spans="1:5" ht="12.75">
      <c r="A179" s="35" t="s">
        <v>55</v>
      </c>
      <c r="E179" s="39" t="s">
        <v>760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189</v>
      </c>
      <c s="34" t="s">
        <v>761</v>
      </c>
      <c s="35" t="s">
        <v>5</v>
      </c>
      <c s="6" t="s">
        <v>762</v>
      </c>
      <c s="36" t="s">
        <v>128</v>
      </c>
      <c s="37">
        <v>70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109</v>
      </c>
      <c>
        <f>(M182*21)/100</f>
      </c>
      <c t="s">
        <v>28</v>
      </c>
    </row>
    <row r="183" spans="1:5" ht="12.75">
      <c r="A183" s="35" t="s">
        <v>55</v>
      </c>
      <c r="E183" s="39" t="s">
        <v>762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192</v>
      </c>
      <c s="34" t="s">
        <v>763</v>
      </c>
      <c s="35" t="s">
        <v>5</v>
      </c>
      <c s="6" t="s">
        <v>764</v>
      </c>
      <c s="36" t="s">
        <v>128</v>
      </c>
      <c s="37">
        <v>70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109</v>
      </c>
      <c>
        <f>(M186*21)/100</f>
      </c>
      <c t="s">
        <v>28</v>
      </c>
    </row>
    <row r="187" spans="1:5" ht="12.75">
      <c r="A187" s="35" t="s">
        <v>55</v>
      </c>
      <c r="E187" s="39" t="s">
        <v>764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195</v>
      </c>
      <c s="34" t="s">
        <v>765</v>
      </c>
      <c s="35" t="s">
        <v>5</v>
      </c>
      <c s="6" t="s">
        <v>766</v>
      </c>
      <c s="36" t="s">
        <v>128</v>
      </c>
      <c s="37">
        <v>70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109</v>
      </c>
      <c>
        <f>(M190*21)/100</f>
      </c>
      <c t="s">
        <v>28</v>
      </c>
    </row>
    <row r="191" spans="1:5" ht="12.75">
      <c r="A191" s="35" t="s">
        <v>55</v>
      </c>
      <c r="E191" s="39" t="s">
        <v>766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767</v>
      </c>
      <c s="35" t="s">
        <v>5</v>
      </c>
      <c s="6" t="s">
        <v>768</v>
      </c>
      <c s="36" t="s">
        <v>128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109</v>
      </c>
      <c>
        <f>(M194*21)/100</f>
      </c>
      <c t="s">
        <v>28</v>
      </c>
    </row>
    <row r="195" spans="1:5" ht="12.75">
      <c r="A195" s="35" t="s">
        <v>55</v>
      </c>
      <c r="E195" s="39" t="s">
        <v>768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769</v>
      </c>
      <c s="35" t="s">
        <v>5</v>
      </c>
      <c s="6" t="s">
        <v>770</v>
      </c>
      <c s="36" t="s">
        <v>128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770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416</v>
      </c>
      <c s="34" t="s">
        <v>136</v>
      </c>
      <c s="35" t="s">
        <v>5</v>
      </c>
      <c s="6" t="s">
        <v>137</v>
      </c>
      <c s="36" t="s">
        <v>128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109</v>
      </c>
      <c>
        <f>(M202*21)/100</f>
      </c>
      <c t="s">
        <v>28</v>
      </c>
    </row>
    <row r="203" spans="1:5" ht="12.75">
      <c r="A203" s="35" t="s">
        <v>55</v>
      </c>
      <c r="E203" s="39" t="s">
        <v>137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419</v>
      </c>
      <c s="34" t="s">
        <v>139</v>
      </c>
      <c s="35" t="s">
        <v>5</v>
      </c>
      <c s="6" t="s">
        <v>140</v>
      </c>
      <c s="36" t="s">
        <v>128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25.5">
      <c r="A207" s="35" t="s">
        <v>55</v>
      </c>
      <c r="E207" s="39" t="s">
        <v>140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423</v>
      </c>
      <c s="34" t="s">
        <v>142</v>
      </c>
      <c s="35" t="s">
        <v>5</v>
      </c>
      <c s="6" t="s">
        <v>143</v>
      </c>
      <c s="36" t="s">
        <v>128</v>
      </c>
      <c s="37">
        <v>8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109</v>
      </c>
      <c>
        <f>(M210*21)/100</f>
      </c>
      <c t="s">
        <v>28</v>
      </c>
    </row>
    <row r="211" spans="1:5" ht="12.75">
      <c r="A211" s="35" t="s">
        <v>55</v>
      </c>
      <c r="E211" s="39" t="s">
        <v>143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427</v>
      </c>
      <c s="34" t="s">
        <v>145</v>
      </c>
      <c s="35" t="s">
        <v>5</v>
      </c>
      <c s="6" t="s">
        <v>146</v>
      </c>
      <c s="36" t="s">
        <v>128</v>
      </c>
      <c s="37">
        <v>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109</v>
      </c>
      <c>
        <f>(M214*21)/100</f>
      </c>
      <c t="s">
        <v>28</v>
      </c>
    </row>
    <row r="215" spans="1:5" ht="25.5">
      <c r="A215" s="35" t="s">
        <v>55</v>
      </c>
      <c r="E215" s="39" t="s">
        <v>146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428</v>
      </c>
      <c s="34" t="s">
        <v>148</v>
      </c>
      <c s="35" t="s">
        <v>5</v>
      </c>
      <c s="6" t="s">
        <v>149</v>
      </c>
      <c s="36" t="s">
        <v>128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109</v>
      </c>
      <c>
        <f>(M218*21)/100</f>
      </c>
      <c t="s">
        <v>28</v>
      </c>
    </row>
    <row r="219" spans="1:5" ht="12.75">
      <c r="A219" s="35" t="s">
        <v>55</v>
      </c>
      <c r="E219" s="39" t="s">
        <v>149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6" ht="25.5">
      <c r="A222" t="s">
        <v>50</v>
      </c>
      <c s="34" t="s">
        <v>771</v>
      </c>
      <c s="34" t="s">
        <v>151</v>
      </c>
      <c s="35" t="s">
        <v>5</v>
      </c>
      <c s="6" t="s">
        <v>152</v>
      </c>
      <c s="36" t="s">
        <v>128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109</v>
      </c>
      <c>
        <f>(M222*21)/100</f>
      </c>
      <c t="s">
        <v>28</v>
      </c>
    </row>
    <row r="223" spans="1:5" ht="25.5">
      <c r="A223" s="35" t="s">
        <v>55</v>
      </c>
      <c r="E223" s="39" t="s">
        <v>152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12.75">
      <c r="A226" t="s">
        <v>50</v>
      </c>
      <c s="34" t="s">
        <v>772</v>
      </c>
      <c s="34" t="s">
        <v>773</v>
      </c>
      <c s="35" t="s">
        <v>5</v>
      </c>
      <c s="6" t="s">
        <v>774</v>
      </c>
      <c s="36" t="s">
        <v>128</v>
      </c>
      <c s="37">
        <v>6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109</v>
      </c>
      <c>
        <f>(M226*21)/100</f>
      </c>
      <c t="s">
        <v>28</v>
      </c>
    </row>
    <row r="227" spans="1:5" ht="12.75">
      <c r="A227" s="35" t="s">
        <v>55</v>
      </c>
      <c r="E227" s="39" t="s">
        <v>774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5</v>
      </c>
    </row>
    <row r="230" spans="1:16" ht="12.75">
      <c r="A230" t="s">
        <v>50</v>
      </c>
      <c s="34" t="s">
        <v>775</v>
      </c>
      <c s="34" t="s">
        <v>776</v>
      </c>
      <c s="35" t="s">
        <v>5</v>
      </c>
      <c s="6" t="s">
        <v>777</v>
      </c>
      <c s="36" t="s">
        <v>128</v>
      </c>
      <c s="37">
        <v>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109</v>
      </c>
      <c>
        <f>(M230*21)/100</f>
      </c>
      <c t="s">
        <v>28</v>
      </c>
    </row>
    <row r="231" spans="1:5" ht="12.75">
      <c r="A231" s="35" t="s">
        <v>55</v>
      </c>
      <c r="E231" s="39" t="s">
        <v>777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6" ht="12.75">
      <c r="A234" t="s">
        <v>50</v>
      </c>
      <c s="34" t="s">
        <v>778</v>
      </c>
      <c s="34" t="s">
        <v>779</v>
      </c>
      <c s="35" t="s">
        <v>5</v>
      </c>
      <c s="6" t="s">
        <v>780</v>
      </c>
      <c s="36" t="s">
        <v>128</v>
      </c>
      <c s="37">
        <v>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109</v>
      </c>
      <c>
        <f>(M234*21)/100</f>
      </c>
      <c t="s">
        <v>28</v>
      </c>
    </row>
    <row r="235" spans="1:5" ht="12.75">
      <c r="A235" s="35" t="s">
        <v>55</v>
      </c>
      <c r="E235" s="39" t="s">
        <v>780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5</v>
      </c>
    </row>
    <row r="238" spans="1:16" ht="12.75">
      <c r="A238" t="s">
        <v>50</v>
      </c>
      <c s="34" t="s">
        <v>781</v>
      </c>
      <c s="34" t="s">
        <v>782</v>
      </c>
      <c s="35" t="s">
        <v>5</v>
      </c>
      <c s="6" t="s">
        <v>783</v>
      </c>
      <c s="36" t="s">
        <v>128</v>
      </c>
      <c s="37">
        <v>3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109</v>
      </c>
      <c>
        <f>(M238*21)/100</f>
      </c>
      <c t="s">
        <v>28</v>
      </c>
    </row>
    <row r="239" spans="1:5" ht="12.75">
      <c r="A239" s="35" t="s">
        <v>55</v>
      </c>
      <c r="E239" s="39" t="s">
        <v>783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12.75">
      <c r="A242" t="s">
        <v>50</v>
      </c>
      <c s="34" t="s">
        <v>784</v>
      </c>
      <c s="34" t="s">
        <v>785</v>
      </c>
      <c s="35" t="s">
        <v>5</v>
      </c>
      <c s="6" t="s">
        <v>786</v>
      </c>
      <c s="36" t="s">
        <v>128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109</v>
      </c>
      <c>
        <f>(M242*21)/100</f>
      </c>
      <c t="s">
        <v>28</v>
      </c>
    </row>
    <row r="243" spans="1:5" ht="12.75">
      <c r="A243" s="35" t="s">
        <v>55</v>
      </c>
      <c r="E243" s="39" t="s">
        <v>786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5</v>
      </c>
    </row>
    <row r="246" spans="1:16" ht="12.75">
      <c r="A246" t="s">
        <v>50</v>
      </c>
      <c s="34" t="s">
        <v>787</v>
      </c>
      <c s="34" t="s">
        <v>788</v>
      </c>
      <c s="35" t="s">
        <v>5</v>
      </c>
      <c s="6" t="s">
        <v>789</v>
      </c>
      <c s="36" t="s">
        <v>128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109</v>
      </c>
      <c>
        <f>(M246*21)/100</f>
      </c>
      <c t="s">
        <v>28</v>
      </c>
    </row>
    <row r="247" spans="1:5" ht="12.75">
      <c r="A247" s="35" t="s">
        <v>55</v>
      </c>
      <c r="E247" s="39" t="s">
        <v>789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12.75">
      <c r="A250" t="s">
        <v>50</v>
      </c>
      <c s="34" t="s">
        <v>790</v>
      </c>
      <c s="34" t="s">
        <v>791</v>
      </c>
      <c s="35" t="s">
        <v>5</v>
      </c>
      <c s="6" t="s">
        <v>792</v>
      </c>
      <c s="36" t="s">
        <v>128</v>
      </c>
      <c s="37">
        <v>108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109</v>
      </c>
      <c>
        <f>(M250*21)/100</f>
      </c>
      <c t="s">
        <v>28</v>
      </c>
    </row>
    <row r="251" spans="1:5" ht="12.75">
      <c r="A251" s="35" t="s">
        <v>55</v>
      </c>
      <c r="E251" s="39" t="s">
        <v>792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793</v>
      </c>
      <c s="34" t="s">
        <v>794</v>
      </c>
      <c s="35" t="s">
        <v>5</v>
      </c>
      <c s="6" t="s">
        <v>795</v>
      </c>
      <c s="36" t="s">
        <v>128</v>
      </c>
      <c s="37">
        <v>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109</v>
      </c>
      <c>
        <f>(M254*21)/100</f>
      </c>
      <c t="s">
        <v>28</v>
      </c>
    </row>
    <row r="255" spans="1:5" ht="12.75">
      <c r="A255" s="35" t="s">
        <v>55</v>
      </c>
      <c r="E255" s="39" t="s">
        <v>795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796</v>
      </c>
      <c s="34" t="s">
        <v>797</v>
      </c>
      <c s="35" t="s">
        <v>5</v>
      </c>
      <c s="6" t="s">
        <v>798</v>
      </c>
      <c s="36" t="s">
        <v>128</v>
      </c>
      <c s="37">
        <v>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109</v>
      </c>
      <c>
        <f>(M258*21)/100</f>
      </c>
      <c t="s">
        <v>28</v>
      </c>
    </row>
    <row r="259" spans="1:5" ht="12.75">
      <c r="A259" s="35" t="s">
        <v>55</v>
      </c>
      <c r="E259" s="39" t="s">
        <v>798</v>
      </c>
    </row>
    <row r="260" spans="1:5" ht="12.75">
      <c r="A260" s="35" t="s">
        <v>56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799</v>
      </c>
      <c s="34" t="s">
        <v>800</v>
      </c>
      <c s="35" t="s">
        <v>5</v>
      </c>
      <c s="6" t="s">
        <v>801</v>
      </c>
      <c s="36" t="s">
        <v>128</v>
      </c>
      <c s="37">
        <v>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109</v>
      </c>
      <c>
        <f>(M262*21)/100</f>
      </c>
      <c t="s">
        <v>28</v>
      </c>
    </row>
    <row r="263" spans="1:5" ht="12.75">
      <c r="A263" s="35" t="s">
        <v>55</v>
      </c>
      <c r="E263" s="39" t="s">
        <v>801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12.75">
      <c r="A266" t="s">
        <v>50</v>
      </c>
      <c s="34" t="s">
        <v>802</v>
      </c>
      <c s="34" t="s">
        <v>803</v>
      </c>
      <c s="35" t="s">
        <v>5</v>
      </c>
      <c s="6" t="s">
        <v>804</v>
      </c>
      <c s="36" t="s">
        <v>128</v>
      </c>
      <c s="37">
        <v>7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109</v>
      </c>
      <c>
        <f>(M266*21)/100</f>
      </c>
      <c t="s">
        <v>28</v>
      </c>
    </row>
    <row r="267" spans="1:5" ht="12.75">
      <c r="A267" s="35" t="s">
        <v>55</v>
      </c>
      <c r="E267" s="39" t="s">
        <v>804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12.75">
      <c r="A270" t="s">
        <v>50</v>
      </c>
      <c s="34" t="s">
        <v>805</v>
      </c>
      <c s="34" t="s">
        <v>806</v>
      </c>
      <c s="35" t="s">
        <v>5</v>
      </c>
      <c s="6" t="s">
        <v>807</v>
      </c>
      <c s="36" t="s">
        <v>128</v>
      </c>
      <c s="37">
        <v>7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109</v>
      </c>
      <c>
        <f>(M270*21)/100</f>
      </c>
      <c t="s">
        <v>28</v>
      </c>
    </row>
    <row r="271" spans="1:5" ht="12.75">
      <c r="A271" s="35" t="s">
        <v>55</v>
      </c>
      <c r="E271" s="39" t="s">
        <v>807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12.75">
      <c r="A274" t="s">
        <v>50</v>
      </c>
      <c s="34" t="s">
        <v>808</v>
      </c>
      <c s="34" t="s">
        <v>809</v>
      </c>
      <c s="35" t="s">
        <v>5</v>
      </c>
      <c s="6" t="s">
        <v>810</v>
      </c>
      <c s="36" t="s">
        <v>128</v>
      </c>
      <c s="37">
        <v>168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109</v>
      </c>
      <c>
        <f>(M274*21)/100</f>
      </c>
      <c t="s">
        <v>28</v>
      </c>
    </row>
    <row r="275" spans="1:5" ht="12.75">
      <c r="A275" s="35" t="s">
        <v>55</v>
      </c>
      <c r="E275" s="39" t="s">
        <v>810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6" ht="12.75">
      <c r="A278" t="s">
        <v>50</v>
      </c>
      <c s="34" t="s">
        <v>811</v>
      </c>
      <c s="34" t="s">
        <v>812</v>
      </c>
      <c s="35" t="s">
        <v>5</v>
      </c>
      <c s="6" t="s">
        <v>813</v>
      </c>
      <c s="36" t="s">
        <v>128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109</v>
      </c>
      <c>
        <f>(M278*21)/100</f>
      </c>
      <c t="s">
        <v>28</v>
      </c>
    </row>
    <row r="279" spans="1:5" ht="12.75">
      <c r="A279" s="35" t="s">
        <v>55</v>
      </c>
      <c r="E279" s="39" t="s">
        <v>813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25.5">
      <c r="A282" t="s">
        <v>50</v>
      </c>
      <c s="34" t="s">
        <v>814</v>
      </c>
      <c s="34" t="s">
        <v>815</v>
      </c>
      <c s="35" t="s">
        <v>5</v>
      </c>
      <c s="6" t="s">
        <v>816</v>
      </c>
      <c s="36" t="s">
        <v>128</v>
      </c>
      <c s="37">
        <v>40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109</v>
      </c>
      <c>
        <f>(M282*21)/100</f>
      </c>
      <c t="s">
        <v>28</v>
      </c>
    </row>
    <row r="283" spans="1:5" ht="25.5">
      <c r="A283" s="35" t="s">
        <v>55</v>
      </c>
      <c r="E283" s="39" t="s">
        <v>816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817</v>
      </c>
      <c s="34" t="s">
        <v>163</v>
      </c>
      <c s="35" t="s">
        <v>5</v>
      </c>
      <c s="6" t="s">
        <v>158</v>
      </c>
      <c s="36" t="s">
        <v>108</v>
      </c>
      <c s="37">
        <v>300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109</v>
      </c>
      <c>
        <f>(M286*21)/100</f>
      </c>
      <c t="s">
        <v>28</v>
      </c>
    </row>
    <row r="287" spans="1:5" ht="12.75">
      <c r="A287" s="35" t="s">
        <v>55</v>
      </c>
      <c r="E287" s="39" t="s">
        <v>158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6" ht="12.75">
      <c r="A290" t="s">
        <v>50</v>
      </c>
      <c s="34" t="s">
        <v>818</v>
      </c>
      <c s="34" t="s">
        <v>160</v>
      </c>
      <c s="35" t="s">
        <v>5</v>
      </c>
      <c s="6" t="s">
        <v>161</v>
      </c>
      <c s="36" t="s">
        <v>108</v>
      </c>
      <c s="37">
        <v>300</v>
      </c>
      <c s="36">
        <v>0.0002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28</v>
      </c>
    </row>
    <row r="291" spans="1:5" ht="12.75">
      <c r="A291" s="35" t="s">
        <v>55</v>
      </c>
      <c r="E291" s="39" t="s">
        <v>161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12.75">
      <c r="A294" t="s">
        <v>50</v>
      </c>
      <c s="34" t="s">
        <v>819</v>
      </c>
      <c s="34" t="s">
        <v>184</v>
      </c>
      <c s="35" t="s">
        <v>5</v>
      </c>
      <c s="6" t="s">
        <v>185</v>
      </c>
      <c s="36" t="s">
        <v>108</v>
      </c>
      <c s="37">
        <v>300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109</v>
      </c>
      <c>
        <f>(M294*21)/100</f>
      </c>
      <c t="s">
        <v>28</v>
      </c>
    </row>
    <row r="295" spans="1:5" ht="12.75">
      <c r="A295" s="35" t="s">
        <v>55</v>
      </c>
      <c r="E295" s="39" t="s">
        <v>185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6" ht="12.75">
      <c r="A298" t="s">
        <v>50</v>
      </c>
      <c s="34" t="s">
        <v>820</v>
      </c>
      <c s="34" t="s">
        <v>187</v>
      </c>
      <c s="35" t="s">
        <v>5</v>
      </c>
      <c s="6" t="s">
        <v>188</v>
      </c>
      <c s="36" t="s">
        <v>108</v>
      </c>
      <c s="37">
        <v>300</v>
      </c>
      <c s="36">
        <v>1E-05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28</v>
      </c>
    </row>
    <row r="299" spans="1:5" ht="12.75">
      <c r="A299" s="35" t="s">
        <v>55</v>
      </c>
      <c r="E299" s="39" t="s">
        <v>188</v>
      </c>
    </row>
    <row r="300" spans="1:5" ht="12.75">
      <c r="A300" s="35" t="s">
        <v>56</v>
      </c>
      <c r="E300" s="40" t="s">
        <v>5</v>
      </c>
    </row>
    <row r="301" spans="1:5" ht="12.75">
      <c r="A301" t="s">
        <v>58</v>
      </c>
      <c r="E301" s="39" t="s">
        <v>5</v>
      </c>
    </row>
    <row r="302" spans="1:16" ht="12.75">
      <c r="A302" t="s">
        <v>50</v>
      </c>
      <c s="34" t="s">
        <v>821</v>
      </c>
      <c s="34" t="s">
        <v>822</v>
      </c>
      <c s="35" t="s">
        <v>5</v>
      </c>
      <c s="6" t="s">
        <v>823</v>
      </c>
      <c s="36" t="s">
        <v>128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109</v>
      </c>
      <c>
        <f>(M302*21)/100</f>
      </c>
      <c t="s">
        <v>28</v>
      </c>
    </row>
    <row r="303" spans="1:5" ht="12.75">
      <c r="A303" s="35" t="s">
        <v>55</v>
      </c>
      <c r="E303" s="39" t="s">
        <v>823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5</v>
      </c>
    </row>
    <row r="306" spans="1:16" ht="25.5">
      <c r="A306" t="s">
        <v>50</v>
      </c>
      <c s="34" t="s">
        <v>824</v>
      </c>
      <c s="34" t="s">
        <v>825</v>
      </c>
      <c s="35" t="s">
        <v>5</v>
      </c>
      <c s="6" t="s">
        <v>826</v>
      </c>
      <c s="36" t="s">
        <v>128</v>
      </c>
      <c s="37">
        <v>20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109</v>
      </c>
      <c>
        <f>(M306*21)/100</f>
      </c>
      <c t="s">
        <v>28</v>
      </c>
    </row>
    <row r="307" spans="1:5" ht="25.5">
      <c r="A307" s="35" t="s">
        <v>55</v>
      </c>
      <c r="E307" s="39" t="s">
        <v>826</v>
      </c>
    </row>
    <row r="308" spans="1:5" ht="12.75">
      <c r="A308" s="35" t="s">
        <v>56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12.75">
      <c r="A310" t="s">
        <v>50</v>
      </c>
      <c s="34" t="s">
        <v>827</v>
      </c>
      <c s="34" t="s">
        <v>828</v>
      </c>
      <c s="35" t="s">
        <v>5</v>
      </c>
      <c s="6" t="s">
        <v>829</v>
      </c>
      <c s="36" t="s">
        <v>830</v>
      </c>
      <c s="37">
        <v>40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109</v>
      </c>
      <c>
        <f>(M310*21)/100</f>
      </c>
      <c t="s">
        <v>28</v>
      </c>
    </row>
    <row r="311" spans="1:5" ht="12.75">
      <c r="A311" s="35" t="s">
        <v>55</v>
      </c>
      <c r="E311" s="39" t="s">
        <v>829</v>
      </c>
    </row>
    <row r="312" spans="1:5" ht="12.75">
      <c r="A312" s="35" t="s">
        <v>56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12.75">
      <c r="A314" t="s">
        <v>50</v>
      </c>
      <c s="34" t="s">
        <v>831</v>
      </c>
      <c s="34" t="s">
        <v>832</v>
      </c>
      <c s="35" t="s">
        <v>5</v>
      </c>
      <c s="6" t="s">
        <v>833</v>
      </c>
      <c s="36" t="s">
        <v>128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109</v>
      </c>
      <c>
        <f>(M314*21)/100</f>
      </c>
      <c t="s">
        <v>28</v>
      </c>
    </row>
    <row r="315" spans="1:5" ht="12.75">
      <c r="A315" s="35" t="s">
        <v>55</v>
      </c>
      <c r="E315" s="39" t="s">
        <v>833</v>
      </c>
    </row>
    <row r="316" spans="1:5" ht="12.75">
      <c r="A316" s="35" t="s">
        <v>56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6" ht="25.5">
      <c r="A318" t="s">
        <v>50</v>
      </c>
      <c s="34" t="s">
        <v>834</v>
      </c>
      <c s="34" t="s">
        <v>835</v>
      </c>
      <c s="35" t="s">
        <v>5</v>
      </c>
      <c s="6" t="s">
        <v>836</v>
      </c>
      <c s="36" t="s">
        <v>128</v>
      </c>
      <c s="37">
        <v>3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109</v>
      </c>
      <c>
        <f>(M318*21)/100</f>
      </c>
      <c t="s">
        <v>28</v>
      </c>
    </row>
    <row r="319" spans="1:5" ht="25.5">
      <c r="A319" s="35" t="s">
        <v>55</v>
      </c>
      <c r="E319" s="39" t="s">
        <v>836</v>
      </c>
    </row>
    <row r="320" spans="1:5" ht="12.75">
      <c r="A320" s="35" t="s">
        <v>56</v>
      </c>
      <c r="E320" s="40" t="s">
        <v>5</v>
      </c>
    </row>
    <row r="321" spans="1:5" ht="12.75">
      <c r="A321" t="s">
        <v>58</v>
      </c>
      <c r="E321" s="39" t="s">
        <v>5</v>
      </c>
    </row>
    <row r="322" spans="1:16" ht="25.5">
      <c r="A322" t="s">
        <v>50</v>
      </c>
      <c s="34" t="s">
        <v>837</v>
      </c>
      <c s="34" t="s">
        <v>838</v>
      </c>
      <c s="35" t="s">
        <v>5</v>
      </c>
      <c s="6" t="s">
        <v>839</v>
      </c>
      <c s="36" t="s">
        <v>128</v>
      </c>
      <c s="37">
        <v>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109</v>
      </c>
      <c>
        <f>(M322*21)/100</f>
      </c>
      <c t="s">
        <v>28</v>
      </c>
    </row>
    <row r="323" spans="1:5" ht="38.25">
      <c r="A323" s="35" t="s">
        <v>55</v>
      </c>
      <c r="E323" s="39" t="s">
        <v>840</v>
      </c>
    </row>
    <row r="324" spans="1:5" ht="12.75">
      <c r="A324" s="35" t="s">
        <v>56</v>
      </c>
      <c r="E324" s="40" t="s">
        <v>5</v>
      </c>
    </row>
    <row r="325" spans="1:5" ht="12.75">
      <c r="A325" t="s">
        <v>58</v>
      </c>
      <c r="E325" s="39" t="s">
        <v>5</v>
      </c>
    </row>
    <row r="326" spans="1:16" ht="25.5">
      <c r="A326" t="s">
        <v>50</v>
      </c>
      <c s="34" t="s">
        <v>841</v>
      </c>
      <c s="34" t="s">
        <v>199</v>
      </c>
      <c s="35" t="s">
        <v>5</v>
      </c>
      <c s="6" t="s">
        <v>200</v>
      </c>
      <c s="36" t="s">
        <v>85</v>
      </c>
      <c s="37">
        <v>0.723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28</v>
      </c>
    </row>
    <row r="327" spans="1:5" ht="25.5">
      <c r="A327" s="35" t="s">
        <v>55</v>
      </c>
      <c r="E327" s="39" t="s">
        <v>200</v>
      </c>
    </row>
    <row r="328" spans="1:5" ht="12.75">
      <c r="A328" s="35" t="s">
        <v>56</v>
      </c>
      <c r="E328" s="40" t="s">
        <v>5</v>
      </c>
    </row>
    <row r="329" spans="1:5" ht="12.75">
      <c r="A329" t="s">
        <v>58</v>
      </c>
      <c r="E329" s="39" t="s">
        <v>5</v>
      </c>
    </row>
    <row r="330" spans="1:16" ht="38.25">
      <c r="A330" t="s">
        <v>50</v>
      </c>
      <c s="34" t="s">
        <v>842</v>
      </c>
      <c s="34" t="s">
        <v>202</v>
      </c>
      <c s="35" t="s">
        <v>5</v>
      </c>
      <c s="6" t="s">
        <v>203</v>
      </c>
      <c s="36" t="s">
        <v>85</v>
      </c>
      <c s="37">
        <v>0.723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28</v>
      </c>
    </row>
    <row r="331" spans="1:5" ht="38.25">
      <c r="A331" s="35" t="s">
        <v>55</v>
      </c>
      <c r="E331" s="39" t="s">
        <v>204</v>
      </c>
    </row>
    <row r="332" spans="1:5" ht="12.75">
      <c r="A332" s="35" t="s">
        <v>56</v>
      </c>
      <c r="E332" s="40" t="s">
        <v>5</v>
      </c>
    </row>
    <row r="333" spans="1:5" ht="12.75">
      <c r="A333" t="s">
        <v>58</v>
      </c>
      <c r="E3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845</v>
      </c>
      <c r="E8" s="30" t="s">
        <v>844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</f>
      </c>
      <c s="32">
        <f>0+M10+M14+M18+M22+M26+M30+M34+M38+M42+M46+M50+M54+M58+M62+M66+M70+M74+M78+M82+M86+M90+M94+M98+M102+M106+M110+M114+M118+M122+M126+M130+M134+M138+M142+M146+M150+M154+M158+M162+M166+M170+M174+M178+M182+M186</f>
      </c>
    </row>
    <row r="10" spans="1:16" ht="25.5">
      <c r="A10" t="s">
        <v>50</v>
      </c>
      <c s="34" t="s">
        <v>48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25.5">
      <c r="A11" s="35" t="s">
        <v>55</v>
      </c>
      <c r="E11" s="39" t="s">
        <v>245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25.5">
      <c r="A15" s="35" t="s">
        <v>55</v>
      </c>
      <c r="E15" s="39" t="s">
        <v>248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846</v>
      </c>
      <c s="35" t="s">
        <v>5</v>
      </c>
      <c s="6" t="s">
        <v>847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847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848</v>
      </c>
      <c s="35" t="s">
        <v>5</v>
      </c>
      <c s="6" t="s">
        <v>849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849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850</v>
      </c>
      <c s="35" t="s">
        <v>5</v>
      </c>
      <c s="6" t="s">
        <v>851</v>
      </c>
      <c s="36" t="s">
        <v>128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12.75">
      <c r="A27" s="35" t="s">
        <v>55</v>
      </c>
      <c r="E27" s="39" t="s">
        <v>851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852</v>
      </c>
      <c s="35" t="s">
        <v>5</v>
      </c>
      <c s="6" t="s">
        <v>853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12.75">
      <c r="A31" s="35" t="s">
        <v>55</v>
      </c>
      <c r="E31" s="39" t="s">
        <v>853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854</v>
      </c>
      <c s="35" t="s">
        <v>5</v>
      </c>
      <c s="6" t="s">
        <v>855</v>
      </c>
      <c s="36" t="s">
        <v>128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38.25">
      <c r="A35" s="35" t="s">
        <v>55</v>
      </c>
      <c r="E35" s="39" t="s">
        <v>856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857</v>
      </c>
      <c s="35" t="s">
        <v>5</v>
      </c>
      <c s="6" t="s">
        <v>858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858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859</v>
      </c>
      <c s="35" t="s">
        <v>5</v>
      </c>
      <c s="6" t="s">
        <v>860</v>
      </c>
      <c s="36" t="s">
        <v>128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860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767</v>
      </c>
      <c s="35" t="s">
        <v>5</v>
      </c>
      <c s="6" t="s">
        <v>768</v>
      </c>
      <c s="36" t="s">
        <v>128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768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861</v>
      </c>
      <c s="35" t="s">
        <v>5</v>
      </c>
      <c s="6" t="s">
        <v>862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862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782</v>
      </c>
      <c s="35" t="s">
        <v>5</v>
      </c>
      <c s="6" t="s">
        <v>783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783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797</v>
      </c>
      <c s="35" t="s">
        <v>5</v>
      </c>
      <c s="6" t="s">
        <v>798</v>
      </c>
      <c s="36" t="s">
        <v>128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798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803</v>
      </c>
      <c s="35" t="s">
        <v>5</v>
      </c>
      <c s="6" t="s">
        <v>804</v>
      </c>
      <c s="36" t="s">
        <v>128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804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863</v>
      </c>
      <c s="35" t="s">
        <v>5</v>
      </c>
      <c s="6" t="s">
        <v>864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12.75">
      <c r="A67" s="35" t="s">
        <v>55</v>
      </c>
      <c r="E67" s="39" t="s">
        <v>864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865</v>
      </c>
      <c s="35" t="s">
        <v>5</v>
      </c>
      <c s="6" t="s">
        <v>866</v>
      </c>
      <c s="36" t="s">
        <v>128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866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867</v>
      </c>
      <c s="35" t="s">
        <v>5</v>
      </c>
      <c s="6" t="s">
        <v>868</v>
      </c>
      <c s="36" t="s">
        <v>128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12.75">
      <c r="A75" s="35" t="s">
        <v>55</v>
      </c>
      <c r="E75" s="39" t="s">
        <v>868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869</v>
      </c>
      <c s="35" t="s">
        <v>5</v>
      </c>
      <c s="6" t="s">
        <v>870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870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871</v>
      </c>
      <c s="35" t="s">
        <v>5</v>
      </c>
      <c s="6" t="s">
        <v>872</v>
      </c>
      <c s="36" t="s">
        <v>128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12.75">
      <c r="A83" s="35" t="s">
        <v>55</v>
      </c>
      <c r="E83" s="39" t="s">
        <v>872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873</v>
      </c>
      <c s="35" t="s">
        <v>5</v>
      </c>
      <c s="6" t="s">
        <v>874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25.5">
      <c r="A87" s="35" t="s">
        <v>55</v>
      </c>
      <c r="E87" s="39" t="s">
        <v>874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875</v>
      </c>
      <c s="35" t="s">
        <v>5</v>
      </c>
      <c s="6" t="s">
        <v>876</v>
      </c>
      <c s="36" t="s">
        <v>128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876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877</v>
      </c>
      <c s="35" t="s">
        <v>5</v>
      </c>
      <c s="6" t="s">
        <v>878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878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879</v>
      </c>
      <c s="35" t="s">
        <v>5</v>
      </c>
      <c s="6" t="s">
        <v>880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25.5">
      <c r="A99" s="35" t="s">
        <v>55</v>
      </c>
      <c r="E99" s="39" t="s">
        <v>880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881</v>
      </c>
      <c s="35" t="s">
        <v>5</v>
      </c>
      <c s="6" t="s">
        <v>882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882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883</v>
      </c>
      <c s="35" t="s">
        <v>5</v>
      </c>
      <c s="6" t="s">
        <v>884</v>
      </c>
      <c s="36" t="s">
        <v>128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884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885</v>
      </c>
      <c s="35" t="s">
        <v>5</v>
      </c>
      <c s="6" t="s">
        <v>886</v>
      </c>
      <c s="36" t="s">
        <v>128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886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887</v>
      </c>
      <c s="35" t="s">
        <v>5</v>
      </c>
      <c s="6" t="s">
        <v>888</v>
      </c>
      <c s="36" t="s">
        <v>128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888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889</v>
      </c>
      <c s="35" t="s">
        <v>5</v>
      </c>
      <c s="6" t="s">
        <v>890</v>
      </c>
      <c s="36" t="s">
        <v>128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890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891</v>
      </c>
      <c s="35" t="s">
        <v>5</v>
      </c>
      <c s="6" t="s">
        <v>892</v>
      </c>
      <c s="36" t="s">
        <v>128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12.75">
      <c r="A123" s="35" t="s">
        <v>55</v>
      </c>
      <c r="E123" s="39" t="s">
        <v>892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893</v>
      </c>
      <c s="35" t="s">
        <v>5</v>
      </c>
      <c s="6" t="s">
        <v>894</v>
      </c>
      <c s="36" t="s">
        <v>128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12.75">
      <c r="A127" s="35" t="s">
        <v>55</v>
      </c>
      <c r="E127" s="39" t="s">
        <v>894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895</v>
      </c>
      <c s="35" t="s">
        <v>5</v>
      </c>
      <c s="6" t="s">
        <v>896</v>
      </c>
      <c s="36" t="s">
        <v>128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896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153</v>
      </c>
      <c s="34" t="s">
        <v>276</v>
      </c>
      <c s="35" t="s">
        <v>5</v>
      </c>
      <c s="6" t="s">
        <v>277</v>
      </c>
      <c s="36" t="s">
        <v>128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12.75">
      <c r="A135" s="35" t="s">
        <v>55</v>
      </c>
      <c r="E135" s="39" t="s">
        <v>277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156</v>
      </c>
      <c s="34" t="s">
        <v>278</v>
      </c>
      <c s="35" t="s">
        <v>5</v>
      </c>
      <c s="6" t="s">
        <v>279</v>
      </c>
      <c s="36" t="s">
        <v>128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12.75">
      <c r="A139" s="35" t="s">
        <v>55</v>
      </c>
      <c r="E139" s="39" t="s">
        <v>279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897</v>
      </c>
      <c s="35" t="s">
        <v>5</v>
      </c>
      <c s="6" t="s">
        <v>898</v>
      </c>
      <c s="36" t="s">
        <v>128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898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899</v>
      </c>
      <c s="35" t="s">
        <v>5</v>
      </c>
      <c s="6" t="s">
        <v>900</v>
      </c>
      <c s="36" t="s">
        <v>128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109</v>
      </c>
      <c>
        <f>(M146*21)/100</f>
      </c>
      <c t="s">
        <v>28</v>
      </c>
    </row>
    <row r="147" spans="1:5" ht="12.75">
      <c r="A147" s="35" t="s">
        <v>55</v>
      </c>
      <c r="E147" s="39" t="s">
        <v>900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899</v>
      </c>
      <c s="35" t="s">
        <v>48</v>
      </c>
      <c s="6" t="s">
        <v>900</v>
      </c>
      <c s="36" t="s">
        <v>128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12.75">
      <c r="A151" s="35" t="s">
        <v>55</v>
      </c>
      <c r="E151" s="39" t="s">
        <v>900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168</v>
      </c>
      <c s="34" t="s">
        <v>901</v>
      </c>
      <c s="35" t="s">
        <v>5</v>
      </c>
      <c s="6" t="s">
        <v>902</v>
      </c>
      <c s="36" t="s">
        <v>128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109</v>
      </c>
      <c>
        <f>(M154*21)/100</f>
      </c>
      <c t="s">
        <v>28</v>
      </c>
    </row>
    <row r="155" spans="1:5" ht="12.75">
      <c r="A155" s="35" t="s">
        <v>55</v>
      </c>
      <c r="E155" s="39" t="s">
        <v>902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903</v>
      </c>
      <c s="35" t="s">
        <v>5</v>
      </c>
      <c s="6" t="s">
        <v>904</v>
      </c>
      <c s="36" t="s">
        <v>128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904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25.5">
      <c r="A162" t="s">
        <v>50</v>
      </c>
      <c s="34" t="s">
        <v>174</v>
      </c>
      <c s="34" t="s">
        <v>905</v>
      </c>
      <c s="35" t="s">
        <v>5</v>
      </c>
      <c s="6" t="s">
        <v>906</v>
      </c>
      <c s="36" t="s">
        <v>128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109</v>
      </c>
      <c>
        <f>(M162*21)/100</f>
      </c>
      <c t="s">
        <v>28</v>
      </c>
    </row>
    <row r="163" spans="1:5" ht="25.5">
      <c r="A163" s="35" t="s">
        <v>55</v>
      </c>
      <c r="E163" s="39" t="s">
        <v>906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907</v>
      </c>
      <c s="35" t="s">
        <v>5</v>
      </c>
      <c s="6" t="s">
        <v>908</v>
      </c>
      <c s="36" t="s">
        <v>128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109</v>
      </c>
      <c>
        <f>(M166*21)/100</f>
      </c>
      <c t="s">
        <v>28</v>
      </c>
    </row>
    <row r="167" spans="1:5" ht="12.75">
      <c r="A167" s="35" t="s">
        <v>55</v>
      </c>
      <c r="E167" s="39" t="s">
        <v>908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909</v>
      </c>
      <c s="35" t="s">
        <v>5</v>
      </c>
      <c s="6" t="s">
        <v>910</v>
      </c>
      <c s="36" t="s">
        <v>128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109</v>
      </c>
      <c>
        <f>(M170*21)/100</f>
      </c>
      <c t="s">
        <v>28</v>
      </c>
    </row>
    <row r="171" spans="1:5" ht="12.75">
      <c r="A171" s="35" t="s">
        <v>55</v>
      </c>
      <c r="E171" s="39" t="s">
        <v>910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911</v>
      </c>
      <c s="35" t="s">
        <v>5</v>
      </c>
      <c s="6" t="s">
        <v>912</v>
      </c>
      <c s="36" t="s">
        <v>128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912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913</v>
      </c>
      <c s="35" t="s">
        <v>5</v>
      </c>
      <c s="6" t="s">
        <v>914</v>
      </c>
      <c s="36" t="s">
        <v>128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109</v>
      </c>
      <c>
        <f>(M178*21)/100</f>
      </c>
      <c t="s">
        <v>28</v>
      </c>
    </row>
    <row r="179" spans="1:5" ht="12.75">
      <c r="A179" s="35" t="s">
        <v>55</v>
      </c>
      <c r="E179" s="39" t="s">
        <v>914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25.5">
      <c r="A182" t="s">
        <v>50</v>
      </c>
      <c s="34" t="s">
        <v>189</v>
      </c>
      <c s="34" t="s">
        <v>199</v>
      </c>
      <c s="35" t="s">
        <v>5</v>
      </c>
      <c s="6" t="s">
        <v>200</v>
      </c>
      <c s="36" t="s">
        <v>85</v>
      </c>
      <c s="37">
        <v>0.126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25.5">
      <c r="A183" s="35" t="s">
        <v>55</v>
      </c>
      <c r="E183" s="39" t="s">
        <v>200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38.25">
      <c r="A186" t="s">
        <v>50</v>
      </c>
      <c s="34" t="s">
        <v>192</v>
      </c>
      <c s="34" t="s">
        <v>202</v>
      </c>
      <c s="35" t="s">
        <v>5</v>
      </c>
      <c s="6" t="s">
        <v>203</v>
      </c>
      <c s="36" t="s">
        <v>85</v>
      </c>
      <c s="37">
        <v>0.126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38.25">
      <c r="A187" s="35" t="s">
        <v>55</v>
      </c>
      <c r="E187" s="39" t="s">
        <v>204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4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915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915</v>
      </c>
      <c r="E4" s="26" t="s">
        <v>916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COUNTIFS(L8:L455,"=0",A8:A455,"P")+COUNTIFS(L8:L455,"",A8:A455,"P")+SUM(Q8:Q455)</f>
      </c>
    </row>
    <row r="8" spans="1:13" ht="12.75">
      <c r="A8" t="s">
        <v>45</v>
      </c>
      <c r="C8" s="28" t="s">
        <v>919</v>
      </c>
      <c r="E8" s="30" t="s">
        <v>918</v>
      </c>
      <c r="J8" s="29">
        <f>0+J9+J70+J79+J116+J157+J162+J179+J384+J429+J450</f>
      </c>
      <c s="29">
        <f>0+K9+K70+K79+K116+K157+K162+K179+K384+K429+K450</f>
      </c>
      <c s="29">
        <f>0+L9+L70+L79+L116+L157+L162+L179+L384+L429+L450</f>
      </c>
      <c s="29">
        <f>0+M9+M70+M79+M116+M157+M162+M179+M384+M429+M450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48</v>
      </c>
      <c s="34" t="s">
        <v>920</v>
      </c>
      <c s="35" t="s">
        <v>5</v>
      </c>
      <c s="6" t="s">
        <v>921</v>
      </c>
      <c s="36" t="s">
        <v>566</v>
      </c>
      <c s="37">
        <v>6</v>
      </c>
      <c s="36">
        <v>3E-05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921</v>
      </c>
    </row>
    <row r="12" spans="1:5" ht="25.5">
      <c r="A12" s="35" t="s">
        <v>56</v>
      </c>
      <c r="E12" s="40" t="s">
        <v>922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923</v>
      </c>
      <c s="35" t="s">
        <v>5</v>
      </c>
      <c s="6" t="s">
        <v>924</v>
      </c>
      <c s="36" t="s">
        <v>53</v>
      </c>
      <c s="37">
        <v>170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924</v>
      </c>
    </row>
    <row r="16" spans="1:5" ht="51">
      <c r="A16" s="35" t="s">
        <v>56</v>
      </c>
      <c r="E16" s="40" t="s">
        <v>925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926</v>
      </c>
      <c s="35" t="s">
        <v>5</v>
      </c>
      <c s="6" t="s">
        <v>927</v>
      </c>
      <c s="36" t="s">
        <v>53</v>
      </c>
      <c s="37">
        <v>438.752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928</v>
      </c>
    </row>
    <row r="20" spans="1:5" ht="204">
      <c r="A20" s="35" t="s">
        <v>56</v>
      </c>
      <c r="E20" s="40" t="s">
        <v>929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930</v>
      </c>
      <c s="35" t="s">
        <v>5</v>
      </c>
      <c s="6" t="s">
        <v>931</v>
      </c>
      <c s="36" t="s">
        <v>53</v>
      </c>
      <c s="37">
        <v>50.8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931</v>
      </c>
    </row>
    <row r="24" spans="1:5" ht="25.5">
      <c r="A24" s="35" t="s">
        <v>56</v>
      </c>
      <c r="E24" s="40" t="s">
        <v>932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933</v>
      </c>
      <c s="35" t="s">
        <v>5</v>
      </c>
      <c s="6" t="s">
        <v>934</v>
      </c>
      <c s="36" t="s">
        <v>102</v>
      </c>
      <c s="37">
        <v>1011.556</v>
      </c>
      <c s="36">
        <v>0.0007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934</v>
      </c>
    </row>
    <row r="28" spans="1:5" ht="267.75">
      <c r="A28" s="35" t="s">
        <v>56</v>
      </c>
      <c r="E28" s="40" t="s">
        <v>935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936</v>
      </c>
      <c s="35" t="s">
        <v>5</v>
      </c>
      <c s="6" t="s">
        <v>937</v>
      </c>
      <c s="36" t="s">
        <v>102</v>
      </c>
      <c s="37">
        <v>1011.556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937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938</v>
      </c>
      <c s="35" t="s">
        <v>5</v>
      </c>
      <c s="6" t="s">
        <v>939</v>
      </c>
      <c s="36" t="s">
        <v>53</v>
      </c>
      <c s="37">
        <v>659.552</v>
      </c>
      <c s="36">
        <v>0.00046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939</v>
      </c>
    </row>
    <row r="36" spans="1:5" ht="25.5">
      <c r="A36" s="35" t="s">
        <v>56</v>
      </c>
      <c r="E36" s="40" t="s">
        <v>940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941</v>
      </c>
      <c s="35" t="s">
        <v>5</v>
      </c>
      <c s="6" t="s">
        <v>942</v>
      </c>
      <c s="36" t="s">
        <v>53</v>
      </c>
      <c s="37">
        <v>659.552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942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38.25">
      <c r="A42" t="s">
        <v>50</v>
      </c>
      <c s="34" t="s">
        <v>78</v>
      </c>
      <c s="34" t="s">
        <v>943</v>
      </c>
      <c s="35" t="s">
        <v>5</v>
      </c>
      <c s="6" t="s">
        <v>944</v>
      </c>
      <c s="36" t="s">
        <v>53</v>
      </c>
      <c s="37">
        <v>125.491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38.25">
      <c r="A43" s="35" t="s">
        <v>55</v>
      </c>
      <c r="E43" s="39" t="s">
        <v>945</v>
      </c>
    </row>
    <row r="44" spans="1:5" ht="89.25">
      <c r="A44" s="35" t="s">
        <v>56</v>
      </c>
      <c r="E44" s="40" t="s">
        <v>946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947</v>
      </c>
      <c s="35" t="s">
        <v>5</v>
      </c>
      <c s="6" t="s">
        <v>948</v>
      </c>
      <c s="36" t="s">
        <v>53</v>
      </c>
      <c s="37">
        <v>125.491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948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949</v>
      </c>
      <c s="35" t="s">
        <v>5</v>
      </c>
      <c s="6" t="s">
        <v>950</v>
      </c>
      <c s="36" t="s">
        <v>53</v>
      </c>
      <c s="37">
        <v>125.491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25.5">
      <c r="A51" s="35" t="s">
        <v>55</v>
      </c>
      <c r="E51" s="39" t="s">
        <v>950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951</v>
      </c>
      <c s="35" t="s">
        <v>5</v>
      </c>
      <c s="6" t="s">
        <v>952</v>
      </c>
      <c s="36" t="s">
        <v>53</v>
      </c>
      <c s="37">
        <v>757.976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952</v>
      </c>
    </row>
    <row r="56" spans="1:5" ht="63.75">
      <c r="A56" s="35" t="s">
        <v>56</v>
      </c>
      <c r="E56" s="40" t="s">
        <v>953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94</v>
      </c>
      <c s="34" t="s">
        <v>79</v>
      </c>
      <c s="35" t="s">
        <v>5</v>
      </c>
      <c s="6" t="s">
        <v>80</v>
      </c>
      <c s="36" t="s">
        <v>53</v>
      </c>
      <c s="37">
        <v>42.923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38.25">
      <c r="A59" s="35" t="s">
        <v>55</v>
      </c>
      <c r="E59" s="39" t="s">
        <v>81</v>
      </c>
    </row>
    <row r="60" spans="1:5" ht="178.5">
      <c r="A60" s="35" t="s">
        <v>56</v>
      </c>
      <c r="E60" s="40" t="s">
        <v>954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83</v>
      </c>
      <c s="35" t="s">
        <v>5</v>
      </c>
      <c s="6" t="s">
        <v>84</v>
      </c>
      <c s="36" t="s">
        <v>85</v>
      </c>
      <c s="37">
        <v>85.86</v>
      </c>
      <c s="36">
        <v>1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84</v>
      </c>
    </row>
    <row r="64" spans="1:5" ht="25.5">
      <c r="A64" s="35" t="s">
        <v>56</v>
      </c>
      <c r="E64" s="40" t="s">
        <v>955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956</v>
      </c>
      <c s="35" t="s">
        <v>957</v>
      </c>
      <c s="6" t="s">
        <v>958</v>
      </c>
      <c s="36" t="s">
        <v>85</v>
      </c>
      <c s="37">
        <v>213.335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38.25">
      <c r="A67" s="35" t="s">
        <v>55</v>
      </c>
      <c r="E67" s="39" t="s">
        <v>959</v>
      </c>
    </row>
    <row r="68" spans="1:5" ht="12.75">
      <c r="A68" s="35" t="s">
        <v>56</v>
      </c>
      <c r="E68" s="40" t="s">
        <v>960</v>
      </c>
    </row>
    <row r="69" spans="1:5" ht="409.5">
      <c r="A69" t="s">
        <v>58</v>
      </c>
      <c r="E69" s="39" t="s">
        <v>961</v>
      </c>
    </row>
    <row r="70" spans="1:13" ht="12.75">
      <c r="A70" t="s">
        <v>47</v>
      </c>
      <c r="C70" s="31" t="s">
        <v>962</v>
      </c>
      <c r="E70" s="33" t="s">
        <v>963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50</v>
      </c>
      <c s="34" t="s">
        <v>964</v>
      </c>
      <c s="34" t="s">
        <v>965</v>
      </c>
      <c s="35" t="s">
        <v>5</v>
      </c>
      <c s="6" t="s">
        <v>966</v>
      </c>
      <c s="36" t="s">
        <v>128</v>
      </c>
      <c s="37">
        <v>22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12.75">
      <c r="A72" s="35" t="s">
        <v>55</v>
      </c>
      <c r="E72" s="39" t="s">
        <v>966</v>
      </c>
    </row>
    <row r="73" spans="1:5" ht="12.75">
      <c r="A73" s="35" t="s">
        <v>56</v>
      </c>
      <c r="E73" s="40" t="s">
        <v>967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968</v>
      </c>
      <c s="34" t="s">
        <v>969</v>
      </c>
      <c s="35" t="s">
        <v>5</v>
      </c>
      <c s="6" t="s">
        <v>970</v>
      </c>
      <c s="36" t="s">
        <v>128</v>
      </c>
      <c s="37">
        <v>22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12.75">
      <c r="A76" s="35" t="s">
        <v>55</v>
      </c>
      <c r="E76" s="39" t="s">
        <v>970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3" ht="12.75">
      <c r="A79" t="s">
        <v>47</v>
      </c>
      <c r="C79" s="31" t="s">
        <v>26</v>
      </c>
      <c r="E79" s="33" t="s">
        <v>971</v>
      </c>
      <c r="J79" s="32">
        <f>0</f>
      </c>
      <c s="32">
        <f>0</f>
      </c>
      <c s="32">
        <f>0+L80+L84+L88+L92+L96+L100+L104+L108+L112</f>
      </c>
      <c s="32">
        <f>0+M80+M84+M88+M92+M96+M100+M104+M108+M112</f>
      </c>
    </row>
    <row r="80" spans="1:16" ht="12.75">
      <c r="A80" t="s">
        <v>50</v>
      </c>
      <c s="34" t="s">
        <v>207</v>
      </c>
      <c s="34" t="s">
        <v>972</v>
      </c>
      <c s="35" t="s">
        <v>5</v>
      </c>
      <c s="6" t="s">
        <v>973</v>
      </c>
      <c s="36" t="s">
        <v>108</v>
      </c>
      <c s="37">
        <v>204.8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973</v>
      </c>
    </row>
    <row r="82" spans="1:5" ht="38.25">
      <c r="A82" s="35" t="s">
        <v>56</v>
      </c>
      <c r="E82" s="40" t="s">
        <v>974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105</v>
      </c>
      <c s="34" t="s">
        <v>975</v>
      </c>
      <c s="35" t="s">
        <v>5</v>
      </c>
      <c s="6" t="s">
        <v>976</v>
      </c>
      <c s="36" t="s">
        <v>108</v>
      </c>
      <c s="37">
        <v>204.8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976</v>
      </c>
    </row>
    <row r="86" spans="1:5" ht="38.25">
      <c r="A86" s="35" t="s">
        <v>56</v>
      </c>
      <c r="E86" s="40" t="s">
        <v>977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110</v>
      </c>
      <c s="34" t="s">
        <v>978</v>
      </c>
      <c s="35" t="s">
        <v>5</v>
      </c>
      <c s="6" t="s">
        <v>979</v>
      </c>
      <c s="36" t="s">
        <v>128</v>
      </c>
      <c s="37">
        <v>1</v>
      </c>
      <c s="36">
        <v>13.09</v>
      </c>
      <c s="36">
        <f>ROUND(G88*H88,6)</f>
      </c>
      <c r="L88" s="38">
        <v>0</v>
      </c>
      <c s="32">
        <f>ROUND(ROUND(L88,2)*ROUND(G88,3),2)</f>
      </c>
      <c s="36" t="s">
        <v>109</v>
      </c>
      <c>
        <f>(M88*21)/100</f>
      </c>
      <c t="s">
        <v>28</v>
      </c>
    </row>
    <row r="89" spans="1:5" ht="12.75">
      <c r="A89" s="35" t="s">
        <v>55</v>
      </c>
      <c r="E89" s="39" t="s">
        <v>979</v>
      </c>
    </row>
    <row r="90" spans="1:5" ht="25.5">
      <c r="A90" s="35" t="s">
        <v>56</v>
      </c>
      <c r="E90" s="40" t="s">
        <v>980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113</v>
      </c>
      <c s="34" t="s">
        <v>981</v>
      </c>
      <c s="35" t="s">
        <v>5</v>
      </c>
      <c s="6" t="s">
        <v>982</v>
      </c>
      <c s="36" t="s">
        <v>128</v>
      </c>
      <c s="37">
        <v>1</v>
      </c>
      <c s="36">
        <v>6.5</v>
      </c>
      <c s="36">
        <f>ROUND(G92*H92,6)</f>
      </c>
      <c r="L92" s="38">
        <v>0</v>
      </c>
      <c s="32">
        <f>ROUND(ROUND(L92,2)*ROUND(G92,3),2)</f>
      </c>
      <c s="36" t="s">
        <v>109</v>
      </c>
      <c>
        <f>(M92*21)/100</f>
      </c>
      <c t="s">
        <v>28</v>
      </c>
    </row>
    <row r="93" spans="1:5" ht="12.75">
      <c r="A93" s="35" t="s">
        <v>55</v>
      </c>
      <c r="E93" s="39" t="s">
        <v>982</v>
      </c>
    </row>
    <row r="94" spans="1:5" ht="25.5">
      <c r="A94" s="35" t="s">
        <v>56</v>
      </c>
      <c r="E94" s="40" t="s">
        <v>980</v>
      </c>
    </row>
    <row r="95" spans="1:5" ht="12.75">
      <c r="A95" t="s">
        <v>58</v>
      </c>
      <c r="E95" s="39" t="s">
        <v>5</v>
      </c>
    </row>
    <row r="96" spans="1:16" ht="25.5">
      <c r="A96" t="s">
        <v>50</v>
      </c>
      <c s="34" t="s">
        <v>116</v>
      </c>
      <c s="34" t="s">
        <v>983</v>
      </c>
      <c s="35" t="s">
        <v>5</v>
      </c>
      <c s="6" t="s">
        <v>984</v>
      </c>
      <c s="36" t="s">
        <v>128</v>
      </c>
      <c s="37">
        <v>1</v>
      </c>
      <c s="36">
        <v>2.76</v>
      </c>
      <c s="36">
        <f>ROUND(G96*H96,6)</f>
      </c>
      <c r="L96" s="38">
        <v>0</v>
      </c>
      <c s="32">
        <f>ROUND(ROUND(L96,2)*ROUND(G96,3),2)</f>
      </c>
      <c s="36" t="s">
        <v>109</v>
      </c>
      <c>
        <f>(M96*21)/100</f>
      </c>
      <c t="s">
        <v>28</v>
      </c>
    </row>
    <row r="97" spans="1:5" ht="25.5">
      <c r="A97" s="35" t="s">
        <v>55</v>
      </c>
      <c r="E97" s="39" t="s">
        <v>984</v>
      </c>
    </row>
    <row r="98" spans="1:5" ht="25.5">
      <c r="A98" s="35" t="s">
        <v>56</v>
      </c>
      <c r="E98" s="40" t="s">
        <v>980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119</v>
      </c>
      <c s="34" t="s">
        <v>985</v>
      </c>
      <c s="35" t="s">
        <v>5</v>
      </c>
      <c s="6" t="s">
        <v>986</v>
      </c>
      <c s="36" t="s">
        <v>381</v>
      </c>
      <c s="37">
        <v>1</v>
      </c>
      <c s="36">
        <v>2.76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25.5">
      <c r="A101" s="35" t="s">
        <v>55</v>
      </c>
      <c r="E101" s="39" t="s">
        <v>986</v>
      </c>
    </row>
    <row r="102" spans="1:5" ht="318.75">
      <c r="A102" s="35" t="s">
        <v>56</v>
      </c>
      <c r="E102" s="40" t="s">
        <v>987</v>
      </c>
    </row>
    <row r="103" spans="1:5" ht="12.75">
      <c r="A103" t="s">
        <v>58</v>
      </c>
      <c r="E103" s="39" t="s">
        <v>5</v>
      </c>
    </row>
    <row r="104" spans="1:16" ht="25.5">
      <c r="A104" t="s">
        <v>50</v>
      </c>
      <c s="34" t="s">
        <v>122</v>
      </c>
      <c s="34" t="s">
        <v>988</v>
      </c>
      <c s="35" t="s">
        <v>5</v>
      </c>
      <c s="6" t="s">
        <v>989</v>
      </c>
      <c s="36" t="s">
        <v>128</v>
      </c>
      <c s="37">
        <v>1</v>
      </c>
      <c s="36">
        <v>3.80014</v>
      </c>
      <c s="36">
        <f>ROUND(G104*H104,6)</f>
      </c>
      <c r="L104" s="38">
        <v>0</v>
      </c>
      <c s="32">
        <f>ROUND(ROUND(L104,2)*ROUND(G104,3),2)</f>
      </c>
      <c s="36" t="s">
        <v>109</v>
      </c>
      <c>
        <f>(M104*21)/100</f>
      </c>
      <c t="s">
        <v>28</v>
      </c>
    </row>
    <row r="105" spans="1:5" ht="25.5">
      <c r="A105" s="35" t="s">
        <v>55</v>
      </c>
      <c r="E105" s="39" t="s">
        <v>989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50</v>
      </c>
      <c s="34" t="s">
        <v>125</v>
      </c>
      <c s="34" t="s">
        <v>990</v>
      </c>
      <c s="35" t="s">
        <v>5</v>
      </c>
      <c s="6" t="s">
        <v>991</v>
      </c>
      <c s="36" t="s">
        <v>128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12.75">
      <c r="A109" s="35" t="s">
        <v>55</v>
      </c>
      <c r="E109" s="39" t="s">
        <v>991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50</v>
      </c>
      <c s="34" t="s">
        <v>129</v>
      </c>
      <c s="34" t="s">
        <v>992</v>
      </c>
      <c s="35" t="s">
        <v>5</v>
      </c>
      <c s="6" t="s">
        <v>993</v>
      </c>
      <c s="36" t="s">
        <v>128</v>
      </c>
      <c s="37">
        <v>1</v>
      </c>
      <c s="36">
        <v>3.795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993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3" ht="12.75">
      <c r="A116" t="s">
        <v>47</v>
      </c>
      <c r="C116" s="31" t="s">
        <v>63</v>
      </c>
      <c r="E116" s="33" t="s">
        <v>994</v>
      </c>
      <c r="J116" s="32">
        <f>0</f>
      </c>
      <c s="32">
        <f>0</f>
      </c>
      <c s="32">
        <f>0+L117+L121+L125+L129+L133+L137+L141+L145+L149+L153</f>
      </c>
      <c s="32">
        <f>0+M117+M121+M125+M129+M133+M137+M141+M145+M149+M153</f>
      </c>
    </row>
    <row r="117" spans="1:16" ht="12.75">
      <c r="A117" t="s">
        <v>50</v>
      </c>
      <c s="34" t="s">
        <v>132</v>
      </c>
      <c s="34" t="s">
        <v>995</v>
      </c>
      <c s="35" t="s">
        <v>5</v>
      </c>
      <c s="6" t="s">
        <v>996</v>
      </c>
      <c s="36" t="s">
        <v>53</v>
      </c>
      <c s="37">
        <v>3.302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996</v>
      </c>
    </row>
    <row r="119" spans="1:5" ht="63.75">
      <c r="A119" s="35" t="s">
        <v>56</v>
      </c>
      <c r="E119" s="40" t="s">
        <v>997</v>
      </c>
    </row>
    <row r="120" spans="1:5" ht="12.75">
      <c r="A120" t="s">
        <v>58</v>
      </c>
      <c r="E120" s="39" t="s">
        <v>5</v>
      </c>
    </row>
    <row r="121" spans="1:16" ht="25.5">
      <c r="A121" t="s">
        <v>50</v>
      </c>
      <c s="34" t="s">
        <v>135</v>
      </c>
      <c s="34" t="s">
        <v>998</v>
      </c>
      <c s="35" t="s">
        <v>5</v>
      </c>
      <c s="6" t="s">
        <v>999</v>
      </c>
      <c s="36" t="s">
        <v>53</v>
      </c>
      <c s="37">
        <v>14.309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25.5">
      <c r="A122" s="35" t="s">
        <v>55</v>
      </c>
      <c r="E122" s="39" t="s">
        <v>999</v>
      </c>
    </row>
    <row r="123" spans="1:5" ht="178.5">
      <c r="A123" s="35" t="s">
        <v>56</v>
      </c>
      <c r="E123" s="40" t="s">
        <v>1000</v>
      </c>
    </row>
    <row r="124" spans="1:5" ht="12.75">
      <c r="A124" t="s">
        <v>58</v>
      </c>
      <c r="E124" s="39" t="s">
        <v>5</v>
      </c>
    </row>
    <row r="125" spans="1:16" ht="25.5">
      <c r="A125" t="s">
        <v>50</v>
      </c>
      <c s="34" t="s">
        <v>138</v>
      </c>
      <c s="34" t="s">
        <v>1001</v>
      </c>
      <c s="35" t="s">
        <v>5</v>
      </c>
      <c s="6" t="s">
        <v>1002</v>
      </c>
      <c s="36" t="s">
        <v>128</v>
      </c>
      <c s="37">
        <v>10</v>
      </c>
      <c s="36">
        <v>0.22394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25.5">
      <c r="A126" s="35" t="s">
        <v>55</v>
      </c>
      <c r="E126" s="39" t="s">
        <v>1002</v>
      </c>
    </row>
    <row r="127" spans="1:5" ht="89.25">
      <c r="A127" s="35" t="s">
        <v>56</v>
      </c>
      <c r="E127" s="40" t="s">
        <v>1003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141</v>
      </c>
      <c s="34" t="s">
        <v>1004</v>
      </c>
      <c s="35" t="s">
        <v>5</v>
      </c>
      <c s="6" t="s">
        <v>1005</v>
      </c>
      <c s="36" t="s">
        <v>128</v>
      </c>
      <c s="37">
        <v>2</v>
      </c>
      <c s="36">
        <v>0.027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1005</v>
      </c>
    </row>
    <row r="131" spans="1:5" ht="38.25">
      <c r="A131" s="35" t="s">
        <v>56</v>
      </c>
      <c r="E131" s="40" t="s">
        <v>1006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144</v>
      </c>
      <c s="34" t="s">
        <v>1007</v>
      </c>
      <c s="35" t="s">
        <v>5</v>
      </c>
      <c s="6" t="s">
        <v>1008</v>
      </c>
      <c s="36" t="s">
        <v>128</v>
      </c>
      <c s="37">
        <v>3</v>
      </c>
      <c s="36">
        <v>0.028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1008</v>
      </c>
    </row>
    <row r="135" spans="1:5" ht="51">
      <c r="A135" s="35" t="s">
        <v>56</v>
      </c>
      <c r="E135" s="40" t="s">
        <v>1009</v>
      </c>
    </row>
    <row r="136" spans="1:5" ht="12.75">
      <c r="A136" t="s">
        <v>58</v>
      </c>
      <c r="E136" s="39" t="s">
        <v>5</v>
      </c>
    </row>
    <row r="137" spans="1:16" ht="12.75">
      <c r="A137" t="s">
        <v>50</v>
      </c>
      <c s="34" t="s">
        <v>147</v>
      </c>
      <c s="34" t="s">
        <v>1010</v>
      </c>
      <c s="35" t="s">
        <v>5</v>
      </c>
      <c s="6" t="s">
        <v>1011</v>
      </c>
      <c s="36" t="s">
        <v>128</v>
      </c>
      <c s="37">
        <v>1</v>
      </c>
      <c s="36">
        <v>0.051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1011</v>
      </c>
    </row>
    <row r="139" spans="1:5" ht="25.5">
      <c r="A139" s="35" t="s">
        <v>56</v>
      </c>
      <c r="E139" s="40" t="s">
        <v>1012</v>
      </c>
    </row>
    <row r="140" spans="1:5" ht="12.75">
      <c r="A140" t="s">
        <v>58</v>
      </c>
      <c r="E140" s="39" t="s">
        <v>5</v>
      </c>
    </row>
    <row r="141" spans="1:16" ht="12.75">
      <c r="A141" t="s">
        <v>50</v>
      </c>
      <c s="34" t="s">
        <v>150</v>
      </c>
      <c s="34" t="s">
        <v>1013</v>
      </c>
      <c s="35" t="s">
        <v>5</v>
      </c>
      <c s="6" t="s">
        <v>1014</v>
      </c>
      <c s="36" t="s">
        <v>128</v>
      </c>
      <c s="37">
        <v>4</v>
      </c>
      <c s="36">
        <v>0.068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1014</v>
      </c>
    </row>
    <row r="143" spans="1:5" ht="63.75">
      <c r="A143" s="35" t="s">
        <v>56</v>
      </c>
      <c r="E143" s="40" t="s">
        <v>1015</v>
      </c>
    </row>
    <row r="144" spans="1:5" ht="12.75">
      <c r="A144" t="s">
        <v>58</v>
      </c>
      <c r="E144" s="39" t="s">
        <v>5</v>
      </c>
    </row>
    <row r="145" spans="1:16" ht="25.5">
      <c r="A145" t="s">
        <v>50</v>
      </c>
      <c s="34" t="s">
        <v>153</v>
      </c>
      <c s="34" t="s">
        <v>1016</v>
      </c>
      <c s="35" t="s">
        <v>5</v>
      </c>
      <c s="6" t="s">
        <v>1017</v>
      </c>
      <c s="36" t="s">
        <v>53</v>
      </c>
      <c s="37">
        <v>0.751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25.5">
      <c r="A146" s="35" t="s">
        <v>55</v>
      </c>
      <c r="E146" s="39" t="s">
        <v>1017</v>
      </c>
    </row>
    <row r="147" spans="1:5" ht="25.5">
      <c r="A147" s="35" t="s">
        <v>56</v>
      </c>
      <c r="E147" s="40" t="s">
        <v>1018</v>
      </c>
    </row>
    <row r="148" spans="1:5" ht="12.75">
      <c r="A148" t="s">
        <v>58</v>
      </c>
      <c r="E148" s="39" t="s">
        <v>5</v>
      </c>
    </row>
    <row r="149" spans="1:16" ht="25.5">
      <c r="A149" t="s">
        <v>50</v>
      </c>
      <c s="34" t="s">
        <v>156</v>
      </c>
      <c s="34" t="s">
        <v>1019</v>
      </c>
      <c s="35" t="s">
        <v>5</v>
      </c>
      <c s="6" t="s">
        <v>1020</v>
      </c>
      <c s="36" t="s">
        <v>53</v>
      </c>
      <c s="37">
        <v>8.323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25.5">
      <c r="A150" s="35" t="s">
        <v>55</v>
      </c>
      <c r="E150" s="39" t="s">
        <v>1020</v>
      </c>
    </row>
    <row r="151" spans="1:5" ht="25.5">
      <c r="A151" s="35" t="s">
        <v>56</v>
      </c>
      <c r="E151" s="40" t="s">
        <v>1021</v>
      </c>
    </row>
    <row r="152" spans="1:5" ht="12.75">
      <c r="A152" t="s">
        <v>58</v>
      </c>
      <c r="E152" s="39" t="s">
        <v>5</v>
      </c>
    </row>
    <row r="153" spans="1:16" ht="25.5">
      <c r="A153" t="s">
        <v>50</v>
      </c>
      <c s="34" t="s">
        <v>159</v>
      </c>
      <c s="34" t="s">
        <v>1022</v>
      </c>
      <c s="35" t="s">
        <v>5</v>
      </c>
      <c s="6" t="s">
        <v>1023</v>
      </c>
      <c s="36" t="s">
        <v>108</v>
      </c>
      <c s="37">
        <v>49.54</v>
      </c>
      <c s="36">
        <v>0.11505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25.5">
      <c r="A154" s="35" t="s">
        <v>55</v>
      </c>
      <c r="E154" s="39" t="s">
        <v>1023</v>
      </c>
    </row>
    <row r="155" spans="1:5" ht="25.5">
      <c r="A155" s="35" t="s">
        <v>56</v>
      </c>
      <c r="E155" s="40" t="s">
        <v>1024</v>
      </c>
    </row>
    <row r="156" spans="1:5" ht="12.75">
      <c r="A156" t="s">
        <v>58</v>
      </c>
      <c r="E156" s="39" t="s">
        <v>5</v>
      </c>
    </row>
    <row r="157" spans="1:13" ht="12.75">
      <c r="A157" t="s">
        <v>47</v>
      </c>
      <c r="C157" s="31" t="s">
        <v>1025</v>
      </c>
      <c r="E157" s="33" t="s">
        <v>1026</v>
      </c>
      <c r="J157" s="32">
        <f>0</f>
      </c>
      <c s="32">
        <f>0</f>
      </c>
      <c s="32">
        <f>0+L158</f>
      </c>
      <c s="32">
        <f>0+M158</f>
      </c>
    </row>
    <row r="158" spans="1:16" ht="12.75">
      <c r="A158" t="s">
        <v>50</v>
      </c>
      <c s="34" t="s">
        <v>1027</v>
      </c>
      <c s="34" t="s">
        <v>1028</v>
      </c>
      <c s="35" t="s">
        <v>5</v>
      </c>
      <c s="6" t="s">
        <v>1029</v>
      </c>
      <c s="36" t="s">
        <v>381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1029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3" ht="12.75">
      <c r="A162" t="s">
        <v>47</v>
      </c>
      <c r="C162" s="31" t="s">
        <v>1030</v>
      </c>
      <c r="E162" s="33" t="s">
        <v>1031</v>
      </c>
      <c r="J162" s="32">
        <f>0</f>
      </c>
      <c s="32">
        <f>0</f>
      </c>
      <c s="32">
        <f>0+L163+L167+L171+L175</f>
      </c>
      <c s="32">
        <f>0+M163+M167+M171+M175</f>
      </c>
    </row>
    <row r="163" spans="1:16" ht="25.5">
      <c r="A163" t="s">
        <v>50</v>
      </c>
      <c s="34" t="s">
        <v>1032</v>
      </c>
      <c s="34" t="s">
        <v>1033</v>
      </c>
      <c s="35" t="s">
        <v>5</v>
      </c>
      <c s="6" t="s">
        <v>1034</v>
      </c>
      <c s="36" t="s">
        <v>108</v>
      </c>
      <c s="37">
        <v>5.9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25.5">
      <c r="A164" s="35" t="s">
        <v>55</v>
      </c>
      <c r="E164" s="39" t="s">
        <v>1034</v>
      </c>
    </row>
    <row r="165" spans="1:5" ht="12.75">
      <c r="A165" s="35" t="s">
        <v>56</v>
      </c>
      <c r="E165" s="40" t="s">
        <v>1035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1036</v>
      </c>
      <c s="34" t="s">
        <v>1037</v>
      </c>
      <c s="35" t="s">
        <v>5</v>
      </c>
      <c s="6" t="s">
        <v>1038</v>
      </c>
      <c s="36" t="s">
        <v>108</v>
      </c>
      <c s="37">
        <v>5.9</v>
      </c>
      <c s="36">
        <v>0.0059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1038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25.5">
      <c r="A171" t="s">
        <v>50</v>
      </c>
      <c s="34" t="s">
        <v>1039</v>
      </c>
      <c s="34" t="s">
        <v>1040</v>
      </c>
      <c s="35" t="s">
        <v>5</v>
      </c>
      <c s="6" t="s">
        <v>1041</v>
      </c>
      <c s="36" t="s">
        <v>85</v>
      </c>
      <c s="37">
        <v>0.035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25.5">
      <c r="A172" s="35" t="s">
        <v>55</v>
      </c>
      <c r="E172" s="39" t="s">
        <v>1041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38.25">
      <c r="A175" t="s">
        <v>50</v>
      </c>
      <c s="34" t="s">
        <v>1042</v>
      </c>
      <c s="34" t="s">
        <v>1043</v>
      </c>
      <c s="35" t="s">
        <v>5</v>
      </c>
      <c s="6" t="s">
        <v>1044</v>
      </c>
      <c s="36" t="s">
        <v>85</v>
      </c>
      <c s="37">
        <v>0.035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38.25">
      <c r="A176" s="35" t="s">
        <v>55</v>
      </c>
      <c r="E176" s="39" t="s">
        <v>1045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3" ht="12.75">
      <c r="A179" t="s">
        <v>47</v>
      </c>
      <c r="C179" s="31" t="s">
        <v>75</v>
      </c>
      <c r="E179" s="33" t="s">
        <v>1046</v>
      </c>
      <c r="J179" s="32">
        <f>0</f>
      </c>
      <c s="32">
        <f>0</f>
      </c>
      <c s="32">
        <f>0+L180+L184+L188+L192+L196+L200+L204+L208+L212+L216+L220+L224+L228+L232+L236+L240+L244+L248+L252+L256+L260+L264+L268+L272+L276+L280+L284+L288+L292+L296+L300+L304+L308+L312+L316+L320+L324+L328+L332+L336+L340+L344+L348+L352+L356+L360+L364+L368+L372+L376+L380</f>
      </c>
      <c s="32">
        <f>0+M180+M184+M188+M192+M196+M200+M204+M208+M212+M216+M220+M224+M228+M232+M236+M240+M244+M248+M252+M256+M260+M264+M268+M272+M276+M280+M284+M288+M292+M296+M300+M304+M308+M312+M316+M320+M324+M328+M332+M336+M340+M344+M348+M352+M356+M360+M364+M368+M372+M376+M380</f>
      </c>
    </row>
    <row r="180" spans="1:16" ht="25.5">
      <c r="A180" t="s">
        <v>50</v>
      </c>
      <c s="34" t="s">
        <v>162</v>
      </c>
      <c s="34" t="s">
        <v>1047</v>
      </c>
      <c s="35" t="s">
        <v>5</v>
      </c>
      <c s="6" t="s">
        <v>1048</v>
      </c>
      <c s="36" t="s">
        <v>108</v>
      </c>
      <c s="37">
        <v>60</v>
      </c>
      <c s="36">
        <v>4E-05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28</v>
      </c>
    </row>
    <row r="181" spans="1:5" ht="25.5">
      <c r="A181" s="35" t="s">
        <v>55</v>
      </c>
      <c r="E181" s="39" t="s">
        <v>1048</v>
      </c>
    </row>
    <row r="182" spans="1:5" ht="12.75">
      <c r="A182" s="35" t="s">
        <v>56</v>
      </c>
      <c r="E182" s="40" t="s">
        <v>1049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165</v>
      </c>
      <c s="34" t="s">
        <v>1050</v>
      </c>
      <c s="35" t="s">
        <v>5</v>
      </c>
      <c s="6" t="s">
        <v>1051</v>
      </c>
      <c s="36" t="s">
        <v>108</v>
      </c>
      <c s="37">
        <v>60.9</v>
      </c>
      <c s="36">
        <v>0.043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12.75">
      <c r="A185" s="35" t="s">
        <v>55</v>
      </c>
      <c r="E185" s="39" t="s">
        <v>1051</v>
      </c>
    </row>
    <row r="186" spans="1:5" ht="25.5">
      <c r="A186" s="35" t="s">
        <v>56</v>
      </c>
      <c r="E186" s="40" t="s">
        <v>1052</v>
      </c>
    </row>
    <row r="187" spans="1:5" ht="12.75">
      <c r="A187" t="s">
        <v>58</v>
      </c>
      <c r="E187" s="39" t="s">
        <v>5</v>
      </c>
    </row>
    <row r="188" spans="1:16" ht="25.5">
      <c r="A188" t="s">
        <v>50</v>
      </c>
      <c s="34" t="s">
        <v>168</v>
      </c>
      <c s="34" t="s">
        <v>1053</v>
      </c>
      <c s="35" t="s">
        <v>5</v>
      </c>
      <c s="6" t="s">
        <v>1054</v>
      </c>
      <c s="36" t="s">
        <v>108</v>
      </c>
      <c s="37">
        <v>24.4</v>
      </c>
      <c s="36">
        <v>8E-05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28</v>
      </c>
    </row>
    <row r="189" spans="1:5" ht="25.5">
      <c r="A189" s="35" t="s">
        <v>55</v>
      </c>
      <c r="E189" s="39" t="s">
        <v>1054</v>
      </c>
    </row>
    <row r="190" spans="1:5" ht="12.75">
      <c r="A190" s="35" t="s">
        <v>56</v>
      </c>
      <c r="E190" s="40" t="s">
        <v>1055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171</v>
      </c>
      <c s="34" t="s">
        <v>1056</v>
      </c>
      <c s="35" t="s">
        <v>5</v>
      </c>
      <c s="6" t="s">
        <v>1057</v>
      </c>
      <c s="36" t="s">
        <v>108</v>
      </c>
      <c s="37">
        <v>24.766</v>
      </c>
      <c s="36">
        <v>0.1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28</v>
      </c>
    </row>
    <row r="193" spans="1:5" ht="12.75">
      <c r="A193" s="35" t="s">
        <v>55</v>
      </c>
      <c r="E193" s="39" t="s">
        <v>1057</v>
      </c>
    </row>
    <row r="194" spans="1:5" ht="25.5">
      <c r="A194" s="35" t="s">
        <v>56</v>
      </c>
      <c r="E194" s="40" t="s">
        <v>1058</v>
      </c>
    </row>
    <row r="195" spans="1:5" ht="12.75">
      <c r="A195" t="s">
        <v>58</v>
      </c>
      <c r="E195" s="39" t="s">
        <v>5</v>
      </c>
    </row>
    <row r="196" spans="1:16" ht="25.5">
      <c r="A196" t="s">
        <v>50</v>
      </c>
      <c s="34" t="s">
        <v>174</v>
      </c>
      <c s="34" t="s">
        <v>1059</v>
      </c>
      <c s="35" t="s">
        <v>5</v>
      </c>
      <c s="6" t="s">
        <v>1060</v>
      </c>
      <c s="36" t="s">
        <v>128</v>
      </c>
      <c s="37">
        <v>1</v>
      </c>
      <c s="36">
        <v>7E-05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28</v>
      </c>
    </row>
    <row r="197" spans="1:5" ht="25.5">
      <c r="A197" s="35" t="s">
        <v>55</v>
      </c>
      <c r="E197" s="39" t="s">
        <v>1060</v>
      </c>
    </row>
    <row r="198" spans="1:5" ht="25.5">
      <c r="A198" s="35" t="s">
        <v>56</v>
      </c>
      <c r="E198" s="40" t="s">
        <v>1061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177</v>
      </c>
      <c s="34" t="s">
        <v>1062</v>
      </c>
      <c s="35" t="s">
        <v>5</v>
      </c>
      <c s="6" t="s">
        <v>1063</v>
      </c>
      <c s="36" t="s">
        <v>128</v>
      </c>
      <c s="37">
        <v>1</v>
      </c>
      <c s="36">
        <v>0.004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12.75">
      <c r="A201" s="35" t="s">
        <v>55</v>
      </c>
      <c r="E201" s="39" t="s">
        <v>1063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180</v>
      </c>
      <c s="34" t="s">
        <v>1064</v>
      </c>
      <c s="35" t="s">
        <v>5</v>
      </c>
      <c s="6" t="s">
        <v>1065</v>
      </c>
      <c s="36" t="s">
        <v>128</v>
      </c>
      <c s="37">
        <v>1</v>
      </c>
      <c s="36">
        <v>9E-05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25.5">
      <c r="A205" s="35" t="s">
        <v>55</v>
      </c>
      <c r="E205" s="39" t="s">
        <v>1065</v>
      </c>
    </row>
    <row r="206" spans="1:5" ht="25.5">
      <c r="A206" s="35" t="s">
        <v>56</v>
      </c>
      <c r="E206" s="40" t="s">
        <v>1061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183</v>
      </c>
      <c s="34" t="s">
        <v>1066</v>
      </c>
      <c s="35" t="s">
        <v>5</v>
      </c>
      <c s="6" t="s">
        <v>1067</v>
      </c>
      <c s="36" t="s">
        <v>128</v>
      </c>
      <c s="37">
        <v>1</v>
      </c>
      <c s="36">
        <v>0.006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12.75">
      <c r="A209" s="35" t="s">
        <v>55</v>
      </c>
      <c r="E209" s="39" t="s">
        <v>1067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38.25">
      <c r="A212" t="s">
        <v>50</v>
      </c>
      <c s="34" t="s">
        <v>186</v>
      </c>
      <c s="34" t="s">
        <v>1068</v>
      </c>
      <c s="35" t="s">
        <v>5</v>
      </c>
      <c s="6" t="s">
        <v>1069</v>
      </c>
      <c s="36" t="s">
        <v>108</v>
      </c>
      <c s="37">
        <v>22.1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28</v>
      </c>
    </row>
    <row r="213" spans="1:5" ht="38.25">
      <c r="A213" s="35" t="s">
        <v>55</v>
      </c>
      <c r="E213" s="39" t="s">
        <v>1069</v>
      </c>
    </row>
    <row r="214" spans="1:5" ht="12.75">
      <c r="A214" s="35" t="s">
        <v>56</v>
      </c>
      <c r="E214" s="40" t="s">
        <v>1070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189</v>
      </c>
      <c s="34" t="s">
        <v>1071</v>
      </c>
      <c s="35" t="s">
        <v>5</v>
      </c>
      <c s="6" t="s">
        <v>1072</v>
      </c>
      <c s="36" t="s">
        <v>108</v>
      </c>
      <c s="37">
        <v>22.432</v>
      </c>
      <c s="36">
        <v>0.00674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28</v>
      </c>
    </row>
    <row r="217" spans="1:5" ht="12.75">
      <c r="A217" s="35" t="s">
        <v>55</v>
      </c>
      <c r="E217" s="39" t="s">
        <v>1072</v>
      </c>
    </row>
    <row r="218" spans="1:5" ht="25.5">
      <c r="A218" s="35" t="s">
        <v>56</v>
      </c>
      <c r="E218" s="40" t="s">
        <v>1073</v>
      </c>
    </row>
    <row r="219" spans="1:5" ht="12.75">
      <c r="A219" t="s">
        <v>58</v>
      </c>
      <c r="E219" s="39" t="s">
        <v>5</v>
      </c>
    </row>
    <row r="220" spans="1:16" ht="25.5">
      <c r="A220" t="s">
        <v>50</v>
      </c>
      <c s="34" t="s">
        <v>192</v>
      </c>
      <c s="34" t="s">
        <v>1074</v>
      </c>
      <c s="35" t="s">
        <v>5</v>
      </c>
      <c s="6" t="s">
        <v>1075</v>
      </c>
      <c s="36" t="s">
        <v>108</v>
      </c>
      <c s="37">
        <v>27.5</v>
      </c>
      <c s="36">
        <v>1E-05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28</v>
      </c>
    </row>
    <row r="221" spans="1:5" ht="25.5">
      <c r="A221" s="35" t="s">
        <v>55</v>
      </c>
      <c r="E221" s="39" t="s">
        <v>1075</v>
      </c>
    </row>
    <row r="222" spans="1:5" ht="25.5">
      <c r="A222" s="35" t="s">
        <v>56</v>
      </c>
      <c r="E222" s="40" t="s">
        <v>1076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195</v>
      </c>
      <c s="34" t="s">
        <v>1077</v>
      </c>
      <c s="35" t="s">
        <v>5</v>
      </c>
      <c s="6" t="s">
        <v>1078</v>
      </c>
      <c s="36" t="s">
        <v>108</v>
      </c>
      <c s="37">
        <v>27.913</v>
      </c>
      <c s="36">
        <v>0.00142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28</v>
      </c>
    </row>
    <row r="225" spans="1:5" ht="12.75">
      <c r="A225" s="35" t="s">
        <v>55</v>
      </c>
      <c r="E225" s="39" t="s">
        <v>1078</v>
      </c>
    </row>
    <row r="226" spans="1:5" ht="25.5">
      <c r="A226" s="35" t="s">
        <v>56</v>
      </c>
      <c r="E226" s="40" t="s">
        <v>1079</v>
      </c>
    </row>
    <row r="227" spans="1:5" ht="12.75">
      <c r="A227" t="s">
        <v>58</v>
      </c>
      <c r="E227" s="39" t="s">
        <v>5</v>
      </c>
    </row>
    <row r="228" spans="1:16" ht="25.5">
      <c r="A228" t="s">
        <v>50</v>
      </c>
      <c s="34" t="s">
        <v>198</v>
      </c>
      <c s="34" t="s">
        <v>1080</v>
      </c>
      <c s="35" t="s">
        <v>5</v>
      </c>
      <c s="6" t="s">
        <v>1081</v>
      </c>
      <c s="36" t="s">
        <v>108</v>
      </c>
      <c s="37">
        <v>24.6</v>
      </c>
      <c s="36">
        <v>2E-05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25.5">
      <c r="A229" s="35" t="s">
        <v>55</v>
      </c>
      <c r="E229" s="39" t="s">
        <v>1081</v>
      </c>
    </row>
    <row r="230" spans="1:5" ht="12.75">
      <c r="A230" s="35" t="s">
        <v>56</v>
      </c>
      <c r="E230" s="40" t="s">
        <v>1082</v>
      </c>
    </row>
    <row r="231" spans="1:5" ht="12.75">
      <c r="A231" t="s">
        <v>58</v>
      </c>
      <c r="E231" s="39" t="s">
        <v>5</v>
      </c>
    </row>
    <row r="232" spans="1:16" ht="12.75">
      <c r="A232" t="s">
        <v>50</v>
      </c>
      <c s="34" t="s">
        <v>201</v>
      </c>
      <c s="34" t="s">
        <v>1083</v>
      </c>
      <c s="35" t="s">
        <v>5</v>
      </c>
      <c s="6" t="s">
        <v>1084</v>
      </c>
      <c s="36" t="s">
        <v>108</v>
      </c>
      <c s="37">
        <v>24.969</v>
      </c>
      <c s="36">
        <v>0.00366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28</v>
      </c>
    </row>
    <row r="233" spans="1:5" ht="12.75">
      <c r="A233" s="35" t="s">
        <v>55</v>
      </c>
      <c r="E233" s="39" t="s">
        <v>1084</v>
      </c>
    </row>
    <row r="234" spans="1:5" ht="25.5">
      <c r="A234" s="35" t="s">
        <v>56</v>
      </c>
      <c r="E234" s="40" t="s">
        <v>1085</v>
      </c>
    </row>
    <row r="235" spans="1:5" ht="12.75">
      <c r="A235" t="s">
        <v>58</v>
      </c>
      <c r="E235" s="39" t="s">
        <v>5</v>
      </c>
    </row>
    <row r="236" spans="1:16" ht="25.5">
      <c r="A236" t="s">
        <v>50</v>
      </c>
      <c s="34" t="s">
        <v>416</v>
      </c>
      <c s="34" t="s">
        <v>1086</v>
      </c>
      <c s="35" t="s">
        <v>5</v>
      </c>
      <c s="6" t="s">
        <v>1087</v>
      </c>
      <c s="36" t="s">
        <v>108</v>
      </c>
      <c s="37">
        <v>9.8</v>
      </c>
      <c s="36">
        <v>2E-05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28</v>
      </c>
    </row>
    <row r="237" spans="1:5" ht="25.5">
      <c r="A237" s="35" t="s">
        <v>55</v>
      </c>
      <c r="E237" s="39" t="s">
        <v>1087</v>
      </c>
    </row>
    <row r="238" spans="1:5" ht="25.5">
      <c r="A238" s="35" t="s">
        <v>56</v>
      </c>
      <c r="E238" s="40" t="s">
        <v>1088</v>
      </c>
    </row>
    <row r="239" spans="1:5" ht="12.75">
      <c r="A239" t="s">
        <v>58</v>
      </c>
      <c r="E239" s="39" t="s">
        <v>5</v>
      </c>
    </row>
    <row r="240" spans="1:16" ht="12.75">
      <c r="A240" t="s">
        <v>50</v>
      </c>
      <c s="34" t="s">
        <v>419</v>
      </c>
      <c s="34" t="s">
        <v>1089</v>
      </c>
      <c s="35" t="s">
        <v>5</v>
      </c>
      <c s="6" t="s">
        <v>1090</v>
      </c>
      <c s="36" t="s">
        <v>108</v>
      </c>
      <c s="37">
        <v>9.947</v>
      </c>
      <c s="36">
        <v>0.00483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12.75">
      <c r="A241" s="35" t="s">
        <v>55</v>
      </c>
      <c r="E241" s="39" t="s">
        <v>1090</v>
      </c>
    </row>
    <row r="242" spans="1:5" ht="25.5">
      <c r="A242" s="35" t="s">
        <v>56</v>
      </c>
      <c r="E242" s="40" t="s">
        <v>1091</v>
      </c>
    </row>
    <row r="243" spans="1:5" ht="12.75">
      <c r="A243" t="s">
        <v>58</v>
      </c>
      <c r="E243" s="39" t="s">
        <v>5</v>
      </c>
    </row>
    <row r="244" spans="1:16" ht="25.5">
      <c r="A244" t="s">
        <v>50</v>
      </c>
      <c s="34" t="s">
        <v>423</v>
      </c>
      <c s="34" t="s">
        <v>1092</v>
      </c>
      <c s="35" t="s">
        <v>5</v>
      </c>
      <c s="6" t="s">
        <v>1093</v>
      </c>
      <c s="36" t="s">
        <v>128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28</v>
      </c>
    </row>
    <row r="245" spans="1:5" ht="25.5">
      <c r="A245" s="35" t="s">
        <v>55</v>
      </c>
      <c r="E245" s="39" t="s">
        <v>1093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50</v>
      </c>
      <c s="34" t="s">
        <v>427</v>
      </c>
      <c s="34" t="s">
        <v>1094</v>
      </c>
      <c s="35" t="s">
        <v>5</v>
      </c>
      <c s="6" t="s">
        <v>1095</v>
      </c>
      <c s="36" t="s">
        <v>128</v>
      </c>
      <c s="37">
        <v>1</v>
      </c>
      <c s="36">
        <v>0.00082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28</v>
      </c>
    </row>
    <row r="249" spans="1:5" ht="12.75">
      <c r="A249" s="35" t="s">
        <v>55</v>
      </c>
      <c r="E249" s="39" t="s">
        <v>1095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12.75">
      <c r="A252" t="s">
        <v>50</v>
      </c>
      <c s="34" t="s">
        <v>428</v>
      </c>
      <c s="34" t="s">
        <v>1096</v>
      </c>
      <c s="35" t="s">
        <v>5</v>
      </c>
      <c s="6" t="s">
        <v>1097</v>
      </c>
      <c s="36" t="s">
        <v>108</v>
      </c>
      <c s="37">
        <v>109.6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28</v>
      </c>
    </row>
    <row r="253" spans="1:5" ht="12.75">
      <c r="A253" s="35" t="s">
        <v>55</v>
      </c>
      <c r="E253" s="39" t="s">
        <v>1097</v>
      </c>
    </row>
    <row r="254" spans="1:5" ht="12.75">
      <c r="A254" s="35" t="s">
        <v>56</v>
      </c>
      <c r="E254" s="40" t="s">
        <v>1098</v>
      </c>
    </row>
    <row r="255" spans="1:5" ht="12.75">
      <c r="A255" t="s">
        <v>58</v>
      </c>
      <c r="E255" s="39" t="s">
        <v>5</v>
      </c>
    </row>
    <row r="256" spans="1:16" ht="25.5">
      <c r="A256" t="s">
        <v>50</v>
      </c>
      <c s="34" t="s">
        <v>771</v>
      </c>
      <c s="34" t="s">
        <v>1099</v>
      </c>
      <c s="35" t="s">
        <v>5</v>
      </c>
      <c s="6" t="s">
        <v>1100</v>
      </c>
      <c s="36" t="s">
        <v>128</v>
      </c>
      <c s="37">
        <v>2</v>
      </c>
      <c s="36">
        <v>0.45937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28</v>
      </c>
    </row>
    <row r="257" spans="1:5" ht="25.5">
      <c r="A257" s="35" t="s">
        <v>55</v>
      </c>
      <c r="E257" s="39" t="s">
        <v>1100</v>
      </c>
    </row>
    <row r="258" spans="1:5" ht="12.75">
      <c r="A258" s="35" t="s">
        <v>56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12.75">
      <c r="A260" t="s">
        <v>50</v>
      </c>
      <c s="34" t="s">
        <v>772</v>
      </c>
      <c s="34" t="s">
        <v>1101</v>
      </c>
      <c s="35" t="s">
        <v>5</v>
      </c>
      <c s="6" t="s">
        <v>1102</v>
      </c>
      <c s="36" t="s">
        <v>108</v>
      </c>
      <c s="37">
        <v>58.8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28</v>
      </c>
    </row>
    <row r="261" spans="1:5" ht="12.75">
      <c r="A261" s="35" t="s">
        <v>55</v>
      </c>
      <c r="E261" s="39" t="s">
        <v>1102</v>
      </c>
    </row>
    <row r="262" spans="1:5" ht="12.75">
      <c r="A262" s="35" t="s">
        <v>56</v>
      </c>
      <c r="E262" s="40" t="s">
        <v>1103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775</v>
      </c>
      <c s="34" t="s">
        <v>1104</v>
      </c>
      <c s="35" t="s">
        <v>5</v>
      </c>
      <c s="6" t="s">
        <v>1105</v>
      </c>
      <c s="36" t="s">
        <v>128</v>
      </c>
      <c s="37">
        <v>5</v>
      </c>
      <c s="36">
        <v>0.41489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28</v>
      </c>
    </row>
    <row r="265" spans="1:5" ht="12.75">
      <c r="A265" s="35" t="s">
        <v>55</v>
      </c>
      <c r="E265" s="39" t="s">
        <v>1105</v>
      </c>
    </row>
    <row r="266" spans="1:5" ht="153">
      <c r="A266" s="35" t="s">
        <v>56</v>
      </c>
      <c r="E266" s="40" t="s">
        <v>1106</v>
      </c>
    </row>
    <row r="267" spans="1:5" ht="12.75">
      <c r="A267" t="s">
        <v>58</v>
      </c>
      <c r="E267" s="39" t="s">
        <v>5</v>
      </c>
    </row>
    <row r="268" spans="1:16" ht="12.75">
      <c r="A268" t="s">
        <v>50</v>
      </c>
      <c s="34" t="s">
        <v>778</v>
      </c>
      <c s="34" t="s">
        <v>1107</v>
      </c>
      <c s="35" t="s">
        <v>5</v>
      </c>
      <c s="6" t="s">
        <v>1108</v>
      </c>
      <c s="36" t="s">
        <v>128</v>
      </c>
      <c s="37">
        <v>2</v>
      </c>
      <c s="36">
        <v>1.229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28</v>
      </c>
    </row>
    <row r="269" spans="1:5" ht="12.75">
      <c r="A269" s="35" t="s">
        <v>55</v>
      </c>
      <c r="E269" s="39" t="s">
        <v>1108</v>
      </c>
    </row>
    <row r="270" spans="1:5" ht="63.75">
      <c r="A270" s="35" t="s">
        <v>56</v>
      </c>
      <c r="E270" s="40" t="s">
        <v>1109</v>
      </c>
    </row>
    <row r="271" spans="1:5" ht="12.75">
      <c r="A271" t="s">
        <v>58</v>
      </c>
      <c r="E271" s="39" t="s">
        <v>5</v>
      </c>
    </row>
    <row r="272" spans="1:16" ht="12.75">
      <c r="A272" t="s">
        <v>50</v>
      </c>
      <c s="34" t="s">
        <v>781</v>
      </c>
      <c s="34" t="s">
        <v>1110</v>
      </c>
      <c s="35" t="s">
        <v>5</v>
      </c>
      <c s="6" t="s">
        <v>1111</v>
      </c>
      <c s="36" t="s">
        <v>128</v>
      </c>
      <c s="37">
        <v>3</v>
      </c>
      <c s="36">
        <v>1.548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28</v>
      </c>
    </row>
    <row r="273" spans="1:5" ht="12.75">
      <c r="A273" s="35" t="s">
        <v>55</v>
      </c>
      <c r="E273" s="39" t="s">
        <v>1111</v>
      </c>
    </row>
    <row r="274" spans="1:5" ht="102">
      <c r="A274" s="35" t="s">
        <v>56</v>
      </c>
      <c r="E274" s="40" t="s">
        <v>1112</v>
      </c>
    </row>
    <row r="275" spans="1:5" ht="12.75">
      <c r="A275" t="s">
        <v>58</v>
      </c>
      <c r="E275" s="39" t="s">
        <v>5</v>
      </c>
    </row>
    <row r="276" spans="1:16" ht="12.75">
      <c r="A276" t="s">
        <v>50</v>
      </c>
      <c s="34" t="s">
        <v>784</v>
      </c>
      <c s="34" t="s">
        <v>1113</v>
      </c>
      <c s="35" t="s">
        <v>5</v>
      </c>
      <c s="6" t="s">
        <v>1114</v>
      </c>
      <c s="36" t="s">
        <v>128</v>
      </c>
      <c s="37">
        <v>1</v>
      </c>
      <c s="36">
        <v>0.00989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28</v>
      </c>
    </row>
    <row r="277" spans="1:5" ht="12.75">
      <c r="A277" s="35" t="s">
        <v>55</v>
      </c>
      <c r="E277" s="39" t="s">
        <v>1114</v>
      </c>
    </row>
    <row r="278" spans="1:5" ht="12.75">
      <c r="A278" s="35" t="s">
        <v>56</v>
      </c>
      <c r="E278" s="40" t="s">
        <v>1115</v>
      </c>
    </row>
    <row r="279" spans="1:5" ht="12.75">
      <c r="A279" t="s">
        <v>58</v>
      </c>
      <c r="E279" s="39" t="s">
        <v>5</v>
      </c>
    </row>
    <row r="280" spans="1:16" ht="12.75">
      <c r="A280" t="s">
        <v>50</v>
      </c>
      <c s="34" t="s">
        <v>787</v>
      </c>
      <c s="34" t="s">
        <v>1116</v>
      </c>
      <c s="35" t="s">
        <v>5</v>
      </c>
      <c s="6" t="s">
        <v>1117</v>
      </c>
      <c s="36" t="s">
        <v>128</v>
      </c>
      <c s="37">
        <v>1</v>
      </c>
      <c s="36">
        <v>0.254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28</v>
      </c>
    </row>
    <row r="281" spans="1:5" ht="12.75">
      <c r="A281" s="35" t="s">
        <v>55</v>
      </c>
      <c r="E281" s="39" t="s">
        <v>1117</v>
      </c>
    </row>
    <row r="282" spans="1:5" ht="12.75">
      <c r="A282" s="35" t="s">
        <v>56</v>
      </c>
      <c r="E282" s="40" t="s">
        <v>1115</v>
      </c>
    </row>
    <row r="283" spans="1:5" ht="12.75">
      <c r="A283" t="s">
        <v>58</v>
      </c>
      <c r="E283" s="39" t="s">
        <v>5</v>
      </c>
    </row>
    <row r="284" spans="1:16" ht="12.75">
      <c r="A284" t="s">
        <v>50</v>
      </c>
      <c s="34" t="s">
        <v>790</v>
      </c>
      <c s="34" t="s">
        <v>1118</v>
      </c>
      <c s="35" t="s">
        <v>5</v>
      </c>
      <c s="6" t="s">
        <v>1119</v>
      </c>
      <c s="36" t="s">
        <v>128</v>
      </c>
      <c s="37">
        <v>12</v>
      </c>
      <c s="36">
        <v>0.00989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28</v>
      </c>
    </row>
    <row r="285" spans="1:5" ht="12.75">
      <c r="A285" s="35" t="s">
        <v>55</v>
      </c>
      <c r="E285" s="39" t="s">
        <v>1119</v>
      </c>
    </row>
    <row r="286" spans="1:5" ht="89.25">
      <c r="A286" s="35" t="s">
        <v>56</v>
      </c>
      <c r="E286" s="40" t="s">
        <v>1120</v>
      </c>
    </row>
    <row r="287" spans="1:5" ht="12.75">
      <c r="A287" t="s">
        <v>58</v>
      </c>
      <c r="E287" s="39" t="s">
        <v>5</v>
      </c>
    </row>
    <row r="288" spans="1:16" ht="12.75">
      <c r="A288" t="s">
        <v>50</v>
      </c>
      <c s="34" t="s">
        <v>793</v>
      </c>
      <c s="34" t="s">
        <v>1121</v>
      </c>
      <c s="35" t="s">
        <v>5</v>
      </c>
      <c s="6" t="s">
        <v>1122</v>
      </c>
      <c s="36" t="s">
        <v>128</v>
      </c>
      <c s="37">
        <v>12</v>
      </c>
      <c s="36">
        <v>0.506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28</v>
      </c>
    </row>
    <row r="289" spans="1:5" ht="12.75">
      <c r="A289" s="35" t="s">
        <v>55</v>
      </c>
      <c r="E289" s="39" t="s">
        <v>1122</v>
      </c>
    </row>
    <row r="290" spans="1:5" ht="89.25">
      <c r="A290" s="35" t="s">
        <v>56</v>
      </c>
      <c r="E290" s="40" t="s">
        <v>1120</v>
      </c>
    </row>
    <row r="291" spans="1:5" ht="12.75">
      <c r="A291" t="s">
        <v>58</v>
      </c>
      <c r="E291" s="39" t="s">
        <v>5</v>
      </c>
    </row>
    <row r="292" spans="1:16" ht="25.5">
      <c r="A292" t="s">
        <v>50</v>
      </c>
      <c s="34" t="s">
        <v>796</v>
      </c>
      <c s="34" t="s">
        <v>1123</v>
      </c>
      <c s="35" t="s">
        <v>5</v>
      </c>
      <c s="6" t="s">
        <v>1124</v>
      </c>
      <c s="36" t="s">
        <v>128</v>
      </c>
      <c s="37">
        <v>1</v>
      </c>
      <c s="36">
        <v>0.00989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28</v>
      </c>
    </row>
    <row r="293" spans="1:5" ht="25.5">
      <c r="A293" s="35" t="s">
        <v>55</v>
      </c>
      <c r="E293" s="39" t="s">
        <v>1124</v>
      </c>
    </row>
    <row r="294" spans="1:5" ht="12.75">
      <c r="A294" s="35" t="s">
        <v>56</v>
      </c>
      <c r="E294" s="40" t="s">
        <v>1115</v>
      </c>
    </row>
    <row r="295" spans="1:5" ht="12.75">
      <c r="A295" t="s">
        <v>58</v>
      </c>
      <c r="E295" s="39" t="s">
        <v>5</v>
      </c>
    </row>
    <row r="296" spans="1:16" ht="12.75">
      <c r="A296" t="s">
        <v>50</v>
      </c>
      <c s="34" t="s">
        <v>799</v>
      </c>
      <c s="34" t="s">
        <v>1125</v>
      </c>
      <c s="35" t="s">
        <v>5</v>
      </c>
      <c s="6" t="s">
        <v>1126</v>
      </c>
      <c s="36" t="s">
        <v>128</v>
      </c>
      <c s="37">
        <v>1</v>
      </c>
      <c s="36">
        <v>1.013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28</v>
      </c>
    </row>
    <row r="297" spans="1:5" ht="12.75">
      <c r="A297" s="35" t="s">
        <v>55</v>
      </c>
      <c r="E297" s="39" t="s">
        <v>1126</v>
      </c>
    </row>
    <row r="298" spans="1:5" ht="12.75">
      <c r="A298" s="35" t="s">
        <v>56</v>
      </c>
      <c r="E298" s="40" t="s">
        <v>1115</v>
      </c>
    </row>
    <row r="299" spans="1:5" ht="12.75">
      <c r="A299" t="s">
        <v>58</v>
      </c>
      <c r="E299" s="39" t="s">
        <v>5</v>
      </c>
    </row>
    <row r="300" spans="1:16" ht="12.75">
      <c r="A300" t="s">
        <v>50</v>
      </c>
      <c s="34" t="s">
        <v>802</v>
      </c>
      <c s="34" t="s">
        <v>1127</v>
      </c>
      <c s="35" t="s">
        <v>5</v>
      </c>
      <c s="6" t="s">
        <v>1128</v>
      </c>
      <c s="36" t="s">
        <v>128</v>
      </c>
      <c s="37">
        <v>2</v>
      </c>
      <c s="36">
        <v>0.01218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28</v>
      </c>
    </row>
    <row r="301" spans="1:5" ht="12.75">
      <c r="A301" s="35" t="s">
        <v>55</v>
      </c>
      <c r="E301" s="39" t="s">
        <v>1128</v>
      </c>
    </row>
    <row r="302" spans="1:5" ht="38.25">
      <c r="A302" s="35" t="s">
        <v>56</v>
      </c>
      <c r="E302" s="40" t="s">
        <v>1129</v>
      </c>
    </row>
    <row r="303" spans="1:5" ht="12.75">
      <c r="A303" t="s">
        <v>58</v>
      </c>
      <c r="E303" s="39" t="s">
        <v>5</v>
      </c>
    </row>
    <row r="304" spans="1:16" ht="12.75">
      <c r="A304" t="s">
        <v>50</v>
      </c>
      <c s="34" t="s">
        <v>805</v>
      </c>
      <c s="34" t="s">
        <v>1130</v>
      </c>
      <c s="35" t="s">
        <v>5</v>
      </c>
      <c s="6" t="s">
        <v>1131</v>
      </c>
      <c s="36" t="s">
        <v>128</v>
      </c>
      <c s="37">
        <v>2</v>
      </c>
      <c s="36">
        <v>0.585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28</v>
      </c>
    </row>
    <row r="305" spans="1:5" ht="12.75">
      <c r="A305" s="35" t="s">
        <v>55</v>
      </c>
      <c r="E305" s="39" t="s">
        <v>1131</v>
      </c>
    </row>
    <row r="306" spans="1:5" ht="38.25">
      <c r="A306" s="35" t="s">
        <v>56</v>
      </c>
      <c r="E306" s="40" t="s">
        <v>1129</v>
      </c>
    </row>
    <row r="307" spans="1:5" ht="12.75">
      <c r="A307" t="s">
        <v>58</v>
      </c>
      <c r="E307" s="39" t="s">
        <v>5</v>
      </c>
    </row>
    <row r="308" spans="1:16" ht="12.75">
      <c r="A308" t="s">
        <v>50</v>
      </c>
      <c s="34" t="s">
        <v>808</v>
      </c>
      <c s="34" t="s">
        <v>1132</v>
      </c>
      <c s="35" t="s">
        <v>5</v>
      </c>
      <c s="6" t="s">
        <v>1133</v>
      </c>
      <c s="36" t="s">
        <v>128</v>
      </c>
      <c s="37">
        <v>5</v>
      </c>
      <c s="36">
        <v>0.00989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28</v>
      </c>
    </row>
    <row r="309" spans="1:5" ht="12.75">
      <c r="A309" s="35" t="s">
        <v>55</v>
      </c>
      <c r="E309" s="39" t="s">
        <v>1133</v>
      </c>
    </row>
    <row r="310" spans="1:5" ht="76.5">
      <c r="A310" s="35" t="s">
        <v>56</v>
      </c>
      <c r="E310" s="40" t="s">
        <v>1134</v>
      </c>
    </row>
    <row r="311" spans="1:5" ht="12.75">
      <c r="A311" t="s">
        <v>58</v>
      </c>
      <c r="E311" s="39" t="s">
        <v>5</v>
      </c>
    </row>
    <row r="312" spans="1:16" ht="12.75">
      <c r="A312" t="s">
        <v>50</v>
      </c>
      <c s="34" t="s">
        <v>811</v>
      </c>
      <c s="34" t="s">
        <v>1135</v>
      </c>
      <c s="35" t="s">
        <v>5</v>
      </c>
      <c s="6" t="s">
        <v>1136</v>
      </c>
      <c s="36" t="s">
        <v>128</v>
      </c>
      <c s="37">
        <v>5</v>
      </c>
      <c s="36">
        <v>0.521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28</v>
      </c>
    </row>
    <row r="313" spans="1:5" ht="12.75">
      <c r="A313" s="35" t="s">
        <v>55</v>
      </c>
      <c r="E313" s="39" t="s">
        <v>1136</v>
      </c>
    </row>
    <row r="314" spans="1:5" ht="76.5">
      <c r="A314" s="35" t="s">
        <v>56</v>
      </c>
      <c r="E314" s="40" t="s">
        <v>1134</v>
      </c>
    </row>
    <row r="315" spans="1:5" ht="12.75">
      <c r="A315" t="s">
        <v>58</v>
      </c>
      <c r="E315" s="39" t="s">
        <v>5</v>
      </c>
    </row>
    <row r="316" spans="1:16" ht="25.5">
      <c r="A316" t="s">
        <v>50</v>
      </c>
      <c s="34" t="s">
        <v>814</v>
      </c>
      <c s="34" t="s">
        <v>1137</v>
      </c>
      <c s="35" t="s">
        <v>5</v>
      </c>
      <c s="6" t="s">
        <v>1138</v>
      </c>
      <c s="36" t="s">
        <v>128</v>
      </c>
      <c s="37">
        <v>1</v>
      </c>
      <c s="36">
        <v>0.304</v>
      </c>
      <c s="36">
        <f>ROUND(G316*H316,6)</f>
      </c>
      <c r="L316" s="38">
        <v>0</v>
      </c>
      <c s="32">
        <f>ROUND(ROUND(L316,2)*ROUND(G316,3),2)</f>
      </c>
      <c s="36" t="s">
        <v>109</v>
      </c>
      <c>
        <f>(M316*21)/100</f>
      </c>
      <c t="s">
        <v>28</v>
      </c>
    </row>
    <row r="317" spans="1:5" ht="25.5">
      <c r="A317" s="35" t="s">
        <v>55</v>
      </c>
      <c r="E317" s="39" t="s">
        <v>1138</v>
      </c>
    </row>
    <row r="318" spans="1:5" ht="25.5">
      <c r="A318" s="35" t="s">
        <v>56</v>
      </c>
      <c r="E318" s="40" t="s">
        <v>1139</v>
      </c>
    </row>
    <row r="319" spans="1:5" ht="12.75">
      <c r="A319" t="s">
        <v>58</v>
      </c>
      <c r="E319" s="39" t="s">
        <v>5</v>
      </c>
    </row>
    <row r="320" spans="1:16" ht="25.5">
      <c r="A320" t="s">
        <v>50</v>
      </c>
      <c s="34" t="s">
        <v>817</v>
      </c>
      <c s="34" t="s">
        <v>1140</v>
      </c>
      <c s="35" t="s">
        <v>5</v>
      </c>
      <c s="6" t="s">
        <v>1141</v>
      </c>
      <c s="36" t="s">
        <v>128</v>
      </c>
      <c s="37">
        <v>1</v>
      </c>
      <c s="36">
        <v>0.33026</v>
      </c>
      <c s="36">
        <f>ROUND(G320*H320,6)</f>
      </c>
      <c r="L320" s="38">
        <v>0</v>
      </c>
      <c s="32">
        <f>ROUND(ROUND(L320,2)*ROUND(G320,3),2)</f>
      </c>
      <c s="36" t="s">
        <v>109</v>
      </c>
      <c>
        <f>(M320*21)/100</f>
      </c>
      <c t="s">
        <v>28</v>
      </c>
    </row>
    <row r="321" spans="1:5" ht="25.5">
      <c r="A321" s="35" t="s">
        <v>55</v>
      </c>
      <c r="E321" s="39" t="s">
        <v>1141</v>
      </c>
    </row>
    <row r="322" spans="1:5" ht="25.5">
      <c r="A322" s="35" t="s">
        <v>56</v>
      </c>
      <c r="E322" s="40" t="s">
        <v>1139</v>
      </c>
    </row>
    <row r="323" spans="1:5" ht="12.75">
      <c r="A323" t="s">
        <v>58</v>
      </c>
      <c r="E323" s="39" t="s">
        <v>5</v>
      </c>
    </row>
    <row r="324" spans="1:16" ht="12.75">
      <c r="A324" t="s">
        <v>50</v>
      </c>
      <c s="34" t="s">
        <v>818</v>
      </c>
      <c s="34" t="s">
        <v>1142</v>
      </c>
      <c s="35" t="s">
        <v>5</v>
      </c>
      <c s="6" t="s">
        <v>1143</v>
      </c>
      <c s="36" t="s">
        <v>128</v>
      </c>
      <c s="37">
        <v>2</v>
      </c>
      <c s="36">
        <v>0.12422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28</v>
      </c>
    </row>
    <row r="325" spans="1:5" ht="12.75">
      <c r="A325" s="35" t="s">
        <v>55</v>
      </c>
      <c r="E325" s="39" t="s">
        <v>1143</v>
      </c>
    </row>
    <row r="326" spans="1:5" ht="38.25">
      <c r="A326" s="35" t="s">
        <v>56</v>
      </c>
      <c r="E326" s="40" t="s">
        <v>1006</v>
      </c>
    </row>
    <row r="327" spans="1:5" ht="12.75">
      <c r="A327" t="s">
        <v>58</v>
      </c>
      <c r="E327" s="39" t="s">
        <v>5</v>
      </c>
    </row>
    <row r="328" spans="1:16" ht="12.75">
      <c r="A328" t="s">
        <v>50</v>
      </c>
      <c s="34" t="s">
        <v>819</v>
      </c>
      <c s="34" t="s">
        <v>1144</v>
      </c>
      <c s="35" t="s">
        <v>5</v>
      </c>
      <c s="6" t="s">
        <v>1145</v>
      </c>
      <c s="36" t="s">
        <v>128</v>
      </c>
      <c s="37">
        <v>2</v>
      </c>
      <c s="36">
        <v>0.097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28</v>
      </c>
    </row>
    <row r="329" spans="1:5" ht="12.75">
      <c r="A329" s="35" t="s">
        <v>55</v>
      </c>
      <c r="E329" s="39" t="s">
        <v>1145</v>
      </c>
    </row>
    <row r="330" spans="1:5" ht="38.25">
      <c r="A330" s="35" t="s">
        <v>56</v>
      </c>
      <c r="E330" s="40" t="s">
        <v>1006</v>
      </c>
    </row>
    <row r="331" spans="1:5" ht="12.75">
      <c r="A331" t="s">
        <v>58</v>
      </c>
      <c r="E331" s="39" t="s">
        <v>5</v>
      </c>
    </row>
    <row r="332" spans="1:16" ht="12.75">
      <c r="A332" t="s">
        <v>50</v>
      </c>
      <c s="34" t="s">
        <v>820</v>
      </c>
      <c s="34" t="s">
        <v>1146</v>
      </c>
      <c s="35" t="s">
        <v>5</v>
      </c>
      <c s="6" t="s">
        <v>1147</v>
      </c>
      <c s="36" t="s">
        <v>128</v>
      </c>
      <c s="37">
        <v>2</v>
      </c>
      <c s="36">
        <v>0.02972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28</v>
      </c>
    </row>
    <row r="333" spans="1:5" ht="12.75">
      <c r="A333" s="35" t="s">
        <v>55</v>
      </c>
      <c r="E333" s="39" t="s">
        <v>1147</v>
      </c>
    </row>
    <row r="334" spans="1:5" ht="38.25">
      <c r="A334" s="35" t="s">
        <v>56</v>
      </c>
      <c r="E334" s="40" t="s">
        <v>1006</v>
      </c>
    </row>
    <row r="335" spans="1:5" ht="12.75">
      <c r="A335" t="s">
        <v>58</v>
      </c>
      <c r="E335" s="39" t="s">
        <v>5</v>
      </c>
    </row>
    <row r="336" spans="1:16" ht="12.75">
      <c r="A336" t="s">
        <v>50</v>
      </c>
      <c s="34" t="s">
        <v>821</v>
      </c>
      <c s="34" t="s">
        <v>1148</v>
      </c>
      <c s="35" t="s">
        <v>5</v>
      </c>
      <c s="6" t="s">
        <v>1149</v>
      </c>
      <c s="36" t="s">
        <v>128</v>
      </c>
      <c s="37">
        <v>2</v>
      </c>
      <c s="36">
        <v>0.11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28</v>
      </c>
    </row>
    <row r="337" spans="1:5" ht="12.75">
      <c r="A337" s="35" t="s">
        <v>55</v>
      </c>
      <c r="E337" s="39" t="s">
        <v>1149</v>
      </c>
    </row>
    <row r="338" spans="1:5" ht="38.25">
      <c r="A338" s="35" t="s">
        <v>56</v>
      </c>
      <c r="E338" s="40" t="s">
        <v>1006</v>
      </c>
    </row>
    <row r="339" spans="1:5" ht="12.75">
      <c r="A339" t="s">
        <v>58</v>
      </c>
      <c r="E339" s="39" t="s">
        <v>5</v>
      </c>
    </row>
    <row r="340" spans="1:16" ht="12.75">
      <c r="A340" t="s">
        <v>50</v>
      </c>
      <c s="34" t="s">
        <v>824</v>
      </c>
      <c s="34" t="s">
        <v>1150</v>
      </c>
      <c s="35" t="s">
        <v>5</v>
      </c>
      <c s="6" t="s">
        <v>1151</v>
      </c>
      <c s="36" t="s">
        <v>128</v>
      </c>
      <c s="37">
        <v>4</v>
      </c>
      <c s="36">
        <v>0.21734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28</v>
      </c>
    </row>
    <row r="341" spans="1:5" ht="12.75">
      <c r="A341" s="35" t="s">
        <v>55</v>
      </c>
      <c r="E341" s="39" t="s">
        <v>1151</v>
      </c>
    </row>
    <row r="342" spans="1:5" ht="63.75">
      <c r="A342" s="35" t="s">
        <v>56</v>
      </c>
      <c r="E342" s="40" t="s">
        <v>1015</v>
      </c>
    </row>
    <row r="343" spans="1:5" ht="12.75">
      <c r="A343" t="s">
        <v>58</v>
      </c>
      <c r="E343" s="39" t="s">
        <v>5</v>
      </c>
    </row>
    <row r="344" spans="1:16" ht="12.75">
      <c r="A344" t="s">
        <v>50</v>
      </c>
      <c s="34" t="s">
        <v>827</v>
      </c>
      <c s="34" t="s">
        <v>1152</v>
      </c>
      <c s="35" t="s">
        <v>5</v>
      </c>
      <c s="6" t="s">
        <v>1153</v>
      </c>
      <c s="36" t="s">
        <v>128</v>
      </c>
      <c s="37">
        <v>1</v>
      </c>
      <c s="36">
        <v>0.099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28</v>
      </c>
    </row>
    <row r="345" spans="1:5" ht="12.75">
      <c r="A345" s="35" t="s">
        <v>55</v>
      </c>
      <c r="E345" s="39" t="s">
        <v>1153</v>
      </c>
    </row>
    <row r="346" spans="1:5" ht="25.5">
      <c r="A346" s="35" t="s">
        <v>56</v>
      </c>
      <c r="E346" s="40" t="s">
        <v>1012</v>
      </c>
    </row>
    <row r="347" spans="1:5" ht="12.75">
      <c r="A347" t="s">
        <v>58</v>
      </c>
      <c r="E347" s="39" t="s">
        <v>5</v>
      </c>
    </row>
    <row r="348" spans="1:16" ht="12.75">
      <c r="A348" t="s">
        <v>50</v>
      </c>
      <c s="34" t="s">
        <v>831</v>
      </c>
      <c s="34" t="s">
        <v>1154</v>
      </c>
      <c s="35" t="s">
        <v>5</v>
      </c>
      <c s="6" t="s">
        <v>1155</v>
      </c>
      <c s="36" t="s">
        <v>128</v>
      </c>
      <c s="37">
        <v>3</v>
      </c>
      <c s="36">
        <v>0.072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28</v>
      </c>
    </row>
    <row r="349" spans="1:5" ht="12.75">
      <c r="A349" s="35" t="s">
        <v>55</v>
      </c>
      <c r="E349" s="39" t="s">
        <v>1155</v>
      </c>
    </row>
    <row r="350" spans="1:5" ht="63.75">
      <c r="A350" s="35" t="s">
        <v>56</v>
      </c>
      <c r="E350" s="40" t="s">
        <v>1156</v>
      </c>
    </row>
    <row r="351" spans="1:5" ht="12.75">
      <c r="A351" t="s">
        <v>58</v>
      </c>
      <c r="E351" s="39" t="s">
        <v>5</v>
      </c>
    </row>
    <row r="352" spans="1:16" ht="12.75">
      <c r="A352" t="s">
        <v>50</v>
      </c>
      <c s="34" t="s">
        <v>834</v>
      </c>
      <c s="34" t="s">
        <v>1157</v>
      </c>
      <c s="35" t="s">
        <v>5</v>
      </c>
      <c s="6" t="s">
        <v>1158</v>
      </c>
      <c s="36" t="s">
        <v>128</v>
      </c>
      <c s="37">
        <v>3</v>
      </c>
      <c s="36">
        <v>0.21734</v>
      </c>
      <c s="36">
        <f>ROUND(G352*H352,6)</f>
      </c>
      <c r="L352" s="38">
        <v>0</v>
      </c>
      <c s="32">
        <f>ROUND(ROUND(L352,2)*ROUND(G352,3),2)</f>
      </c>
      <c s="36" t="s">
        <v>54</v>
      </c>
      <c>
        <f>(M352*21)/100</f>
      </c>
      <c t="s">
        <v>28</v>
      </c>
    </row>
    <row r="353" spans="1:5" ht="12.75">
      <c r="A353" s="35" t="s">
        <v>55</v>
      </c>
      <c r="E353" s="39" t="s">
        <v>1158</v>
      </c>
    </row>
    <row r="354" spans="1:5" ht="51">
      <c r="A354" s="35" t="s">
        <v>56</v>
      </c>
      <c r="E354" s="40" t="s">
        <v>1159</v>
      </c>
    </row>
    <row r="355" spans="1:5" ht="12.75">
      <c r="A355" t="s">
        <v>58</v>
      </c>
      <c r="E355" s="39" t="s">
        <v>5</v>
      </c>
    </row>
    <row r="356" spans="1:16" ht="12.75">
      <c r="A356" t="s">
        <v>50</v>
      </c>
      <c s="34" t="s">
        <v>837</v>
      </c>
      <c s="34" t="s">
        <v>1160</v>
      </c>
      <c s="35" t="s">
        <v>5</v>
      </c>
      <c s="6" t="s">
        <v>1161</v>
      </c>
      <c s="36" t="s">
        <v>128</v>
      </c>
      <c s="37">
        <v>1</v>
      </c>
      <c s="36">
        <v>0.156</v>
      </c>
      <c s="36">
        <f>ROUND(G356*H356,6)</f>
      </c>
      <c r="L356" s="38">
        <v>0</v>
      </c>
      <c s="32">
        <f>ROUND(ROUND(L356,2)*ROUND(G356,3),2)</f>
      </c>
      <c s="36" t="s">
        <v>54</v>
      </c>
      <c>
        <f>(M356*21)/100</f>
      </c>
      <c t="s">
        <v>28</v>
      </c>
    </row>
    <row r="357" spans="1:5" ht="12.75">
      <c r="A357" s="35" t="s">
        <v>55</v>
      </c>
      <c r="E357" s="39" t="s">
        <v>1161</v>
      </c>
    </row>
    <row r="358" spans="1:5" ht="25.5">
      <c r="A358" s="35" t="s">
        <v>56</v>
      </c>
      <c r="E358" s="40" t="s">
        <v>1162</v>
      </c>
    </row>
    <row r="359" spans="1:5" ht="12.75">
      <c r="A359" t="s">
        <v>58</v>
      </c>
      <c r="E359" s="39" t="s">
        <v>5</v>
      </c>
    </row>
    <row r="360" spans="1:16" ht="25.5">
      <c r="A360" t="s">
        <v>50</v>
      </c>
      <c s="34" t="s">
        <v>841</v>
      </c>
      <c s="34" t="s">
        <v>1163</v>
      </c>
      <c s="35" t="s">
        <v>5</v>
      </c>
      <c s="6" t="s">
        <v>1164</v>
      </c>
      <c s="36" t="s">
        <v>128</v>
      </c>
      <c s="37">
        <v>2</v>
      </c>
      <c s="36">
        <v>0.162</v>
      </c>
      <c s="36">
        <f>ROUND(G360*H360,6)</f>
      </c>
      <c r="L360" s="38">
        <v>0</v>
      </c>
      <c s="32">
        <f>ROUND(ROUND(L360,2)*ROUND(G360,3),2)</f>
      </c>
      <c s="36" t="s">
        <v>54</v>
      </c>
      <c>
        <f>(M360*21)/100</f>
      </c>
      <c t="s">
        <v>28</v>
      </c>
    </row>
    <row r="361" spans="1:5" ht="25.5">
      <c r="A361" s="35" t="s">
        <v>55</v>
      </c>
      <c r="E361" s="39" t="s">
        <v>1164</v>
      </c>
    </row>
    <row r="362" spans="1:5" ht="63.75">
      <c r="A362" s="35" t="s">
        <v>56</v>
      </c>
      <c r="E362" s="40" t="s">
        <v>1165</v>
      </c>
    </row>
    <row r="363" spans="1:5" ht="12.75">
      <c r="A363" t="s">
        <v>58</v>
      </c>
      <c r="E363" s="39" t="s">
        <v>5</v>
      </c>
    </row>
    <row r="364" spans="1:16" ht="12.75">
      <c r="A364" t="s">
        <v>50</v>
      </c>
      <c s="34" t="s">
        <v>842</v>
      </c>
      <c s="34" t="s">
        <v>1166</v>
      </c>
      <c s="35" t="s">
        <v>5</v>
      </c>
      <c s="6" t="s">
        <v>1167</v>
      </c>
      <c s="36" t="s">
        <v>128</v>
      </c>
      <c s="37">
        <v>2</v>
      </c>
      <c s="36">
        <v>0.21734</v>
      </c>
      <c s="36">
        <f>ROUND(G364*H364,6)</f>
      </c>
      <c r="L364" s="38">
        <v>0</v>
      </c>
      <c s="32">
        <f>ROUND(ROUND(L364,2)*ROUND(G364,3),2)</f>
      </c>
      <c s="36" t="s">
        <v>54</v>
      </c>
      <c>
        <f>(M364*21)/100</f>
      </c>
      <c t="s">
        <v>28</v>
      </c>
    </row>
    <row r="365" spans="1:5" ht="12.75">
      <c r="A365" s="35" t="s">
        <v>55</v>
      </c>
      <c r="E365" s="39" t="s">
        <v>1167</v>
      </c>
    </row>
    <row r="366" spans="1:5" ht="38.25">
      <c r="A366" s="35" t="s">
        <v>56</v>
      </c>
      <c r="E366" s="40" t="s">
        <v>1006</v>
      </c>
    </row>
    <row r="367" spans="1:5" ht="12.75">
      <c r="A367" t="s">
        <v>58</v>
      </c>
      <c r="E367" s="39" t="s">
        <v>5</v>
      </c>
    </row>
    <row r="368" spans="1:16" ht="12.75">
      <c r="A368" t="s">
        <v>50</v>
      </c>
      <c s="34" t="s">
        <v>1168</v>
      </c>
      <c s="34" t="s">
        <v>1169</v>
      </c>
      <c s="35" t="s">
        <v>5</v>
      </c>
      <c s="6" t="s">
        <v>1170</v>
      </c>
      <c s="36" t="s">
        <v>128</v>
      </c>
      <c s="37">
        <v>2</v>
      </c>
      <c s="36">
        <v>0.108</v>
      </c>
      <c s="36">
        <f>ROUND(G368*H368,6)</f>
      </c>
      <c r="L368" s="38">
        <v>0</v>
      </c>
      <c s="32">
        <f>ROUND(ROUND(L368,2)*ROUND(G368,3),2)</f>
      </c>
      <c s="36" t="s">
        <v>54</v>
      </c>
      <c>
        <f>(M368*21)/100</f>
      </c>
      <c t="s">
        <v>28</v>
      </c>
    </row>
    <row r="369" spans="1:5" ht="12.75">
      <c r="A369" s="35" t="s">
        <v>55</v>
      </c>
      <c r="E369" s="39" t="s">
        <v>1170</v>
      </c>
    </row>
    <row r="370" spans="1:5" ht="38.25">
      <c r="A370" s="35" t="s">
        <v>56</v>
      </c>
      <c r="E370" s="40" t="s">
        <v>1006</v>
      </c>
    </row>
    <row r="371" spans="1:5" ht="12.75">
      <c r="A371" t="s">
        <v>58</v>
      </c>
      <c r="E371" s="39" t="s">
        <v>5</v>
      </c>
    </row>
    <row r="372" spans="1:16" ht="12.75">
      <c r="A372" t="s">
        <v>50</v>
      </c>
      <c s="34" t="s">
        <v>1171</v>
      </c>
      <c s="34" t="s">
        <v>1172</v>
      </c>
      <c s="35" t="s">
        <v>5</v>
      </c>
      <c s="6" t="s">
        <v>1173</v>
      </c>
      <c s="36" t="s">
        <v>128</v>
      </c>
      <c s="37">
        <v>2</v>
      </c>
      <c s="36">
        <v>0.0085</v>
      </c>
      <c s="36">
        <f>ROUND(G372*H372,6)</f>
      </c>
      <c r="L372" s="38">
        <v>0</v>
      </c>
      <c s="32">
        <f>ROUND(ROUND(L372,2)*ROUND(G372,3),2)</f>
      </c>
      <c s="36" t="s">
        <v>54</v>
      </c>
      <c>
        <f>(M372*21)/100</f>
      </c>
      <c t="s">
        <v>28</v>
      </c>
    </row>
    <row r="373" spans="1:5" ht="12.75">
      <c r="A373" s="35" t="s">
        <v>55</v>
      </c>
      <c r="E373" s="39" t="s">
        <v>1173</v>
      </c>
    </row>
    <row r="374" spans="1:5" ht="38.25">
      <c r="A374" s="35" t="s">
        <v>56</v>
      </c>
      <c r="E374" s="40" t="s">
        <v>1006</v>
      </c>
    </row>
    <row r="375" spans="1:5" ht="12.75">
      <c r="A375" t="s">
        <v>58</v>
      </c>
      <c r="E375" s="39" t="s">
        <v>5</v>
      </c>
    </row>
    <row r="376" spans="1:16" ht="12.75">
      <c r="A376" t="s">
        <v>50</v>
      </c>
      <c s="34" t="s">
        <v>1174</v>
      </c>
      <c s="34" t="s">
        <v>1175</v>
      </c>
      <c s="35" t="s">
        <v>5</v>
      </c>
      <c s="6" t="s">
        <v>1176</v>
      </c>
      <c s="36" t="s">
        <v>128</v>
      </c>
      <c s="37">
        <v>1</v>
      </c>
      <c s="36">
        <v>0.30102</v>
      </c>
      <c s="36">
        <f>ROUND(G376*H376,6)</f>
      </c>
      <c r="L376" s="38">
        <v>0</v>
      </c>
      <c s="32">
        <f>ROUND(ROUND(L376,2)*ROUND(G376,3),2)</f>
      </c>
      <c s="36" t="s">
        <v>109</v>
      </c>
      <c>
        <f>(M376*21)/100</f>
      </c>
      <c t="s">
        <v>28</v>
      </c>
    </row>
    <row r="377" spans="1:5" ht="12.75">
      <c r="A377" s="35" t="s">
        <v>55</v>
      </c>
      <c r="E377" s="39" t="s">
        <v>1176</v>
      </c>
    </row>
    <row r="378" spans="1:5" ht="12.75">
      <c r="A378" s="35" t="s">
        <v>56</v>
      </c>
      <c r="E378" s="40" t="s">
        <v>5</v>
      </c>
    </row>
    <row r="379" spans="1:5" ht="12.75">
      <c r="A379" t="s">
        <v>58</v>
      </c>
      <c r="E379" s="39" t="s">
        <v>5</v>
      </c>
    </row>
    <row r="380" spans="1:16" ht="12.75">
      <c r="A380" t="s">
        <v>50</v>
      </c>
      <c s="34" t="s">
        <v>1177</v>
      </c>
      <c s="34" t="s">
        <v>1178</v>
      </c>
      <c s="35" t="s">
        <v>5</v>
      </c>
      <c s="6" t="s">
        <v>1179</v>
      </c>
      <c s="36" t="s">
        <v>128</v>
      </c>
      <c s="37">
        <v>1</v>
      </c>
      <c s="36">
        <v>2.3457</v>
      </c>
      <c s="36">
        <f>ROUND(G380*H380,6)</f>
      </c>
      <c r="L380" s="38">
        <v>0</v>
      </c>
      <c s="32">
        <f>ROUND(ROUND(L380,2)*ROUND(G380,3),2)</f>
      </c>
      <c s="36" t="s">
        <v>109</v>
      </c>
      <c>
        <f>(M380*21)/100</f>
      </c>
      <c t="s">
        <v>28</v>
      </c>
    </row>
    <row r="381" spans="1:5" ht="12.75">
      <c r="A381" s="35" t="s">
        <v>55</v>
      </c>
      <c r="E381" s="39" t="s">
        <v>1179</v>
      </c>
    </row>
    <row r="382" spans="1:5" ht="12.75">
      <c r="A382" s="35" t="s">
        <v>56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3" ht="12.75">
      <c r="A384" t="s">
        <v>47</v>
      </c>
      <c r="C384" s="31" t="s">
        <v>78</v>
      </c>
      <c r="E384" s="33" t="s">
        <v>1180</v>
      </c>
      <c r="J384" s="32">
        <f>0</f>
      </c>
      <c s="32">
        <f>0</f>
      </c>
      <c s="32">
        <f>0+L385+L389+L393+L397+L401+L405+L409+L413+L417+L421+L425</f>
      </c>
      <c s="32">
        <f>0+M385+M389+M393+M397+M401+M405+M409+M413+M417+M421+M425</f>
      </c>
    </row>
    <row r="385" spans="1:16" ht="25.5">
      <c r="A385" t="s">
        <v>50</v>
      </c>
      <c s="34" t="s">
        <v>1181</v>
      </c>
      <c s="34" t="s">
        <v>1182</v>
      </c>
      <c s="35" t="s">
        <v>5</v>
      </c>
      <c s="6" t="s">
        <v>1183</v>
      </c>
      <c s="36" t="s">
        <v>108</v>
      </c>
      <c s="37">
        <v>32.5</v>
      </c>
      <c s="36">
        <v>0.4553</v>
      </c>
      <c s="36">
        <f>ROUND(G385*H385,6)</f>
      </c>
      <c r="L385" s="38">
        <v>0</v>
      </c>
      <c s="32">
        <f>ROUND(ROUND(L385,2)*ROUND(G385,3),2)</f>
      </c>
      <c s="36" t="s">
        <v>109</v>
      </c>
      <c>
        <f>(M385*21)/100</f>
      </c>
      <c t="s">
        <v>28</v>
      </c>
    </row>
    <row r="386" spans="1:5" ht="25.5">
      <c r="A386" s="35" t="s">
        <v>55</v>
      </c>
      <c r="E386" s="39" t="s">
        <v>1183</v>
      </c>
    </row>
    <row r="387" spans="1:5" ht="12.75">
      <c r="A387" s="35" t="s">
        <v>56</v>
      </c>
      <c r="E387" s="40" t="s">
        <v>1184</v>
      </c>
    </row>
    <row r="388" spans="1:5" ht="12.75">
      <c r="A388" t="s">
        <v>58</v>
      </c>
      <c r="E388" s="39" t="s">
        <v>5</v>
      </c>
    </row>
    <row r="389" spans="1:16" ht="25.5">
      <c r="A389" t="s">
        <v>50</v>
      </c>
      <c s="34" t="s">
        <v>1185</v>
      </c>
      <c s="34" t="s">
        <v>1186</v>
      </c>
      <c s="35" t="s">
        <v>5</v>
      </c>
      <c s="6" t="s">
        <v>1187</v>
      </c>
      <c s="36" t="s">
        <v>108</v>
      </c>
      <c s="37">
        <v>2</v>
      </c>
      <c s="36">
        <v>0.46082</v>
      </c>
      <c s="36">
        <f>ROUND(G389*H389,6)</f>
      </c>
      <c r="L389" s="38">
        <v>0</v>
      </c>
      <c s="32">
        <f>ROUND(ROUND(L389,2)*ROUND(G389,3),2)</f>
      </c>
      <c s="36" t="s">
        <v>109</v>
      </c>
      <c>
        <f>(M389*21)/100</f>
      </c>
      <c t="s">
        <v>28</v>
      </c>
    </row>
    <row r="390" spans="1:5" ht="25.5">
      <c r="A390" s="35" t="s">
        <v>55</v>
      </c>
      <c r="E390" s="39" t="s">
        <v>1187</v>
      </c>
    </row>
    <row r="391" spans="1:5" ht="12.75">
      <c r="A391" s="35" t="s">
        <v>56</v>
      </c>
      <c r="E391" s="40" t="s">
        <v>1188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1189</v>
      </c>
      <c s="34" t="s">
        <v>1190</v>
      </c>
      <c s="35" t="s">
        <v>5</v>
      </c>
      <c s="6" t="s">
        <v>1191</v>
      </c>
      <c s="36" t="s">
        <v>128</v>
      </c>
      <c s="37">
        <v>2</v>
      </c>
      <c s="36">
        <v>0.0682</v>
      </c>
      <c s="36">
        <f>ROUND(G393*H393,6)</f>
      </c>
      <c r="L393" s="38">
        <v>0</v>
      </c>
      <c s="32">
        <f>ROUND(ROUND(L393,2)*ROUND(G393,3),2)</f>
      </c>
      <c s="36" t="s">
        <v>109</v>
      </c>
      <c>
        <f>(M393*21)/100</f>
      </c>
      <c t="s">
        <v>28</v>
      </c>
    </row>
    <row r="394" spans="1:5" ht="25.5">
      <c r="A394" s="35" t="s">
        <v>55</v>
      </c>
      <c r="E394" s="39" t="s">
        <v>1191</v>
      </c>
    </row>
    <row r="395" spans="1:5" ht="12.75">
      <c r="A395" s="35" t="s">
        <v>56</v>
      </c>
      <c r="E395" s="40" t="s">
        <v>1188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1192</v>
      </c>
      <c s="34" t="s">
        <v>1193</v>
      </c>
      <c s="35" t="s">
        <v>5</v>
      </c>
      <c s="6" t="s">
        <v>1194</v>
      </c>
      <c s="36" t="s">
        <v>128</v>
      </c>
      <c s="37">
        <v>1</v>
      </c>
      <c s="36">
        <v>1.07344</v>
      </c>
      <c s="36">
        <f>ROUND(G397*H397,6)</f>
      </c>
      <c r="L397" s="38">
        <v>0</v>
      </c>
      <c s="32">
        <f>ROUND(ROUND(L397,2)*ROUND(G397,3),2)</f>
      </c>
      <c s="36" t="s">
        <v>109</v>
      </c>
      <c>
        <f>(M397*21)/100</f>
      </c>
      <c t="s">
        <v>28</v>
      </c>
    </row>
    <row r="398" spans="1:5" ht="25.5">
      <c r="A398" s="35" t="s">
        <v>55</v>
      </c>
      <c r="E398" s="39" t="s">
        <v>1194</v>
      </c>
    </row>
    <row r="399" spans="1:5" ht="12.75">
      <c r="A399" s="35" t="s">
        <v>56</v>
      </c>
      <c r="E399" s="40" t="s">
        <v>1195</v>
      </c>
    </row>
    <row r="400" spans="1:5" ht="12.75">
      <c r="A400" t="s">
        <v>58</v>
      </c>
      <c r="E400" s="39" t="s">
        <v>5</v>
      </c>
    </row>
    <row r="401" spans="1:16" ht="12.75">
      <c r="A401" t="s">
        <v>50</v>
      </c>
      <c s="34" t="s">
        <v>1196</v>
      </c>
      <c s="34" t="s">
        <v>1197</v>
      </c>
      <c s="35" t="s">
        <v>5</v>
      </c>
      <c s="6" t="s">
        <v>1198</v>
      </c>
      <c s="36" t="s">
        <v>128</v>
      </c>
      <c s="37">
        <v>1</v>
      </c>
      <c s="36">
        <v>0.0062</v>
      </c>
      <c s="36">
        <f>ROUND(G401*H401,6)</f>
      </c>
      <c r="L401" s="38">
        <v>0</v>
      </c>
      <c s="32">
        <f>ROUND(ROUND(L401,2)*ROUND(G401,3),2)</f>
      </c>
      <c s="36" t="s">
        <v>109</v>
      </c>
      <c>
        <f>(M401*21)/100</f>
      </c>
      <c t="s">
        <v>28</v>
      </c>
    </row>
    <row r="402" spans="1:5" ht="12.75">
      <c r="A402" s="35" t="s">
        <v>55</v>
      </c>
      <c r="E402" s="39" t="s">
        <v>1198</v>
      </c>
    </row>
    <row r="403" spans="1:5" ht="12.75">
      <c r="A403" s="35" t="s">
        <v>56</v>
      </c>
      <c r="E403" s="40" t="s">
        <v>1195</v>
      </c>
    </row>
    <row r="404" spans="1:5" ht="12.75">
      <c r="A404" t="s">
        <v>58</v>
      </c>
      <c r="E404" s="39" t="s">
        <v>5</v>
      </c>
    </row>
    <row r="405" spans="1:16" ht="12.75">
      <c r="A405" t="s">
        <v>50</v>
      </c>
      <c s="34" t="s">
        <v>1199</v>
      </c>
      <c s="34" t="s">
        <v>1200</v>
      </c>
      <c s="35" t="s">
        <v>5</v>
      </c>
      <c s="6" t="s">
        <v>1201</v>
      </c>
      <c s="36" t="s">
        <v>53</v>
      </c>
      <c s="37">
        <v>14.169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54</v>
      </c>
      <c>
        <f>(M405*21)/100</f>
      </c>
      <c t="s">
        <v>28</v>
      </c>
    </row>
    <row r="406" spans="1:5" ht="12.75">
      <c r="A406" s="35" t="s">
        <v>55</v>
      </c>
      <c r="E406" s="39" t="s">
        <v>1201</v>
      </c>
    </row>
    <row r="407" spans="1:5" ht="38.25">
      <c r="A407" s="35" t="s">
        <v>56</v>
      </c>
      <c r="E407" s="40" t="s">
        <v>1202</v>
      </c>
    </row>
    <row r="408" spans="1:5" ht="12.75">
      <c r="A408" t="s">
        <v>58</v>
      </c>
      <c r="E408" s="39" t="s">
        <v>5</v>
      </c>
    </row>
    <row r="409" spans="1:16" ht="12.75">
      <c r="A409" t="s">
        <v>50</v>
      </c>
      <c s="34" t="s">
        <v>1203</v>
      </c>
      <c s="34" t="s">
        <v>1204</v>
      </c>
      <c s="35" t="s">
        <v>5</v>
      </c>
      <c s="6" t="s">
        <v>1205</v>
      </c>
      <c s="36" t="s">
        <v>53</v>
      </c>
      <c s="37">
        <v>43.248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12.75">
      <c r="A410" s="35" t="s">
        <v>55</v>
      </c>
      <c r="E410" s="39" t="s">
        <v>1205</v>
      </c>
    </row>
    <row r="411" spans="1:5" ht="38.25">
      <c r="A411" s="35" t="s">
        <v>56</v>
      </c>
      <c r="E411" s="40" t="s">
        <v>1206</v>
      </c>
    </row>
    <row r="412" spans="1:5" ht="12.75">
      <c r="A412" t="s">
        <v>58</v>
      </c>
      <c r="E412" s="39" t="s">
        <v>5</v>
      </c>
    </row>
    <row r="413" spans="1:16" ht="25.5">
      <c r="A413" t="s">
        <v>50</v>
      </c>
      <c s="34" t="s">
        <v>1207</v>
      </c>
      <c s="34" t="s">
        <v>1208</v>
      </c>
      <c s="35" t="s">
        <v>5</v>
      </c>
      <c s="6" t="s">
        <v>1209</v>
      </c>
      <c s="36" t="s">
        <v>108</v>
      </c>
      <c s="37">
        <v>0.9</v>
      </c>
      <c s="36">
        <v>0.00147</v>
      </c>
      <c s="36">
        <f>ROUND(G413*H413,6)</f>
      </c>
      <c r="L413" s="38">
        <v>0</v>
      </c>
      <c s="32">
        <f>ROUND(ROUND(L413,2)*ROUND(G413,3),2)</f>
      </c>
      <c s="36" t="s">
        <v>54</v>
      </c>
      <c>
        <f>(M413*21)/100</f>
      </c>
      <c t="s">
        <v>28</v>
      </c>
    </row>
    <row r="414" spans="1:5" ht="25.5">
      <c r="A414" s="35" t="s">
        <v>55</v>
      </c>
      <c r="E414" s="39" t="s">
        <v>1209</v>
      </c>
    </row>
    <row r="415" spans="1:5" ht="63.75">
      <c r="A415" s="35" t="s">
        <v>56</v>
      </c>
      <c r="E415" s="40" t="s">
        <v>1210</v>
      </c>
    </row>
    <row r="416" spans="1:5" ht="12.75">
      <c r="A416" t="s">
        <v>58</v>
      </c>
      <c r="E416" s="39" t="s">
        <v>5</v>
      </c>
    </row>
    <row r="417" spans="1:16" ht="25.5">
      <c r="A417" t="s">
        <v>50</v>
      </c>
      <c s="34" t="s">
        <v>1211</v>
      </c>
      <c s="34" t="s">
        <v>1212</v>
      </c>
      <c s="35" t="s">
        <v>5</v>
      </c>
      <c s="6" t="s">
        <v>1213</v>
      </c>
      <c s="36" t="s">
        <v>108</v>
      </c>
      <c s="37">
        <v>1.2</v>
      </c>
      <c s="36">
        <v>0.00316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25.5">
      <c r="A418" s="35" t="s">
        <v>55</v>
      </c>
      <c r="E418" s="39" t="s">
        <v>1213</v>
      </c>
    </row>
    <row r="419" spans="1:5" ht="12.75">
      <c r="A419" s="35" t="s">
        <v>56</v>
      </c>
      <c r="E419" s="40" t="s">
        <v>1214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1215</v>
      </c>
      <c s="34" t="s">
        <v>1216</v>
      </c>
      <c s="35" t="s">
        <v>5</v>
      </c>
      <c s="6" t="s">
        <v>1217</v>
      </c>
      <c s="36" t="s">
        <v>108</v>
      </c>
      <c s="37">
        <v>1.2</v>
      </c>
      <c s="36">
        <v>0.00365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28</v>
      </c>
    </row>
    <row r="422" spans="1:5" ht="25.5">
      <c r="A422" s="35" t="s">
        <v>55</v>
      </c>
      <c r="E422" s="39" t="s">
        <v>1217</v>
      </c>
    </row>
    <row r="423" spans="1:5" ht="12.75">
      <c r="A423" s="35" t="s">
        <v>56</v>
      </c>
      <c r="E423" s="40" t="s">
        <v>1214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1218</v>
      </c>
      <c s="34" t="s">
        <v>1219</v>
      </c>
      <c s="35" t="s">
        <v>5</v>
      </c>
      <c s="6" t="s">
        <v>1220</v>
      </c>
      <c s="36" t="s">
        <v>108</v>
      </c>
      <c s="37">
        <v>0.9</v>
      </c>
      <c s="36">
        <v>0.00395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28</v>
      </c>
    </row>
    <row r="426" spans="1:5" ht="25.5">
      <c r="A426" s="35" t="s">
        <v>55</v>
      </c>
      <c r="E426" s="39" t="s">
        <v>1220</v>
      </c>
    </row>
    <row r="427" spans="1:5" ht="63.75">
      <c r="A427" s="35" t="s">
        <v>56</v>
      </c>
      <c r="E427" s="40" t="s">
        <v>1221</v>
      </c>
    </row>
    <row r="428" spans="1:5" ht="12.75">
      <c r="A428" t="s">
        <v>58</v>
      </c>
      <c r="E428" s="39" t="s">
        <v>5</v>
      </c>
    </row>
    <row r="429" spans="1:13" ht="12.75">
      <c r="A429" t="s">
        <v>47</v>
      </c>
      <c r="C429" s="31" t="s">
        <v>1222</v>
      </c>
      <c r="E429" s="33" t="s">
        <v>1223</v>
      </c>
      <c r="J429" s="32">
        <f>0</f>
      </c>
      <c s="32">
        <f>0</f>
      </c>
      <c s="32">
        <f>0+L430+L434+L438+L442+L446</f>
      </c>
      <c s="32">
        <f>0+M430+M434+M438+M442+M446</f>
      </c>
    </row>
    <row r="430" spans="1:16" ht="12.75">
      <c r="A430" t="s">
        <v>50</v>
      </c>
      <c s="34" t="s">
        <v>1224</v>
      </c>
      <c s="34" t="s">
        <v>1225</v>
      </c>
      <c s="35" t="s">
        <v>5</v>
      </c>
      <c s="6" t="s">
        <v>1226</v>
      </c>
      <c s="36" t="s">
        <v>85</v>
      </c>
      <c s="37">
        <v>138.702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54</v>
      </c>
      <c>
        <f>(M430*21)/100</f>
      </c>
      <c t="s">
        <v>28</v>
      </c>
    </row>
    <row r="431" spans="1:5" ht="12.75">
      <c r="A431" s="35" t="s">
        <v>55</v>
      </c>
      <c r="E431" s="39" t="s">
        <v>1226</v>
      </c>
    </row>
    <row r="432" spans="1:5" ht="12.75">
      <c r="A432" s="35" t="s">
        <v>56</v>
      </c>
      <c r="E432" s="40" t="s">
        <v>5</v>
      </c>
    </row>
    <row r="433" spans="1:5" ht="12.75">
      <c r="A433" t="s">
        <v>58</v>
      </c>
      <c r="E433" s="39" t="s">
        <v>5</v>
      </c>
    </row>
    <row r="434" spans="1:16" ht="25.5">
      <c r="A434" t="s">
        <v>50</v>
      </c>
      <c s="34" t="s">
        <v>1227</v>
      </c>
      <c s="34" t="s">
        <v>1228</v>
      </c>
      <c s="35" t="s">
        <v>5</v>
      </c>
      <c s="6" t="s">
        <v>1229</v>
      </c>
      <c s="36" t="s">
        <v>85</v>
      </c>
      <c s="37">
        <v>138.057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54</v>
      </c>
      <c>
        <f>(M434*21)/100</f>
      </c>
      <c t="s">
        <v>28</v>
      </c>
    </row>
    <row r="435" spans="1:5" ht="25.5">
      <c r="A435" s="35" t="s">
        <v>55</v>
      </c>
      <c r="E435" s="39" t="s">
        <v>1229</v>
      </c>
    </row>
    <row r="436" spans="1:5" ht="12.75">
      <c r="A436" s="35" t="s">
        <v>56</v>
      </c>
      <c r="E436" s="40" t="s">
        <v>5</v>
      </c>
    </row>
    <row r="437" spans="1:5" ht="12.75">
      <c r="A437" t="s">
        <v>58</v>
      </c>
      <c r="E437" s="39" t="s">
        <v>5</v>
      </c>
    </row>
    <row r="438" spans="1:16" ht="25.5">
      <c r="A438" t="s">
        <v>50</v>
      </c>
      <c s="34" t="s">
        <v>1230</v>
      </c>
      <c s="34" t="s">
        <v>1231</v>
      </c>
      <c s="35" t="s">
        <v>5</v>
      </c>
      <c s="6" t="s">
        <v>1232</v>
      </c>
      <c s="36" t="s">
        <v>85</v>
      </c>
      <c s="37">
        <v>138.702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54</v>
      </c>
      <c>
        <f>(M438*21)/100</f>
      </c>
      <c t="s">
        <v>28</v>
      </c>
    </row>
    <row r="439" spans="1:5" ht="25.5">
      <c r="A439" s="35" t="s">
        <v>55</v>
      </c>
      <c r="E439" s="39" t="s">
        <v>1232</v>
      </c>
    </row>
    <row r="440" spans="1:5" ht="12.75">
      <c r="A440" s="35" t="s">
        <v>56</v>
      </c>
      <c r="E440" s="40" t="s">
        <v>5</v>
      </c>
    </row>
    <row r="441" spans="1:5" ht="12.75">
      <c r="A441" t="s">
        <v>58</v>
      </c>
      <c r="E441" s="39" t="s">
        <v>5</v>
      </c>
    </row>
    <row r="442" spans="1:16" ht="25.5">
      <c r="A442" t="s">
        <v>50</v>
      </c>
      <c s="34" t="s">
        <v>1233</v>
      </c>
      <c s="34" t="s">
        <v>1234</v>
      </c>
      <c s="35" t="s">
        <v>5</v>
      </c>
      <c s="6" t="s">
        <v>1235</v>
      </c>
      <c s="36" t="s">
        <v>85</v>
      </c>
      <c s="37">
        <v>138.057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54</v>
      </c>
      <c>
        <f>(M442*21)/100</f>
      </c>
      <c t="s">
        <v>28</v>
      </c>
    </row>
    <row r="443" spans="1:5" ht="25.5">
      <c r="A443" s="35" t="s">
        <v>55</v>
      </c>
      <c r="E443" s="39" t="s">
        <v>1235</v>
      </c>
    </row>
    <row r="444" spans="1:5" ht="25.5">
      <c r="A444" s="35" t="s">
        <v>56</v>
      </c>
      <c r="E444" s="40" t="s">
        <v>1236</v>
      </c>
    </row>
    <row r="445" spans="1:5" ht="12.75">
      <c r="A445" t="s">
        <v>58</v>
      </c>
      <c r="E445" s="39" t="s">
        <v>5</v>
      </c>
    </row>
    <row r="446" spans="1:16" ht="12.75">
      <c r="A446" t="s">
        <v>50</v>
      </c>
      <c s="34" t="s">
        <v>1237</v>
      </c>
      <c s="34" t="s">
        <v>1238</v>
      </c>
      <c s="35" t="s">
        <v>5</v>
      </c>
      <c s="6" t="s">
        <v>1239</v>
      </c>
      <c s="36" t="s">
        <v>85</v>
      </c>
      <c s="37">
        <v>138.057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54</v>
      </c>
      <c>
        <f>(M446*21)/100</f>
      </c>
      <c t="s">
        <v>28</v>
      </c>
    </row>
    <row r="447" spans="1:5" ht="12.75">
      <c r="A447" s="35" t="s">
        <v>55</v>
      </c>
      <c r="E447" s="39" t="s">
        <v>1239</v>
      </c>
    </row>
    <row r="448" spans="1:5" ht="25.5">
      <c r="A448" s="35" t="s">
        <v>56</v>
      </c>
      <c r="E448" s="40" t="s">
        <v>1236</v>
      </c>
    </row>
    <row r="449" spans="1:5" ht="12.75">
      <c r="A449" t="s">
        <v>58</v>
      </c>
      <c r="E449" s="39" t="s">
        <v>5</v>
      </c>
    </row>
    <row r="450" spans="1:13" ht="12.75">
      <c r="A450" t="s">
        <v>47</v>
      </c>
      <c r="C450" s="31" t="s">
        <v>205</v>
      </c>
      <c r="E450" s="33" t="s">
        <v>206</v>
      </c>
      <c r="J450" s="32">
        <f>0</f>
      </c>
      <c s="32">
        <f>0</f>
      </c>
      <c s="32">
        <f>0+L451+L455</f>
      </c>
      <c s="32">
        <f>0+M451+M455</f>
      </c>
    </row>
    <row r="451" spans="1:16" ht="25.5">
      <c r="A451" t="s">
        <v>50</v>
      </c>
      <c s="34" t="s">
        <v>1240</v>
      </c>
      <c s="34" t="s">
        <v>1241</v>
      </c>
      <c s="35" t="s">
        <v>5</v>
      </c>
      <c s="6" t="s">
        <v>1242</v>
      </c>
      <c s="36" t="s">
        <v>85</v>
      </c>
      <c s="37">
        <v>4.686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28</v>
      </c>
    </row>
    <row r="452" spans="1:5" ht="25.5">
      <c r="A452" s="35" t="s">
        <v>55</v>
      </c>
      <c r="E452" s="39" t="s">
        <v>1242</v>
      </c>
    </row>
    <row r="453" spans="1:5" ht="12.75">
      <c r="A453" s="35" t="s">
        <v>56</v>
      </c>
      <c r="E453" s="40" t="s">
        <v>5</v>
      </c>
    </row>
    <row r="454" spans="1:5" ht="12.75">
      <c r="A454" t="s">
        <v>58</v>
      </c>
      <c r="E454" s="39" t="s">
        <v>5</v>
      </c>
    </row>
    <row r="455" spans="1:16" ht="38.25">
      <c r="A455" t="s">
        <v>50</v>
      </c>
      <c s="34" t="s">
        <v>1243</v>
      </c>
      <c s="34" t="s">
        <v>1244</v>
      </c>
      <c s="35" t="s">
        <v>5</v>
      </c>
      <c s="6" t="s">
        <v>1245</v>
      </c>
      <c s="36" t="s">
        <v>85</v>
      </c>
      <c s="37">
        <v>148.586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28</v>
      </c>
    </row>
    <row r="456" spans="1:5" ht="38.25">
      <c r="A456" s="35" t="s">
        <v>55</v>
      </c>
      <c r="E456" s="39" t="s">
        <v>1246</v>
      </c>
    </row>
    <row r="457" spans="1:5" ht="12.75">
      <c r="A457" s="35" t="s">
        <v>56</v>
      </c>
      <c r="E457" s="40" t="s">
        <v>5</v>
      </c>
    </row>
    <row r="458" spans="1:5" ht="12.75">
      <c r="A458" t="s">
        <v>58</v>
      </c>
      <c r="E45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915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915</v>
      </c>
      <c r="E4" s="26" t="s">
        <v>916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COUNTIFS(L8:L231,"=0",A8:A231,"P")+COUNTIFS(L8:L231,"",A8:A231,"P")+SUM(Q8:Q231)</f>
      </c>
    </row>
    <row r="8" spans="1:13" ht="12.75">
      <c r="A8" t="s">
        <v>45</v>
      </c>
      <c r="C8" s="28" t="s">
        <v>1249</v>
      </c>
      <c r="E8" s="30" t="s">
        <v>1248</v>
      </c>
      <c r="J8" s="29">
        <f>0+J9+J62+J71+J92+J205+J230</f>
      </c>
      <c s="29">
        <f>0+K9+K62+K71+K92+K205+K230</f>
      </c>
      <c s="29">
        <f>0+L9+L62+L71+L92+L205+L230</f>
      </c>
      <c s="29">
        <f>0+M9+M62+M71+M92+M205+M230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50</v>
      </c>
      <c s="34" t="s">
        <v>48</v>
      </c>
      <c s="34" t="s">
        <v>1250</v>
      </c>
      <c s="35" t="s">
        <v>5</v>
      </c>
      <c s="6" t="s">
        <v>1251</v>
      </c>
      <c s="36" t="s">
        <v>53</v>
      </c>
      <c s="37">
        <v>69.96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1252</v>
      </c>
    </row>
    <row r="12" spans="1:5" ht="38.25">
      <c r="A12" s="35" t="s">
        <v>56</v>
      </c>
      <c r="E12" s="40" t="s">
        <v>1253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930</v>
      </c>
      <c s="35" t="s">
        <v>5</v>
      </c>
      <c s="6" t="s">
        <v>931</v>
      </c>
      <c s="36" t="s">
        <v>53</v>
      </c>
      <c s="37">
        <v>3.888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931</v>
      </c>
    </row>
    <row r="16" spans="1:5" ht="38.25">
      <c r="A16" s="35" t="s">
        <v>56</v>
      </c>
      <c r="E16" s="40" t="s">
        <v>1254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933</v>
      </c>
      <c s="35" t="s">
        <v>5</v>
      </c>
      <c s="6" t="s">
        <v>934</v>
      </c>
      <c s="36" t="s">
        <v>102</v>
      </c>
      <c s="37">
        <v>129.56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934</v>
      </c>
    </row>
    <row r="20" spans="1:5" ht="63.75">
      <c r="A20" s="35" t="s">
        <v>56</v>
      </c>
      <c r="E20" s="40" t="s">
        <v>1255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936</v>
      </c>
      <c s="35" t="s">
        <v>5</v>
      </c>
      <c s="6" t="s">
        <v>937</v>
      </c>
      <c s="36" t="s">
        <v>102</v>
      </c>
      <c s="37">
        <v>129.56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937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938</v>
      </c>
      <c s="35" t="s">
        <v>5</v>
      </c>
      <c s="6" t="s">
        <v>939</v>
      </c>
      <c s="36" t="s">
        <v>53</v>
      </c>
      <c s="37">
        <v>73.848</v>
      </c>
      <c s="36">
        <v>0.00046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939</v>
      </c>
    </row>
    <row r="28" spans="1:5" ht="25.5">
      <c r="A28" s="35" t="s">
        <v>56</v>
      </c>
      <c r="E28" s="40" t="s">
        <v>1256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941</v>
      </c>
      <c s="35" t="s">
        <v>5</v>
      </c>
      <c s="6" t="s">
        <v>942</v>
      </c>
      <c s="36" t="s">
        <v>53</v>
      </c>
      <c s="37">
        <v>73.848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942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38.25">
      <c r="A34" t="s">
        <v>50</v>
      </c>
      <c s="34" t="s">
        <v>72</v>
      </c>
      <c s="34" t="s">
        <v>943</v>
      </c>
      <c s="35" t="s">
        <v>5</v>
      </c>
      <c s="6" t="s">
        <v>944</v>
      </c>
      <c s="36" t="s">
        <v>53</v>
      </c>
      <c s="37">
        <v>25.07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38.25">
      <c r="A35" s="35" t="s">
        <v>55</v>
      </c>
      <c r="E35" s="39" t="s">
        <v>945</v>
      </c>
    </row>
    <row r="36" spans="1:5" ht="12.75">
      <c r="A36" s="35" t="s">
        <v>56</v>
      </c>
      <c r="E36" s="40" t="s">
        <v>1257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947</v>
      </c>
      <c s="35" t="s">
        <v>5</v>
      </c>
      <c s="6" t="s">
        <v>948</v>
      </c>
      <c s="36" t="s">
        <v>53</v>
      </c>
      <c s="37">
        <v>25.07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948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949</v>
      </c>
      <c s="35" t="s">
        <v>5</v>
      </c>
      <c s="6" t="s">
        <v>950</v>
      </c>
      <c s="36" t="s">
        <v>53</v>
      </c>
      <c s="37">
        <v>25.07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950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951</v>
      </c>
      <c s="35" t="s">
        <v>5</v>
      </c>
      <c s="6" t="s">
        <v>952</v>
      </c>
      <c s="36" t="s">
        <v>53</v>
      </c>
      <c s="37">
        <v>48.778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952</v>
      </c>
    </row>
    <row r="48" spans="1:5" ht="12.75">
      <c r="A48" s="35" t="s">
        <v>56</v>
      </c>
      <c r="E48" s="40" t="s">
        <v>1258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1259</v>
      </c>
      <c s="35" t="s">
        <v>5</v>
      </c>
      <c s="6" t="s">
        <v>1260</v>
      </c>
      <c s="36" t="s">
        <v>53</v>
      </c>
      <c s="37">
        <v>15.3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38.25">
      <c r="A51" s="35" t="s">
        <v>55</v>
      </c>
      <c r="E51" s="39" t="s">
        <v>1261</v>
      </c>
    </row>
    <row r="52" spans="1:5" ht="12.75">
      <c r="A52" s="35" t="s">
        <v>56</v>
      </c>
      <c r="E52" s="40" t="s">
        <v>1262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83</v>
      </c>
      <c s="35" t="s">
        <v>5</v>
      </c>
      <c s="6" t="s">
        <v>84</v>
      </c>
      <c s="36" t="s">
        <v>85</v>
      </c>
      <c s="37">
        <v>30.6</v>
      </c>
      <c s="36">
        <v>1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84</v>
      </c>
    </row>
    <row r="56" spans="1:5" ht="25.5">
      <c r="A56" s="35" t="s">
        <v>56</v>
      </c>
      <c r="E56" s="40" t="s">
        <v>1263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94</v>
      </c>
      <c s="34" t="s">
        <v>956</v>
      </c>
      <c s="35" t="s">
        <v>1264</v>
      </c>
      <c s="6" t="s">
        <v>958</v>
      </c>
      <c s="36" t="s">
        <v>85</v>
      </c>
      <c s="37">
        <v>42.619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38.25">
      <c r="A59" s="35" t="s">
        <v>55</v>
      </c>
      <c r="E59" s="39" t="s">
        <v>1265</v>
      </c>
    </row>
    <row r="60" spans="1:5" ht="12.75">
      <c r="A60" s="35" t="s">
        <v>56</v>
      </c>
      <c r="E60" s="40" t="s">
        <v>1266</v>
      </c>
    </row>
    <row r="61" spans="1:5" ht="63.75">
      <c r="A61" t="s">
        <v>58</v>
      </c>
      <c r="E61" s="39" t="s">
        <v>1267</v>
      </c>
    </row>
    <row r="62" spans="1:13" ht="12.75">
      <c r="A62" t="s">
        <v>47</v>
      </c>
      <c r="C62" s="31" t="s">
        <v>962</v>
      </c>
      <c r="E62" s="33" t="s">
        <v>963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50</v>
      </c>
      <c s="34" t="s">
        <v>771</v>
      </c>
      <c s="34" t="s">
        <v>965</v>
      </c>
      <c s="35" t="s">
        <v>5</v>
      </c>
      <c s="6" t="s">
        <v>966</v>
      </c>
      <c s="36" t="s">
        <v>128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109</v>
      </c>
      <c>
        <f>(M63*21)/100</f>
      </c>
      <c t="s">
        <v>28</v>
      </c>
    </row>
    <row r="64" spans="1:5" ht="12.75">
      <c r="A64" s="35" t="s">
        <v>55</v>
      </c>
      <c r="E64" s="39" t="s">
        <v>966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772</v>
      </c>
      <c s="34" t="s">
        <v>969</v>
      </c>
      <c s="35" t="s">
        <v>5</v>
      </c>
      <c s="6" t="s">
        <v>970</v>
      </c>
      <c s="36" t="s">
        <v>128</v>
      </c>
      <c s="37">
        <v>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109</v>
      </c>
      <c>
        <f>(M67*21)/100</f>
      </c>
      <c t="s">
        <v>28</v>
      </c>
    </row>
    <row r="68" spans="1:5" ht="12.75">
      <c r="A68" s="35" t="s">
        <v>55</v>
      </c>
      <c r="E68" s="39" t="s">
        <v>970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3" ht="12.75">
      <c r="A71" t="s">
        <v>47</v>
      </c>
      <c r="C71" s="31" t="s">
        <v>63</v>
      </c>
      <c r="E71" s="33" t="s">
        <v>994</v>
      </c>
      <c r="J71" s="32">
        <f>0</f>
      </c>
      <c s="32">
        <f>0</f>
      </c>
      <c s="32">
        <f>0+L72+L76+L80+L84+L88</f>
      </c>
      <c s="32">
        <f>0+M72+M76+M80+M84+M88</f>
      </c>
    </row>
    <row r="72" spans="1:16" ht="25.5">
      <c r="A72" t="s">
        <v>50</v>
      </c>
      <c s="34" t="s">
        <v>96</v>
      </c>
      <c s="34" t="s">
        <v>998</v>
      </c>
      <c s="35" t="s">
        <v>5</v>
      </c>
      <c s="6" t="s">
        <v>999</v>
      </c>
      <c s="36" t="s">
        <v>53</v>
      </c>
      <c s="37">
        <v>7.65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999</v>
      </c>
    </row>
    <row r="74" spans="1:5" ht="12.75">
      <c r="A74" s="35" t="s">
        <v>56</v>
      </c>
      <c r="E74" s="40" t="s">
        <v>1268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99</v>
      </c>
      <c s="34" t="s">
        <v>1001</v>
      </c>
      <c s="35" t="s">
        <v>5</v>
      </c>
      <c s="6" t="s">
        <v>1002</v>
      </c>
      <c s="36" t="s">
        <v>128</v>
      </c>
      <c s="37">
        <v>3</v>
      </c>
      <c s="36">
        <v>0.22394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25.5">
      <c r="A77" s="35" t="s">
        <v>55</v>
      </c>
      <c r="E77" s="39" t="s">
        <v>1002</v>
      </c>
    </row>
    <row r="78" spans="1:5" ht="38.25">
      <c r="A78" s="35" t="s">
        <v>56</v>
      </c>
      <c r="E78" s="40" t="s">
        <v>1269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207</v>
      </c>
      <c s="34" t="s">
        <v>1004</v>
      </c>
      <c s="35" t="s">
        <v>5</v>
      </c>
      <c s="6" t="s">
        <v>1005</v>
      </c>
      <c s="36" t="s">
        <v>128</v>
      </c>
      <c s="37">
        <v>1</v>
      </c>
      <c s="36">
        <v>0.027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1005</v>
      </c>
    </row>
    <row r="82" spans="1:5" ht="12.75">
      <c r="A82" s="35" t="s">
        <v>56</v>
      </c>
      <c r="E82" s="40" t="s">
        <v>1270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105</v>
      </c>
      <c s="34" t="s">
        <v>1007</v>
      </c>
      <c s="35" t="s">
        <v>5</v>
      </c>
      <c s="6" t="s">
        <v>1008</v>
      </c>
      <c s="36" t="s">
        <v>128</v>
      </c>
      <c s="37">
        <v>1</v>
      </c>
      <c s="36">
        <v>0.028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1008</v>
      </c>
    </row>
    <row r="86" spans="1:5" ht="12.75">
      <c r="A86" s="35" t="s">
        <v>56</v>
      </c>
      <c r="E86" s="40" t="s">
        <v>1271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110</v>
      </c>
      <c s="34" t="s">
        <v>1013</v>
      </c>
      <c s="35" t="s">
        <v>5</v>
      </c>
      <c s="6" t="s">
        <v>1014</v>
      </c>
      <c s="36" t="s">
        <v>128</v>
      </c>
      <c s="37">
        <v>1</v>
      </c>
      <c s="36">
        <v>0.068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1014</v>
      </c>
    </row>
    <row r="90" spans="1:5" ht="12.75">
      <c r="A90" s="35" t="s">
        <v>56</v>
      </c>
      <c r="E90" s="40" t="s">
        <v>1271</v>
      </c>
    </row>
    <row r="91" spans="1:5" ht="12.75">
      <c r="A91" t="s">
        <v>58</v>
      </c>
      <c r="E91" s="39" t="s">
        <v>5</v>
      </c>
    </row>
    <row r="92" spans="1:13" ht="12.75">
      <c r="A92" t="s">
        <v>47</v>
      </c>
      <c r="C92" s="31" t="s">
        <v>75</v>
      </c>
      <c r="E92" s="33" t="s">
        <v>1046</v>
      </c>
      <c r="J92" s="32">
        <f>0</f>
      </c>
      <c s="32">
        <f>0</f>
      </c>
      <c s="32">
        <f>0+L93+L97+L101+L105+L109+L113+L117+L121+L125+L129+L133+L137+L141+L145+L149+L153+L157+L161+L165+L169+L173+L177+L181+L185+L189+L193+L197+L201</f>
      </c>
      <c s="32">
        <f>0+M93+M97+M101+M105+M109+M113+M117+M121+M125+M129+M133+M137+M141+M145+M149+M153+M157+M161+M165+M169+M173+M177+M181+M185+M189+M193+M197+M201</f>
      </c>
    </row>
    <row r="93" spans="1:16" ht="25.5">
      <c r="A93" t="s">
        <v>50</v>
      </c>
      <c s="34" t="s">
        <v>113</v>
      </c>
      <c s="34" t="s">
        <v>1074</v>
      </c>
      <c s="35" t="s">
        <v>5</v>
      </c>
      <c s="6" t="s">
        <v>1075</v>
      </c>
      <c s="36" t="s">
        <v>108</v>
      </c>
      <c s="37">
        <v>12</v>
      </c>
      <c s="36">
        <v>1E-05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25.5">
      <c r="A94" s="35" t="s">
        <v>55</v>
      </c>
      <c r="E94" s="39" t="s">
        <v>1075</v>
      </c>
    </row>
    <row r="95" spans="1:5" ht="38.25">
      <c r="A95" s="35" t="s">
        <v>56</v>
      </c>
      <c r="E95" s="40" t="s">
        <v>1272</v>
      </c>
    </row>
    <row r="96" spans="1:5" ht="12.75">
      <c r="A96" t="s">
        <v>58</v>
      </c>
      <c r="E96" s="39" t="s">
        <v>5</v>
      </c>
    </row>
    <row r="97" spans="1:16" ht="12.75">
      <c r="A97" t="s">
        <v>50</v>
      </c>
      <c s="34" t="s">
        <v>116</v>
      </c>
      <c s="34" t="s">
        <v>1077</v>
      </c>
      <c s="35" t="s">
        <v>5</v>
      </c>
      <c s="6" t="s">
        <v>1078</v>
      </c>
      <c s="36" t="s">
        <v>108</v>
      </c>
      <c s="37">
        <v>1.523</v>
      </c>
      <c s="36">
        <v>0.00142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12.75">
      <c r="A98" s="35" t="s">
        <v>55</v>
      </c>
      <c r="E98" s="39" t="s">
        <v>1078</v>
      </c>
    </row>
    <row r="99" spans="1:5" ht="25.5">
      <c r="A99" s="35" t="s">
        <v>56</v>
      </c>
      <c r="E99" s="40" t="s">
        <v>1273</v>
      </c>
    </row>
    <row r="100" spans="1:5" ht="12.75">
      <c r="A100" t="s">
        <v>58</v>
      </c>
      <c r="E100" s="39" t="s">
        <v>5</v>
      </c>
    </row>
    <row r="101" spans="1:16" ht="12.75">
      <c r="A101" t="s">
        <v>50</v>
      </c>
      <c s="34" t="s">
        <v>119</v>
      </c>
      <c s="34" t="s">
        <v>1274</v>
      </c>
      <c s="35" t="s">
        <v>5</v>
      </c>
      <c s="6" t="s">
        <v>1275</v>
      </c>
      <c s="36" t="s">
        <v>108</v>
      </c>
      <c s="37">
        <v>10.5</v>
      </c>
      <c s="36">
        <v>0.00242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12.75">
      <c r="A102" s="35" t="s">
        <v>55</v>
      </c>
      <c r="E102" s="39" t="s">
        <v>1275</v>
      </c>
    </row>
    <row r="103" spans="1:5" ht="25.5">
      <c r="A103" s="35" t="s">
        <v>56</v>
      </c>
      <c r="E103" s="40" t="s">
        <v>1276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122</v>
      </c>
      <c s="34" t="s">
        <v>1080</v>
      </c>
      <c s="35" t="s">
        <v>5</v>
      </c>
      <c s="6" t="s">
        <v>1081</v>
      </c>
      <c s="36" t="s">
        <v>108</v>
      </c>
      <c s="37">
        <v>30.5</v>
      </c>
      <c s="36">
        <v>2E-05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25.5">
      <c r="A106" s="35" t="s">
        <v>55</v>
      </c>
      <c r="E106" s="39" t="s">
        <v>1081</v>
      </c>
    </row>
    <row r="107" spans="1:5" ht="12.75">
      <c r="A107" s="35" t="s">
        <v>56</v>
      </c>
      <c r="E107" s="40" t="s">
        <v>1277</v>
      </c>
    </row>
    <row r="108" spans="1:5" ht="12.75">
      <c r="A108" t="s">
        <v>58</v>
      </c>
      <c r="E108" s="39" t="s">
        <v>5</v>
      </c>
    </row>
    <row r="109" spans="1:16" ht="12.75">
      <c r="A109" t="s">
        <v>50</v>
      </c>
      <c s="34" t="s">
        <v>125</v>
      </c>
      <c s="34" t="s">
        <v>1083</v>
      </c>
      <c s="35" t="s">
        <v>5</v>
      </c>
      <c s="6" t="s">
        <v>1084</v>
      </c>
      <c s="36" t="s">
        <v>108</v>
      </c>
      <c s="37">
        <v>30.958</v>
      </c>
      <c s="36">
        <v>0.00366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28</v>
      </c>
    </row>
    <row r="110" spans="1:5" ht="12.75">
      <c r="A110" s="35" t="s">
        <v>55</v>
      </c>
      <c r="E110" s="39" t="s">
        <v>1084</v>
      </c>
    </row>
    <row r="111" spans="1:5" ht="25.5">
      <c r="A111" s="35" t="s">
        <v>56</v>
      </c>
      <c r="E111" s="40" t="s">
        <v>1278</v>
      </c>
    </row>
    <row r="112" spans="1:5" ht="12.75">
      <c r="A112" t="s">
        <v>58</v>
      </c>
      <c r="E112" s="39" t="s">
        <v>5</v>
      </c>
    </row>
    <row r="113" spans="1:16" ht="25.5">
      <c r="A113" t="s">
        <v>50</v>
      </c>
      <c s="34" t="s">
        <v>129</v>
      </c>
      <c s="34" t="s">
        <v>1279</v>
      </c>
      <c s="35" t="s">
        <v>5</v>
      </c>
      <c s="6" t="s">
        <v>1280</v>
      </c>
      <c s="36" t="s">
        <v>128</v>
      </c>
      <c s="37">
        <v>2</v>
      </c>
      <c s="36">
        <v>0.0001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28</v>
      </c>
    </row>
    <row r="114" spans="1:5" ht="25.5">
      <c r="A114" s="35" t="s">
        <v>55</v>
      </c>
      <c r="E114" s="39" t="s">
        <v>1280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5</v>
      </c>
    </row>
    <row r="117" spans="1:16" ht="12.75">
      <c r="A117" t="s">
        <v>50</v>
      </c>
      <c s="34" t="s">
        <v>132</v>
      </c>
      <c s="34" t="s">
        <v>1281</v>
      </c>
      <c s="35" t="s">
        <v>5</v>
      </c>
      <c s="6" t="s">
        <v>1282</v>
      </c>
      <c s="36" t="s">
        <v>128</v>
      </c>
      <c s="37">
        <v>1</v>
      </c>
      <c s="36">
        <v>0.00173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1282</v>
      </c>
    </row>
    <row r="119" spans="1:5" ht="12.75">
      <c r="A119" s="35" t="s">
        <v>56</v>
      </c>
      <c r="E119" s="40" t="s">
        <v>5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135</v>
      </c>
      <c s="34" t="s">
        <v>1283</v>
      </c>
      <c s="35" t="s">
        <v>5</v>
      </c>
      <c s="6" t="s">
        <v>1284</v>
      </c>
      <c s="36" t="s">
        <v>128</v>
      </c>
      <c s="37">
        <v>1</v>
      </c>
      <c s="36">
        <v>0.00156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1284</v>
      </c>
    </row>
    <row r="123" spans="1:5" ht="12.75">
      <c r="A123" s="35" t="s">
        <v>56</v>
      </c>
      <c r="E123" s="40" t="s">
        <v>5</v>
      </c>
    </row>
    <row r="124" spans="1:5" ht="12.75">
      <c r="A124" t="s">
        <v>58</v>
      </c>
      <c r="E124" s="39" t="s">
        <v>5</v>
      </c>
    </row>
    <row r="125" spans="1:16" ht="25.5">
      <c r="A125" t="s">
        <v>50</v>
      </c>
      <c s="34" t="s">
        <v>138</v>
      </c>
      <c s="34" t="s">
        <v>1285</v>
      </c>
      <c s="35" t="s">
        <v>5</v>
      </c>
      <c s="6" t="s">
        <v>1286</v>
      </c>
      <c s="36" t="s">
        <v>128</v>
      </c>
      <c s="37">
        <v>1</v>
      </c>
      <c s="36">
        <v>0.0001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25.5">
      <c r="A126" s="35" t="s">
        <v>55</v>
      </c>
      <c r="E126" s="39" t="s">
        <v>1286</v>
      </c>
    </row>
    <row r="127" spans="1:5" ht="12.75">
      <c r="A127" s="35" t="s">
        <v>56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141</v>
      </c>
      <c s="34" t="s">
        <v>1287</v>
      </c>
      <c s="35" t="s">
        <v>5</v>
      </c>
      <c s="6" t="s">
        <v>1288</v>
      </c>
      <c s="36" t="s">
        <v>128</v>
      </c>
      <c s="37">
        <v>1</v>
      </c>
      <c s="36">
        <v>0.0048</v>
      </c>
      <c s="36">
        <f>ROUND(G129*H129,6)</f>
      </c>
      <c r="L129" s="38">
        <v>0</v>
      </c>
      <c s="32">
        <f>ROUND(ROUND(L129,2)*ROUND(G129,3),2)</f>
      </c>
      <c s="36" t="s">
        <v>109</v>
      </c>
      <c>
        <f>(M129*21)/100</f>
      </c>
      <c t="s">
        <v>28</v>
      </c>
    </row>
    <row r="130" spans="1:5" ht="12.75">
      <c r="A130" s="35" t="s">
        <v>55</v>
      </c>
      <c r="E130" s="39" t="s">
        <v>1288</v>
      </c>
    </row>
    <row r="131" spans="1:5" ht="12.75">
      <c r="A131" s="35" t="s">
        <v>56</v>
      </c>
      <c r="E131" s="40" t="s">
        <v>5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144</v>
      </c>
      <c s="34" t="s">
        <v>1096</v>
      </c>
      <c s="35" t="s">
        <v>5</v>
      </c>
      <c s="6" t="s">
        <v>1097</v>
      </c>
      <c s="36" t="s">
        <v>108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1097</v>
      </c>
    </row>
    <row r="135" spans="1:5" ht="12.75">
      <c r="A135" s="35" t="s">
        <v>56</v>
      </c>
      <c r="E135" s="40" t="s">
        <v>5</v>
      </c>
    </row>
    <row r="136" spans="1:5" ht="12.75">
      <c r="A136" t="s">
        <v>58</v>
      </c>
      <c r="E136" s="39" t="s">
        <v>5</v>
      </c>
    </row>
    <row r="137" spans="1:16" ht="25.5">
      <c r="A137" t="s">
        <v>50</v>
      </c>
      <c s="34" t="s">
        <v>147</v>
      </c>
      <c s="34" t="s">
        <v>1099</v>
      </c>
      <c s="35" t="s">
        <v>5</v>
      </c>
      <c s="6" t="s">
        <v>1100</v>
      </c>
      <c s="36" t="s">
        <v>128</v>
      </c>
      <c s="37">
        <v>2</v>
      </c>
      <c s="36">
        <v>0.45937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25.5">
      <c r="A138" s="35" t="s">
        <v>55</v>
      </c>
      <c r="E138" s="39" t="s">
        <v>1100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5</v>
      </c>
    </row>
    <row r="141" spans="1:16" ht="12.75">
      <c r="A141" t="s">
        <v>50</v>
      </c>
      <c s="34" t="s">
        <v>150</v>
      </c>
      <c s="34" t="s">
        <v>1101</v>
      </c>
      <c s="35" t="s">
        <v>5</v>
      </c>
      <c s="6" t="s">
        <v>1102</v>
      </c>
      <c s="36" t="s">
        <v>108</v>
      </c>
      <c s="37">
        <v>30.5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1102</v>
      </c>
    </row>
    <row r="143" spans="1:5" ht="12.75">
      <c r="A143" s="35" t="s">
        <v>56</v>
      </c>
      <c r="E143" s="40" t="s">
        <v>5</v>
      </c>
    </row>
    <row r="144" spans="1:5" ht="12.75">
      <c r="A144" t="s">
        <v>58</v>
      </c>
      <c r="E144" s="39" t="s">
        <v>5</v>
      </c>
    </row>
    <row r="145" spans="1:16" ht="12.75">
      <c r="A145" t="s">
        <v>50</v>
      </c>
      <c s="34" t="s">
        <v>153</v>
      </c>
      <c s="34" t="s">
        <v>1104</v>
      </c>
      <c s="35" t="s">
        <v>5</v>
      </c>
      <c s="6" t="s">
        <v>1105</v>
      </c>
      <c s="36" t="s">
        <v>128</v>
      </c>
      <c s="37">
        <v>1</v>
      </c>
      <c s="36">
        <v>0.41489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12.75">
      <c r="A146" s="35" t="s">
        <v>55</v>
      </c>
      <c r="E146" s="39" t="s">
        <v>1105</v>
      </c>
    </row>
    <row r="147" spans="1:5" ht="25.5">
      <c r="A147" s="35" t="s">
        <v>56</v>
      </c>
      <c r="E147" s="40" t="s">
        <v>1289</v>
      </c>
    </row>
    <row r="148" spans="1:5" ht="12.75">
      <c r="A148" t="s">
        <v>58</v>
      </c>
      <c r="E148" s="39" t="s">
        <v>5</v>
      </c>
    </row>
    <row r="149" spans="1:16" ht="12.75">
      <c r="A149" t="s">
        <v>50</v>
      </c>
      <c s="34" t="s">
        <v>156</v>
      </c>
      <c s="34" t="s">
        <v>1107</v>
      </c>
      <c s="35" t="s">
        <v>5</v>
      </c>
      <c s="6" t="s">
        <v>1108</v>
      </c>
      <c s="36" t="s">
        <v>128</v>
      </c>
      <c s="37">
        <v>1</v>
      </c>
      <c s="36">
        <v>1.229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1108</v>
      </c>
    </row>
    <row r="151" spans="1:5" ht="25.5">
      <c r="A151" s="35" t="s">
        <v>56</v>
      </c>
      <c r="E151" s="40" t="s">
        <v>1290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159</v>
      </c>
      <c s="34" t="s">
        <v>1113</v>
      </c>
      <c s="35" t="s">
        <v>5</v>
      </c>
      <c s="6" t="s">
        <v>1114</v>
      </c>
      <c s="36" t="s">
        <v>128</v>
      </c>
      <c s="37">
        <v>1</v>
      </c>
      <c s="36">
        <v>0.00989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1114</v>
      </c>
    </row>
    <row r="155" spans="1:5" ht="12.75">
      <c r="A155" s="35" t="s">
        <v>56</v>
      </c>
      <c r="E155" s="40" t="s">
        <v>1271</v>
      </c>
    </row>
    <row r="156" spans="1:5" ht="12.75">
      <c r="A156" t="s">
        <v>58</v>
      </c>
      <c r="E156" s="39" t="s">
        <v>5</v>
      </c>
    </row>
    <row r="157" spans="1:16" ht="12.75">
      <c r="A157" t="s">
        <v>50</v>
      </c>
      <c s="34" t="s">
        <v>162</v>
      </c>
      <c s="34" t="s">
        <v>1116</v>
      </c>
      <c s="35" t="s">
        <v>5</v>
      </c>
      <c s="6" t="s">
        <v>1117</v>
      </c>
      <c s="36" t="s">
        <v>128</v>
      </c>
      <c s="37">
        <v>1</v>
      </c>
      <c s="36">
        <v>0.254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1117</v>
      </c>
    </row>
    <row r="159" spans="1:5" ht="12.75">
      <c r="A159" s="35" t="s">
        <v>56</v>
      </c>
      <c r="E159" s="40" t="s">
        <v>1271</v>
      </c>
    </row>
    <row r="160" spans="1:5" ht="12.75">
      <c r="A160" t="s">
        <v>58</v>
      </c>
      <c r="E160" s="39" t="s">
        <v>5</v>
      </c>
    </row>
    <row r="161" spans="1:16" ht="12.75">
      <c r="A161" t="s">
        <v>50</v>
      </c>
      <c s="34" t="s">
        <v>165</v>
      </c>
      <c s="34" t="s">
        <v>1291</v>
      </c>
      <c s="35" t="s">
        <v>5</v>
      </c>
      <c s="6" t="s">
        <v>1292</v>
      </c>
      <c s="36" t="s">
        <v>128</v>
      </c>
      <c s="37">
        <v>1</v>
      </c>
      <c s="36">
        <v>0.01247</v>
      </c>
      <c s="36">
        <f>ROUND(G161*H161,6)</f>
      </c>
      <c r="L161" s="38">
        <v>0</v>
      </c>
      <c s="32">
        <f>ROUND(ROUND(L161,2)*ROUND(G161,3),2)</f>
      </c>
      <c s="36" t="s">
        <v>109</v>
      </c>
      <c>
        <f>(M161*21)/100</f>
      </c>
      <c t="s">
        <v>28</v>
      </c>
    </row>
    <row r="162" spans="1:5" ht="12.75">
      <c r="A162" s="35" t="s">
        <v>55</v>
      </c>
      <c r="E162" s="39" t="s">
        <v>1292</v>
      </c>
    </row>
    <row r="163" spans="1:5" ht="12.75">
      <c r="A163" s="35" t="s">
        <v>56</v>
      </c>
      <c r="E163" s="40" t="s">
        <v>1271</v>
      </c>
    </row>
    <row r="164" spans="1:5" ht="12.75">
      <c r="A164" t="s">
        <v>58</v>
      </c>
      <c r="E164" s="39" t="s">
        <v>5</v>
      </c>
    </row>
    <row r="165" spans="1:16" ht="12.75">
      <c r="A165" t="s">
        <v>50</v>
      </c>
      <c s="34" t="s">
        <v>168</v>
      </c>
      <c s="34" t="s">
        <v>1293</v>
      </c>
      <c s="35" t="s">
        <v>5</v>
      </c>
      <c s="6" t="s">
        <v>1294</v>
      </c>
      <c s="36" t="s">
        <v>128</v>
      </c>
      <c s="37">
        <v>1</v>
      </c>
      <c s="36">
        <v>0.5</v>
      </c>
      <c s="36">
        <f>ROUND(G165*H165,6)</f>
      </c>
      <c r="L165" s="38">
        <v>0</v>
      </c>
      <c s="32">
        <f>ROUND(ROUND(L165,2)*ROUND(G165,3),2)</f>
      </c>
      <c s="36" t="s">
        <v>109</v>
      </c>
      <c>
        <f>(M165*21)/100</f>
      </c>
      <c t="s">
        <v>28</v>
      </c>
    </row>
    <row r="166" spans="1:5" ht="12.75">
      <c r="A166" s="35" t="s">
        <v>55</v>
      </c>
      <c r="E166" s="39" t="s">
        <v>1294</v>
      </c>
    </row>
    <row r="167" spans="1:5" ht="12.75">
      <c r="A167" s="35" t="s">
        <v>56</v>
      </c>
      <c r="E167" s="40" t="s">
        <v>1271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171</v>
      </c>
      <c s="34" t="s">
        <v>1142</v>
      </c>
      <c s="35" t="s">
        <v>5</v>
      </c>
      <c s="6" t="s">
        <v>1143</v>
      </c>
      <c s="36" t="s">
        <v>128</v>
      </c>
      <c s="37">
        <v>1</v>
      </c>
      <c s="36">
        <v>0.12422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28</v>
      </c>
    </row>
    <row r="170" spans="1:5" ht="12.75">
      <c r="A170" s="35" t="s">
        <v>55</v>
      </c>
      <c r="E170" s="39" t="s">
        <v>1143</v>
      </c>
    </row>
    <row r="171" spans="1:5" ht="12.75">
      <c r="A171" s="35" t="s">
        <v>56</v>
      </c>
      <c r="E171" s="40" t="s">
        <v>1270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174</v>
      </c>
      <c s="34" t="s">
        <v>1144</v>
      </c>
      <c s="35" t="s">
        <v>5</v>
      </c>
      <c s="6" t="s">
        <v>1145</v>
      </c>
      <c s="36" t="s">
        <v>128</v>
      </c>
      <c s="37">
        <v>1</v>
      </c>
      <c s="36">
        <v>0.097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28</v>
      </c>
    </row>
    <row r="174" spans="1:5" ht="12.75">
      <c r="A174" s="35" t="s">
        <v>55</v>
      </c>
      <c r="E174" s="39" t="s">
        <v>1145</v>
      </c>
    </row>
    <row r="175" spans="1:5" ht="12.75">
      <c r="A175" s="35" t="s">
        <v>56</v>
      </c>
      <c r="E175" s="40" t="s">
        <v>1270</v>
      </c>
    </row>
    <row r="176" spans="1:5" ht="12.75">
      <c r="A176" t="s">
        <v>58</v>
      </c>
      <c r="E176" s="39" t="s">
        <v>5</v>
      </c>
    </row>
    <row r="177" spans="1:16" ht="12.75">
      <c r="A177" t="s">
        <v>50</v>
      </c>
      <c s="34" t="s">
        <v>177</v>
      </c>
      <c s="34" t="s">
        <v>1146</v>
      </c>
      <c s="35" t="s">
        <v>5</v>
      </c>
      <c s="6" t="s">
        <v>1147</v>
      </c>
      <c s="36" t="s">
        <v>128</v>
      </c>
      <c s="37">
        <v>1</v>
      </c>
      <c s="36">
        <v>0.02972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28</v>
      </c>
    </row>
    <row r="178" spans="1:5" ht="12.75">
      <c r="A178" s="35" t="s">
        <v>55</v>
      </c>
      <c r="E178" s="39" t="s">
        <v>1147</v>
      </c>
    </row>
    <row r="179" spans="1:5" ht="12.75">
      <c r="A179" s="35" t="s">
        <v>56</v>
      </c>
      <c r="E179" s="40" t="s">
        <v>1270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180</v>
      </c>
      <c s="34" t="s">
        <v>1148</v>
      </c>
      <c s="35" t="s">
        <v>5</v>
      </c>
      <c s="6" t="s">
        <v>1149</v>
      </c>
      <c s="36" t="s">
        <v>128</v>
      </c>
      <c s="37">
        <v>1</v>
      </c>
      <c s="36">
        <v>0.11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28</v>
      </c>
    </row>
    <row r="182" spans="1:5" ht="12.75">
      <c r="A182" s="35" t="s">
        <v>55</v>
      </c>
      <c r="E182" s="39" t="s">
        <v>1149</v>
      </c>
    </row>
    <row r="183" spans="1:5" ht="12.75">
      <c r="A183" s="35" t="s">
        <v>56</v>
      </c>
      <c r="E183" s="40" t="s">
        <v>1270</v>
      </c>
    </row>
    <row r="184" spans="1:5" ht="12.75">
      <c r="A184" t="s">
        <v>58</v>
      </c>
      <c r="E184" s="39" t="s">
        <v>5</v>
      </c>
    </row>
    <row r="185" spans="1:16" ht="12.75">
      <c r="A185" t="s">
        <v>50</v>
      </c>
      <c s="34" t="s">
        <v>183</v>
      </c>
      <c s="34" t="s">
        <v>1150</v>
      </c>
      <c s="35" t="s">
        <v>5</v>
      </c>
      <c s="6" t="s">
        <v>1151</v>
      </c>
      <c s="36" t="s">
        <v>128</v>
      </c>
      <c s="37">
        <v>1</v>
      </c>
      <c s="36">
        <v>0.21734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28</v>
      </c>
    </row>
    <row r="186" spans="1:5" ht="12.75">
      <c r="A186" s="35" t="s">
        <v>55</v>
      </c>
      <c r="E186" s="39" t="s">
        <v>1151</v>
      </c>
    </row>
    <row r="187" spans="1:5" ht="12.75">
      <c r="A187" s="35" t="s">
        <v>56</v>
      </c>
      <c r="E187" s="40" t="s">
        <v>1271</v>
      </c>
    </row>
    <row r="188" spans="1:5" ht="12.75">
      <c r="A188" t="s">
        <v>58</v>
      </c>
      <c r="E188" s="39" t="s">
        <v>5</v>
      </c>
    </row>
    <row r="189" spans="1:16" ht="12.75">
      <c r="A189" t="s">
        <v>50</v>
      </c>
      <c s="34" t="s">
        <v>186</v>
      </c>
      <c s="34" t="s">
        <v>1154</v>
      </c>
      <c s="35" t="s">
        <v>5</v>
      </c>
      <c s="6" t="s">
        <v>1155</v>
      </c>
      <c s="36" t="s">
        <v>128</v>
      </c>
      <c s="37">
        <v>1</v>
      </c>
      <c s="36">
        <v>0.072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12.75">
      <c r="A190" s="35" t="s">
        <v>55</v>
      </c>
      <c r="E190" s="39" t="s">
        <v>1155</v>
      </c>
    </row>
    <row r="191" spans="1:5" ht="25.5">
      <c r="A191" s="35" t="s">
        <v>56</v>
      </c>
      <c r="E191" s="40" t="s">
        <v>1295</v>
      </c>
    </row>
    <row r="192" spans="1:5" ht="12.75">
      <c r="A192" t="s">
        <v>58</v>
      </c>
      <c r="E192" s="39" t="s">
        <v>5</v>
      </c>
    </row>
    <row r="193" spans="1:16" ht="12.75">
      <c r="A193" t="s">
        <v>50</v>
      </c>
      <c s="34" t="s">
        <v>189</v>
      </c>
      <c s="34" t="s">
        <v>1166</v>
      </c>
      <c s="35" t="s">
        <v>5</v>
      </c>
      <c s="6" t="s">
        <v>1167</v>
      </c>
      <c s="36" t="s">
        <v>128</v>
      </c>
      <c s="37">
        <v>1</v>
      </c>
      <c s="36">
        <v>0.21734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28</v>
      </c>
    </row>
    <row r="194" spans="1:5" ht="12.75">
      <c r="A194" s="35" t="s">
        <v>55</v>
      </c>
      <c r="E194" s="39" t="s">
        <v>1167</v>
      </c>
    </row>
    <row r="195" spans="1:5" ht="12.75">
      <c r="A195" s="35" t="s">
        <v>56</v>
      </c>
      <c r="E195" s="40" t="s">
        <v>1270</v>
      </c>
    </row>
    <row r="196" spans="1:5" ht="12.75">
      <c r="A196" t="s">
        <v>58</v>
      </c>
      <c r="E196" s="39" t="s">
        <v>5</v>
      </c>
    </row>
    <row r="197" spans="1:16" ht="12.75">
      <c r="A197" t="s">
        <v>50</v>
      </c>
      <c s="34" t="s">
        <v>192</v>
      </c>
      <c s="34" t="s">
        <v>1169</v>
      </c>
      <c s="35" t="s">
        <v>5</v>
      </c>
      <c s="6" t="s">
        <v>1170</v>
      </c>
      <c s="36" t="s">
        <v>128</v>
      </c>
      <c s="37">
        <v>1</v>
      </c>
      <c s="36">
        <v>0.108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1170</v>
      </c>
    </row>
    <row r="199" spans="1:5" ht="12.75">
      <c r="A199" s="35" t="s">
        <v>56</v>
      </c>
      <c r="E199" s="40" t="s">
        <v>1270</v>
      </c>
    </row>
    <row r="200" spans="1:5" ht="12.75">
      <c r="A200" t="s">
        <v>58</v>
      </c>
      <c r="E200" s="39" t="s">
        <v>5</v>
      </c>
    </row>
    <row r="201" spans="1:16" ht="12.75">
      <c r="A201" t="s">
        <v>50</v>
      </c>
      <c s="34" t="s">
        <v>195</v>
      </c>
      <c s="34" t="s">
        <v>1172</v>
      </c>
      <c s="35" t="s">
        <v>5</v>
      </c>
      <c s="6" t="s">
        <v>1173</v>
      </c>
      <c s="36" t="s">
        <v>128</v>
      </c>
      <c s="37">
        <v>1</v>
      </c>
      <c s="36">
        <v>0.0085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28</v>
      </c>
    </row>
    <row r="202" spans="1:5" ht="12.75">
      <c r="A202" s="35" t="s">
        <v>55</v>
      </c>
      <c r="E202" s="39" t="s">
        <v>1173</v>
      </c>
    </row>
    <row r="203" spans="1:5" ht="12.75">
      <c r="A203" s="35" t="s">
        <v>56</v>
      </c>
      <c r="E203" s="40" t="s">
        <v>1270</v>
      </c>
    </row>
    <row r="204" spans="1:5" ht="12.75">
      <c r="A204" t="s">
        <v>58</v>
      </c>
      <c r="E204" s="39" t="s">
        <v>5</v>
      </c>
    </row>
    <row r="205" spans="1:13" ht="12.75">
      <c r="A205" t="s">
        <v>47</v>
      </c>
      <c r="C205" s="31" t="s">
        <v>78</v>
      </c>
      <c r="E205" s="33" t="s">
        <v>1180</v>
      </c>
      <c r="J205" s="32">
        <f>0</f>
      </c>
      <c s="32">
        <f>0</f>
      </c>
      <c s="32">
        <f>0+L206+L210+L214+L218+L222+L226</f>
      </c>
      <c s="32">
        <f>0+M206+M210+M214+M218+M222+M226</f>
      </c>
    </row>
    <row r="206" spans="1:16" ht="25.5">
      <c r="A206" t="s">
        <v>50</v>
      </c>
      <c s="34" t="s">
        <v>198</v>
      </c>
      <c s="34" t="s">
        <v>1182</v>
      </c>
      <c s="35" t="s">
        <v>5</v>
      </c>
      <c s="6" t="s">
        <v>1183</v>
      </c>
      <c s="36" t="s">
        <v>108</v>
      </c>
      <c s="37">
        <v>55</v>
      </c>
      <c s="36">
        <v>0.4553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25.5">
      <c r="A207" s="35" t="s">
        <v>55</v>
      </c>
      <c r="E207" s="39" t="s">
        <v>1183</v>
      </c>
    </row>
    <row r="208" spans="1:5" ht="12.75">
      <c r="A208" s="35" t="s">
        <v>56</v>
      </c>
      <c r="E208" s="40" t="s">
        <v>1296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201</v>
      </c>
      <c s="34" t="s">
        <v>1186</v>
      </c>
      <c s="35" t="s">
        <v>5</v>
      </c>
      <c s="6" t="s">
        <v>1187</v>
      </c>
      <c s="36" t="s">
        <v>108</v>
      </c>
      <c s="37">
        <v>4</v>
      </c>
      <c s="36">
        <v>0.46082</v>
      </c>
      <c s="36">
        <f>ROUND(G210*H210,6)</f>
      </c>
      <c r="L210" s="38">
        <v>0</v>
      </c>
      <c s="32">
        <f>ROUND(ROUND(L210,2)*ROUND(G210,3),2)</f>
      </c>
      <c s="36" t="s">
        <v>109</v>
      </c>
      <c>
        <f>(M210*21)/100</f>
      </c>
      <c t="s">
        <v>28</v>
      </c>
    </row>
    <row r="211" spans="1:5" ht="25.5">
      <c r="A211" s="35" t="s">
        <v>55</v>
      </c>
      <c r="E211" s="39" t="s">
        <v>1187</v>
      </c>
    </row>
    <row r="212" spans="1:5" ht="12.75">
      <c r="A212" s="35" t="s">
        <v>56</v>
      </c>
      <c r="E212" s="40" t="s">
        <v>1297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416</v>
      </c>
      <c s="34" t="s">
        <v>1190</v>
      </c>
      <c s="35" t="s">
        <v>5</v>
      </c>
      <c s="6" t="s">
        <v>1191</v>
      </c>
      <c s="36" t="s">
        <v>128</v>
      </c>
      <c s="37">
        <v>4</v>
      </c>
      <c s="36">
        <v>0.0682</v>
      </c>
      <c s="36">
        <f>ROUND(G214*H214,6)</f>
      </c>
      <c r="L214" s="38">
        <v>0</v>
      </c>
      <c s="32">
        <f>ROUND(ROUND(L214,2)*ROUND(G214,3),2)</f>
      </c>
      <c s="36" t="s">
        <v>109</v>
      </c>
      <c>
        <f>(M214*21)/100</f>
      </c>
      <c t="s">
        <v>28</v>
      </c>
    </row>
    <row r="215" spans="1:5" ht="25.5">
      <c r="A215" s="35" t="s">
        <v>55</v>
      </c>
      <c r="E215" s="39" t="s">
        <v>1191</v>
      </c>
    </row>
    <row r="216" spans="1:5" ht="12.75">
      <c r="A216" s="35" t="s">
        <v>56</v>
      </c>
      <c r="E216" s="40" t="s">
        <v>1297</v>
      </c>
    </row>
    <row r="217" spans="1:5" ht="12.75">
      <c r="A217" t="s">
        <v>58</v>
      </c>
      <c r="E217" s="39" t="s">
        <v>5</v>
      </c>
    </row>
    <row r="218" spans="1:16" ht="25.5">
      <c r="A218" t="s">
        <v>50</v>
      </c>
      <c s="34" t="s">
        <v>419</v>
      </c>
      <c s="34" t="s">
        <v>1193</v>
      </c>
      <c s="35" t="s">
        <v>5</v>
      </c>
      <c s="6" t="s">
        <v>1194</v>
      </c>
      <c s="36" t="s">
        <v>128</v>
      </c>
      <c s="37">
        <v>2</v>
      </c>
      <c s="36">
        <v>1.07344</v>
      </c>
      <c s="36">
        <f>ROUND(G218*H218,6)</f>
      </c>
      <c r="L218" s="38">
        <v>0</v>
      </c>
      <c s="32">
        <f>ROUND(ROUND(L218,2)*ROUND(G218,3),2)</f>
      </c>
      <c s="36" t="s">
        <v>109</v>
      </c>
      <c>
        <f>(M218*21)/100</f>
      </c>
      <c t="s">
        <v>28</v>
      </c>
    </row>
    <row r="219" spans="1:5" ht="25.5">
      <c r="A219" s="35" t="s">
        <v>55</v>
      </c>
      <c r="E219" s="39" t="s">
        <v>1194</v>
      </c>
    </row>
    <row r="220" spans="1:5" ht="12.75">
      <c r="A220" s="35" t="s">
        <v>56</v>
      </c>
      <c r="E220" s="40" t="s">
        <v>1298</v>
      </c>
    </row>
    <row r="221" spans="1:5" ht="12.75">
      <c r="A221" t="s">
        <v>58</v>
      </c>
      <c r="E221" s="39" t="s">
        <v>5</v>
      </c>
    </row>
    <row r="222" spans="1:16" ht="12.75">
      <c r="A222" t="s">
        <v>50</v>
      </c>
      <c s="34" t="s">
        <v>423</v>
      </c>
      <c s="34" t="s">
        <v>1197</v>
      </c>
      <c s="35" t="s">
        <v>5</v>
      </c>
      <c s="6" t="s">
        <v>1198</v>
      </c>
      <c s="36" t="s">
        <v>128</v>
      </c>
      <c s="37">
        <v>2</v>
      </c>
      <c s="36">
        <v>0.0062</v>
      </c>
      <c s="36">
        <f>ROUND(G222*H222,6)</f>
      </c>
      <c r="L222" s="38">
        <v>0</v>
      </c>
      <c s="32">
        <f>ROUND(ROUND(L222,2)*ROUND(G222,3),2)</f>
      </c>
      <c s="36" t="s">
        <v>109</v>
      </c>
      <c>
        <f>(M222*21)/100</f>
      </c>
      <c t="s">
        <v>28</v>
      </c>
    </row>
    <row r="223" spans="1:5" ht="12.75">
      <c r="A223" s="35" t="s">
        <v>55</v>
      </c>
      <c r="E223" s="39" t="s">
        <v>1198</v>
      </c>
    </row>
    <row r="224" spans="1:5" ht="12.75">
      <c r="A224" s="35" t="s">
        <v>56</v>
      </c>
      <c r="E224" s="40" t="s">
        <v>1298</v>
      </c>
    </row>
    <row r="225" spans="1:5" ht="12.75">
      <c r="A225" t="s">
        <v>58</v>
      </c>
      <c r="E225" s="39" t="s">
        <v>5</v>
      </c>
    </row>
    <row r="226" spans="1:16" ht="25.5">
      <c r="A226" t="s">
        <v>50</v>
      </c>
      <c s="34" t="s">
        <v>427</v>
      </c>
      <c s="34" t="s">
        <v>1212</v>
      </c>
      <c s="35" t="s">
        <v>5</v>
      </c>
      <c s="6" t="s">
        <v>1213</v>
      </c>
      <c s="36" t="s">
        <v>108</v>
      </c>
      <c s="37">
        <v>0.3</v>
      </c>
      <c s="36">
        <v>0.00316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25.5">
      <c r="A227" s="35" t="s">
        <v>55</v>
      </c>
      <c r="E227" s="39" t="s">
        <v>1213</v>
      </c>
    </row>
    <row r="228" spans="1:5" ht="12.75">
      <c r="A228" s="35" t="s">
        <v>56</v>
      </c>
      <c r="E228" s="40" t="s">
        <v>1299</v>
      </c>
    </row>
    <row r="229" spans="1:5" ht="12.75">
      <c r="A229" t="s">
        <v>58</v>
      </c>
      <c r="E229" s="39" t="s">
        <v>5</v>
      </c>
    </row>
    <row r="230" spans="1:13" ht="12.75">
      <c r="A230" t="s">
        <v>47</v>
      </c>
      <c r="C230" s="31" t="s">
        <v>205</v>
      </c>
      <c r="E230" s="33" t="s">
        <v>206</v>
      </c>
      <c r="J230" s="32">
        <f>0</f>
      </c>
      <c s="32">
        <f>0</f>
      </c>
      <c s="32">
        <f>0+L231</f>
      </c>
      <c s="32">
        <f>0+M231</f>
      </c>
    </row>
    <row r="231" spans="1:16" ht="38.25">
      <c r="A231" t="s">
        <v>50</v>
      </c>
      <c s="34" t="s">
        <v>428</v>
      </c>
      <c s="34" t="s">
        <v>1244</v>
      </c>
      <c s="35" t="s">
        <v>5</v>
      </c>
      <c s="6" t="s">
        <v>1245</v>
      </c>
      <c s="36" t="s">
        <v>85</v>
      </c>
      <c s="37">
        <v>65.31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38.25">
      <c r="A232" s="35" t="s">
        <v>55</v>
      </c>
      <c r="E232" s="39" t="s">
        <v>1246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915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915</v>
      </c>
      <c r="E4" s="26" t="s">
        <v>916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COUNTIFS(L8:L88,"=0",A8:A88,"P")+COUNTIFS(L8:L88,"",A8:A88,"P")+SUM(Q8:Q88)</f>
      </c>
    </row>
    <row r="8" spans="1:13" ht="12.75">
      <c r="A8" t="s">
        <v>45</v>
      </c>
      <c r="C8" s="28" t="s">
        <v>1302</v>
      </c>
      <c r="E8" s="30" t="s">
        <v>1301</v>
      </c>
      <c r="J8" s="29">
        <f>0+J9+J38+J51+J60+J77+J82+J87</f>
      </c>
      <c s="29">
        <f>0+K9+K38+K51+K60+K77+K82+K87</f>
      </c>
      <c s="29">
        <f>0+L9+L38+L51+L60+L77+L82+L87</f>
      </c>
      <c s="29">
        <f>0+M9+M38+M51+M60+M77+M82+M87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50</v>
      </c>
      <c s="34" t="s">
        <v>48</v>
      </c>
      <c s="34" t="s">
        <v>1303</v>
      </c>
      <c s="35" t="s">
        <v>5</v>
      </c>
      <c s="6" t="s">
        <v>1304</v>
      </c>
      <c s="36" t="s">
        <v>102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51">
      <c r="A11" s="35" t="s">
        <v>55</v>
      </c>
      <c r="E11" s="39" t="s">
        <v>1305</v>
      </c>
    </row>
    <row r="12" spans="1:5" ht="25.5">
      <c r="A12" s="35" t="s">
        <v>56</v>
      </c>
      <c r="E12" s="40" t="s">
        <v>1306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1307</v>
      </c>
      <c s="35" t="s">
        <v>5</v>
      </c>
      <c s="6" t="s">
        <v>1308</v>
      </c>
      <c s="36" t="s">
        <v>53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1308</v>
      </c>
    </row>
    <row r="16" spans="1:5" ht="12.75">
      <c r="A16" s="35" t="s">
        <v>56</v>
      </c>
      <c r="E16" s="40" t="s">
        <v>1309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933</v>
      </c>
      <c s="35" t="s">
        <v>5</v>
      </c>
      <c s="6" t="s">
        <v>934</v>
      </c>
      <c s="36" t="s">
        <v>102</v>
      </c>
      <c s="37">
        <v>16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934</v>
      </c>
    </row>
    <row r="20" spans="1:5" ht="12.75">
      <c r="A20" s="35" t="s">
        <v>56</v>
      </c>
      <c r="E20" s="40" t="s">
        <v>1310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1311</v>
      </c>
      <c s="35" t="s">
        <v>5</v>
      </c>
      <c s="6" t="s">
        <v>1312</v>
      </c>
      <c s="36" t="s">
        <v>102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1312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938</v>
      </c>
      <c s="35" t="s">
        <v>5</v>
      </c>
      <c s="6" t="s">
        <v>939</v>
      </c>
      <c s="36" t="s">
        <v>53</v>
      </c>
      <c s="37">
        <v>8</v>
      </c>
      <c s="36">
        <v>0.00046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939</v>
      </c>
    </row>
    <row r="28" spans="1:5" ht="12.75">
      <c r="A28" s="35" t="s">
        <v>56</v>
      </c>
      <c r="E28" s="40" t="s">
        <v>1309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941</v>
      </c>
      <c s="35" t="s">
        <v>5</v>
      </c>
      <c s="6" t="s">
        <v>942</v>
      </c>
      <c s="36" t="s">
        <v>53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942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1313</v>
      </c>
      <c r="E38" s="33" t="s">
        <v>1314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50</v>
      </c>
      <c s="34" t="s">
        <v>99</v>
      </c>
      <c s="34" t="s">
        <v>1315</v>
      </c>
      <c s="35" t="s">
        <v>5</v>
      </c>
      <c s="6" t="s">
        <v>1316</v>
      </c>
      <c s="36" t="s">
        <v>128</v>
      </c>
      <c s="37">
        <v>1</v>
      </c>
      <c s="36">
        <v>0.00022</v>
      </c>
      <c s="36">
        <f>ROUND(G39*H39,6)</f>
      </c>
      <c r="L39" s="38">
        <v>0</v>
      </c>
      <c s="32">
        <f>ROUND(ROUND(L39,2)*ROUND(G39,3),2)</f>
      </c>
      <c s="36" t="s">
        <v>109</v>
      </c>
      <c>
        <f>(M39*21)/100</f>
      </c>
      <c t="s">
        <v>28</v>
      </c>
    </row>
    <row r="40" spans="1:5" ht="12.75">
      <c r="A40" s="35" t="s">
        <v>55</v>
      </c>
      <c r="E40" s="39" t="s">
        <v>1316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207</v>
      </c>
      <c s="34" t="s">
        <v>1317</v>
      </c>
      <c s="35" t="s">
        <v>5</v>
      </c>
      <c s="6" t="s">
        <v>1318</v>
      </c>
      <c s="36" t="s">
        <v>128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1318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105</v>
      </c>
      <c s="34" t="s">
        <v>1319</v>
      </c>
      <c s="35" t="s">
        <v>5</v>
      </c>
      <c s="6" t="s">
        <v>1320</v>
      </c>
      <c s="36" t="s">
        <v>128</v>
      </c>
      <c s="37">
        <v>2</v>
      </c>
      <c s="36">
        <v>8E-05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1320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3" ht="12.75">
      <c r="A51" t="s">
        <v>47</v>
      </c>
      <c r="C51" s="31" t="s">
        <v>66</v>
      </c>
      <c r="E51" s="33" t="s">
        <v>1321</v>
      </c>
      <c r="J51" s="32">
        <f>0</f>
      </c>
      <c s="32">
        <f>0</f>
      </c>
      <c s="32">
        <f>0+L52+L56</f>
      </c>
      <c s="32">
        <f>0+M52+M56</f>
      </c>
    </row>
    <row r="52" spans="1:16" ht="25.5">
      <c r="A52" t="s">
        <v>50</v>
      </c>
      <c s="34" t="s">
        <v>75</v>
      </c>
      <c s="34" t="s">
        <v>1322</v>
      </c>
      <c s="35" t="s">
        <v>5</v>
      </c>
      <c s="6" t="s">
        <v>1323</v>
      </c>
      <c s="36" t="s">
        <v>102</v>
      </c>
      <c s="37">
        <v>4</v>
      </c>
      <c s="36">
        <v>0.48081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25.5">
      <c r="A53" s="35" t="s">
        <v>55</v>
      </c>
      <c r="E53" s="39" t="s">
        <v>1323</v>
      </c>
    </row>
    <row r="54" spans="1:5" ht="12.75">
      <c r="A54" s="35" t="s">
        <v>56</v>
      </c>
      <c r="E54" s="40" t="s">
        <v>1297</v>
      </c>
    </row>
    <row r="55" spans="1:5" ht="12.75">
      <c r="A55" t="s">
        <v>58</v>
      </c>
      <c r="E55" s="39" t="s">
        <v>5</v>
      </c>
    </row>
    <row r="56" spans="1:16" ht="25.5">
      <c r="A56" t="s">
        <v>50</v>
      </c>
      <c s="34" t="s">
        <v>78</v>
      </c>
      <c s="34" t="s">
        <v>1324</v>
      </c>
      <c s="35" t="s">
        <v>5</v>
      </c>
      <c s="6" t="s">
        <v>1325</v>
      </c>
      <c s="36" t="s">
        <v>102</v>
      </c>
      <c s="37">
        <v>4</v>
      </c>
      <c s="36">
        <v>0.08922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51">
      <c r="A57" s="35" t="s">
        <v>55</v>
      </c>
      <c r="E57" s="39" t="s">
        <v>1326</v>
      </c>
    </row>
    <row r="58" spans="1:5" ht="25.5">
      <c r="A58" s="35" t="s">
        <v>56</v>
      </c>
      <c r="E58" s="40" t="s">
        <v>1327</v>
      </c>
    </row>
    <row r="59" spans="1:5" ht="12.75">
      <c r="A59" t="s">
        <v>58</v>
      </c>
      <c r="E59" s="39" t="s">
        <v>5</v>
      </c>
    </row>
    <row r="60" spans="1:13" ht="12.75">
      <c r="A60" t="s">
        <v>47</v>
      </c>
      <c r="C60" s="31" t="s">
        <v>78</v>
      </c>
      <c r="E60" s="33" t="s">
        <v>1180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50</v>
      </c>
      <c s="34" t="s">
        <v>82</v>
      </c>
      <c s="34" t="s">
        <v>1328</v>
      </c>
      <c s="35" t="s">
        <v>5</v>
      </c>
      <c s="6" t="s">
        <v>1329</v>
      </c>
      <c s="36" t="s">
        <v>128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28</v>
      </c>
    </row>
    <row r="62" spans="1:5" ht="25.5">
      <c r="A62" s="35" t="s">
        <v>55</v>
      </c>
      <c r="E62" s="39" t="s">
        <v>1329</v>
      </c>
    </row>
    <row r="63" spans="1:5" ht="12.75">
      <c r="A63" s="35" t="s">
        <v>56</v>
      </c>
      <c r="E63" s="40" t="s">
        <v>5</v>
      </c>
    </row>
    <row r="64" spans="1:5" ht="12.75">
      <c r="A64" t="s">
        <v>58</v>
      </c>
      <c r="E64" s="39" t="s">
        <v>5</v>
      </c>
    </row>
    <row r="65" spans="1:16" ht="25.5">
      <c r="A65" t="s">
        <v>50</v>
      </c>
      <c s="34" t="s">
        <v>87</v>
      </c>
      <c s="34" t="s">
        <v>1330</v>
      </c>
      <c s="35" t="s">
        <v>5</v>
      </c>
      <c s="6" t="s">
        <v>1331</v>
      </c>
      <c s="36" t="s">
        <v>128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25.5">
      <c r="A66" s="35" t="s">
        <v>55</v>
      </c>
      <c r="E66" s="39" t="s">
        <v>1331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25.5">
      <c r="A69" t="s">
        <v>50</v>
      </c>
      <c s="34" t="s">
        <v>90</v>
      </c>
      <c s="34" t="s">
        <v>1332</v>
      </c>
      <c s="35" t="s">
        <v>5</v>
      </c>
      <c s="6" t="s">
        <v>1333</v>
      </c>
      <c s="36" t="s">
        <v>128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25.5">
      <c r="A70" s="35" t="s">
        <v>55</v>
      </c>
      <c r="E70" s="39" t="s">
        <v>1333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94</v>
      </c>
      <c s="34" t="s">
        <v>1334</v>
      </c>
      <c s="35" t="s">
        <v>5</v>
      </c>
      <c s="6" t="s">
        <v>1335</v>
      </c>
      <c s="36" t="s">
        <v>128</v>
      </c>
      <c s="37">
        <v>60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25.5">
      <c r="A74" s="35" t="s">
        <v>55</v>
      </c>
      <c r="E74" s="39" t="s">
        <v>1335</v>
      </c>
    </row>
    <row r="75" spans="1:5" ht="12.75">
      <c r="A75" s="35" t="s">
        <v>56</v>
      </c>
      <c r="E75" s="40" t="s">
        <v>1336</v>
      </c>
    </row>
    <row r="76" spans="1:5" ht="12.75">
      <c r="A76" t="s">
        <v>58</v>
      </c>
      <c r="E76" s="39" t="s">
        <v>5</v>
      </c>
    </row>
    <row r="77" spans="1:13" ht="12.75">
      <c r="A77" t="s">
        <v>47</v>
      </c>
      <c r="C77" s="31" t="s">
        <v>205</v>
      </c>
      <c r="E77" s="33" t="s">
        <v>206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50</v>
      </c>
      <c s="34" t="s">
        <v>96</v>
      </c>
      <c s="34" t="s">
        <v>1337</v>
      </c>
      <c s="35" t="s">
        <v>5</v>
      </c>
      <c s="6" t="s">
        <v>1338</v>
      </c>
      <c s="36" t="s">
        <v>85</v>
      </c>
      <c s="37">
        <v>2.295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1338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3" ht="12.75">
      <c r="A82" t="s">
        <v>47</v>
      </c>
      <c r="C82" s="31" t="s">
        <v>1339</v>
      </c>
      <c r="E82" s="33" t="s">
        <v>1340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50</v>
      </c>
      <c s="34" t="s">
        <v>110</v>
      </c>
      <c s="34" t="s">
        <v>1341</v>
      </c>
      <c s="35" t="s">
        <v>5</v>
      </c>
      <c s="6" t="s">
        <v>1342</v>
      </c>
      <c s="36" t="s">
        <v>1343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1342</v>
      </c>
    </row>
    <row r="85" spans="1:5" ht="25.5">
      <c r="A85" s="35" t="s">
        <v>56</v>
      </c>
      <c r="E85" s="40" t="s">
        <v>1344</v>
      </c>
    </row>
    <row r="86" spans="1:5" ht="12.75">
      <c r="A86" t="s">
        <v>58</v>
      </c>
      <c r="E86" s="39" t="s">
        <v>5</v>
      </c>
    </row>
    <row r="87" spans="1:13" ht="12.75">
      <c r="A87" t="s">
        <v>47</v>
      </c>
      <c r="C87" s="31" t="s">
        <v>1345</v>
      </c>
      <c r="E87" s="33" t="s">
        <v>1346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50</v>
      </c>
      <c s="34" t="s">
        <v>113</v>
      </c>
      <c s="34" t="s">
        <v>1347</v>
      </c>
      <c s="35" t="s">
        <v>5</v>
      </c>
      <c s="6" t="s">
        <v>1348</v>
      </c>
      <c s="36" t="s">
        <v>1343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1348</v>
      </c>
    </row>
    <row r="90" spans="1:5" ht="25.5">
      <c r="A90" s="35" t="s">
        <v>56</v>
      </c>
      <c r="E90" s="40" t="s">
        <v>1349</v>
      </c>
    </row>
    <row r="91" spans="1:5" ht="12.75">
      <c r="A91" t="s">
        <v>58</v>
      </c>
      <c r="E9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1350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1350</v>
      </c>
      <c r="E4" s="26" t="s">
        <v>1351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COUNTIFS(L8:L142,"=0",A8:A142,"P")+COUNTIFS(L8:L142,"",A8:A142,"P")+SUM(Q8:Q142)</f>
      </c>
    </row>
    <row r="8" spans="1:13" ht="25.5">
      <c r="A8" t="s">
        <v>45</v>
      </c>
      <c r="C8" s="28" t="s">
        <v>1354</v>
      </c>
      <c r="E8" s="30" t="s">
        <v>1353</v>
      </c>
      <c r="J8" s="29">
        <f>0+J9+J38+J95+J132+J141</f>
      </c>
      <c s="29">
        <f>0+K9+K38+K95+K132+K141</f>
      </c>
      <c s="29">
        <f>0+L9+L38+L95+L132+L141</f>
      </c>
      <c s="29">
        <f>0+M9+M38+M95+M132+M141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48</v>
      </c>
      <c s="34" t="s">
        <v>1355</v>
      </c>
      <c s="35" t="s">
        <v>5</v>
      </c>
      <c s="6" t="s">
        <v>1356</v>
      </c>
      <c s="36" t="s">
        <v>102</v>
      </c>
      <c s="37">
        <v>1911.9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1357</v>
      </c>
    </row>
    <row r="12" spans="1:5" ht="25.5">
      <c r="A12" s="35" t="s">
        <v>56</v>
      </c>
      <c r="E12" s="40" t="s">
        <v>1358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1359</v>
      </c>
      <c s="35" t="s">
        <v>5</v>
      </c>
      <c s="6" t="s">
        <v>1360</v>
      </c>
      <c s="36" t="s">
        <v>102</v>
      </c>
      <c s="37">
        <v>1911.9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1361</v>
      </c>
    </row>
    <row r="16" spans="1:5" ht="25.5">
      <c r="A16" s="35" t="s">
        <v>56</v>
      </c>
      <c r="E16" s="40" t="s">
        <v>1358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1362</v>
      </c>
      <c s="35" t="s">
        <v>5</v>
      </c>
      <c s="6" t="s">
        <v>1363</v>
      </c>
      <c s="36" t="s">
        <v>53</v>
      </c>
      <c s="37">
        <v>132.345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1363</v>
      </c>
    </row>
    <row r="20" spans="1:5" ht="25.5">
      <c r="A20" s="35" t="s">
        <v>56</v>
      </c>
      <c r="E20" s="40" t="s">
        <v>1364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1365</v>
      </c>
      <c s="35" t="s">
        <v>5</v>
      </c>
      <c s="6" t="s">
        <v>1366</v>
      </c>
      <c s="36" t="s">
        <v>53</v>
      </c>
      <c s="37">
        <v>657.041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1366</v>
      </c>
    </row>
    <row r="24" spans="1:5" ht="63.75">
      <c r="A24" s="35" t="s">
        <v>56</v>
      </c>
      <c r="E24" s="40" t="s">
        <v>1367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1368</v>
      </c>
      <c s="35" t="s">
        <v>5</v>
      </c>
      <c s="6" t="s">
        <v>944</v>
      </c>
      <c s="36" t="s">
        <v>53</v>
      </c>
      <c s="37">
        <v>789.386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1369</v>
      </c>
    </row>
    <row r="28" spans="1:5" ht="25.5">
      <c r="A28" s="35" t="s">
        <v>56</v>
      </c>
      <c r="E28" s="40" t="s">
        <v>1370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1371</v>
      </c>
      <c s="35" t="s">
        <v>5</v>
      </c>
      <c s="6" t="s">
        <v>1372</v>
      </c>
      <c s="36" t="s">
        <v>53</v>
      </c>
      <c s="37">
        <v>789.386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1372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949</v>
      </c>
      <c s="35" t="s">
        <v>5</v>
      </c>
      <c s="6" t="s">
        <v>950</v>
      </c>
      <c s="36" t="s">
        <v>53</v>
      </c>
      <c s="37">
        <v>789.386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66</v>
      </c>
      <c r="E38" s="33" t="s">
        <v>1321</v>
      </c>
      <c r="J38" s="32">
        <f>0</f>
      </c>
      <c s="32">
        <f>0</f>
      </c>
      <c s="32">
        <f>0+L39+L43+L47+L51+L55+L59+L63+L67+L71+L75+L79+L83+L87+L91</f>
      </c>
      <c s="32">
        <f>0+M39+M43+M47+M51+M55+M59+M63+M67+M71+M75+M79+M83+M87+M91</f>
      </c>
    </row>
    <row r="39" spans="1:16" ht="25.5">
      <c r="A39" t="s">
        <v>50</v>
      </c>
      <c s="34" t="s">
        <v>75</v>
      </c>
      <c s="34" t="s">
        <v>1373</v>
      </c>
      <c s="35" t="s">
        <v>5</v>
      </c>
      <c s="6" t="s">
        <v>1374</v>
      </c>
      <c s="36" t="s">
        <v>102</v>
      </c>
      <c s="37">
        <v>1358.063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1374</v>
      </c>
    </row>
    <row r="41" spans="1:5" ht="12.75">
      <c r="A41" s="35" t="s">
        <v>56</v>
      </c>
      <c r="E41" s="40" t="s">
        <v>1375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78</v>
      </c>
      <c s="34" t="s">
        <v>1376</v>
      </c>
      <c s="35" t="s">
        <v>5</v>
      </c>
      <c s="6" t="s">
        <v>1377</v>
      </c>
      <c s="36" t="s">
        <v>102</v>
      </c>
      <c s="37">
        <v>356.02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1377</v>
      </c>
    </row>
    <row r="45" spans="1:5" ht="12.75">
      <c r="A45" s="35" t="s">
        <v>56</v>
      </c>
      <c r="E45" s="40" t="s">
        <v>1378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82</v>
      </c>
      <c s="34" t="s">
        <v>1379</v>
      </c>
      <c s="35" t="s">
        <v>5</v>
      </c>
      <c s="6" t="s">
        <v>1380</v>
      </c>
      <c s="36" t="s">
        <v>102</v>
      </c>
      <c s="37">
        <v>309.583</v>
      </c>
      <c s="36">
        <v>0.18464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1380</v>
      </c>
    </row>
    <row r="49" spans="1:5" ht="12.75">
      <c r="A49" s="35" t="s">
        <v>56</v>
      </c>
      <c r="E49" s="40" t="s">
        <v>1381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87</v>
      </c>
      <c s="34" t="s">
        <v>1382</v>
      </c>
      <c s="35" t="s">
        <v>5</v>
      </c>
      <c s="6" t="s">
        <v>1383</v>
      </c>
      <c s="36" t="s">
        <v>102</v>
      </c>
      <c s="37">
        <v>1180.924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1383</v>
      </c>
    </row>
    <row r="53" spans="1:5" ht="12.75">
      <c r="A53" s="35" t="s">
        <v>56</v>
      </c>
      <c r="E53" s="40" t="s">
        <v>1384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1385</v>
      </c>
      <c s="35" t="s">
        <v>5</v>
      </c>
      <c s="6" t="s">
        <v>1386</v>
      </c>
      <c s="36" t="s">
        <v>102</v>
      </c>
      <c s="37">
        <v>340.541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1386</v>
      </c>
    </row>
    <row r="57" spans="1:5" ht="12.75">
      <c r="A57" s="35" t="s">
        <v>56</v>
      </c>
      <c r="E57" s="40" t="s">
        <v>1387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94</v>
      </c>
      <c s="34" t="s">
        <v>1388</v>
      </c>
      <c s="35" t="s">
        <v>5</v>
      </c>
      <c s="6" t="s">
        <v>1389</v>
      </c>
      <c s="36" t="s">
        <v>102</v>
      </c>
      <c s="37">
        <v>309.583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1389</v>
      </c>
    </row>
    <row r="61" spans="1:5" ht="12.75">
      <c r="A61" s="35" t="s">
        <v>56</v>
      </c>
      <c r="E61" s="40" t="s">
        <v>1381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96</v>
      </c>
      <c s="34" t="s">
        <v>1390</v>
      </c>
      <c s="35" t="s">
        <v>5</v>
      </c>
      <c s="6" t="s">
        <v>1391</v>
      </c>
      <c s="36" t="s">
        <v>102</v>
      </c>
      <c s="37">
        <v>309.583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1391</v>
      </c>
    </row>
    <row r="65" spans="1:5" ht="12.75">
      <c r="A65" s="35" t="s">
        <v>56</v>
      </c>
      <c r="E65" s="40" t="s">
        <v>1381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99</v>
      </c>
      <c s="34" t="s">
        <v>1392</v>
      </c>
      <c s="35" t="s">
        <v>5</v>
      </c>
      <c s="6" t="s">
        <v>1393</v>
      </c>
      <c s="36" t="s">
        <v>102</v>
      </c>
      <c s="37">
        <v>309.583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1393</v>
      </c>
    </row>
    <row r="69" spans="1:5" ht="12.75">
      <c r="A69" s="35" t="s">
        <v>56</v>
      </c>
      <c r="E69" s="40" t="s">
        <v>1381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207</v>
      </c>
      <c s="34" t="s">
        <v>1394</v>
      </c>
      <c s="35" t="s">
        <v>5</v>
      </c>
      <c s="6" t="s">
        <v>1325</v>
      </c>
      <c s="36" t="s">
        <v>102</v>
      </c>
      <c s="37">
        <v>851.75</v>
      </c>
      <c s="36">
        <v>0.08922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51">
      <c r="A72" s="35" t="s">
        <v>55</v>
      </c>
      <c r="E72" s="39" t="s">
        <v>1395</v>
      </c>
    </row>
    <row r="73" spans="1:5" ht="12.75">
      <c r="A73" s="35" t="s">
        <v>56</v>
      </c>
      <c r="E73" s="40" t="s">
        <v>1396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105</v>
      </c>
      <c s="34" t="s">
        <v>1397</v>
      </c>
      <c s="35" t="s">
        <v>5</v>
      </c>
      <c s="6" t="s">
        <v>1398</v>
      </c>
      <c s="36" t="s">
        <v>102</v>
      </c>
      <c s="37">
        <v>876.618</v>
      </c>
      <c s="36">
        <v>0.131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1398</v>
      </c>
    </row>
    <row r="77" spans="1:5" ht="25.5">
      <c r="A77" s="35" t="s">
        <v>56</v>
      </c>
      <c r="E77" s="40" t="s">
        <v>1399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110</v>
      </c>
      <c s="34" t="s">
        <v>1400</v>
      </c>
      <c s="35" t="s">
        <v>5</v>
      </c>
      <c s="6" t="s">
        <v>1401</v>
      </c>
      <c s="36" t="s">
        <v>102</v>
      </c>
      <c s="37">
        <v>17.721</v>
      </c>
      <c s="36">
        <v>0.131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1401</v>
      </c>
    </row>
    <row r="81" spans="1:5" ht="25.5">
      <c r="A81" s="35" t="s">
        <v>56</v>
      </c>
      <c r="E81" s="40" t="s">
        <v>1402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113</v>
      </c>
      <c s="34" t="s">
        <v>1403</v>
      </c>
      <c s="35" t="s">
        <v>5</v>
      </c>
      <c s="6" t="s">
        <v>1325</v>
      </c>
      <c s="36" t="s">
        <v>102</v>
      </c>
      <c s="37">
        <v>851.75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51">
      <c r="A84" s="35" t="s">
        <v>55</v>
      </c>
      <c r="E84" s="39" t="s">
        <v>1404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25.5">
      <c r="A87" t="s">
        <v>50</v>
      </c>
      <c s="34" t="s">
        <v>116</v>
      </c>
      <c s="34" t="s">
        <v>1405</v>
      </c>
      <c s="35" t="s">
        <v>5</v>
      </c>
      <c s="6" t="s">
        <v>1325</v>
      </c>
      <c s="36" t="s">
        <v>102</v>
      </c>
      <c s="37">
        <v>329.174</v>
      </c>
      <c s="36">
        <v>0.09062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51">
      <c r="A88" s="35" t="s">
        <v>55</v>
      </c>
      <c r="E88" s="39" t="s">
        <v>1406</v>
      </c>
    </row>
    <row r="89" spans="1:5" ht="12.75">
      <c r="A89" s="35" t="s">
        <v>56</v>
      </c>
      <c r="E89" s="40" t="s">
        <v>1407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119</v>
      </c>
      <c s="34" t="s">
        <v>1408</v>
      </c>
      <c s="35" t="s">
        <v>5</v>
      </c>
      <c s="6" t="s">
        <v>1409</v>
      </c>
      <c s="36" t="s">
        <v>102</v>
      </c>
      <c s="37">
        <v>346.115</v>
      </c>
      <c s="36">
        <v>0.176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1409</v>
      </c>
    </row>
    <row r="93" spans="1:5" ht="25.5">
      <c r="A93" s="35" t="s">
        <v>56</v>
      </c>
      <c r="E93" s="40" t="s">
        <v>1410</v>
      </c>
    </row>
    <row r="94" spans="1:5" ht="12.75">
      <c r="A94" t="s">
        <v>58</v>
      </c>
      <c r="E94" s="39" t="s">
        <v>5</v>
      </c>
    </row>
    <row r="95" spans="1:13" ht="12.75">
      <c r="A95" t="s">
        <v>47</v>
      </c>
      <c r="C95" s="31" t="s">
        <v>78</v>
      </c>
      <c r="E95" s="33" t="s">
        <v>1180</v>
      </c>
      <c r="J95" s="32">
        <f>0</f>
      </c>
      <c s="32">
        <f>0</f>
      </c>
      <c s="32">
        <f>0+L96+L100+L104+L108+L112+L116+L120+L124+L128</f>
      </c>
      <c s="32">
        <f>0+M96+M100+M104+M108+M112+M116+M120+M124+M128</f>
      </c>
    </row>
    <row r="96" spans="1:16" ht="12.75">
      <c r="A96" t="s">
        <v>50</v>
      </c>
      <c s="34" t="s">
        <v>122</v>
      </c>
      <c s="34" t="s">
        <v>1411</v>
      </c>
      <c s="35" t="s">
        <v>5</v>
      </c>
      <c s="6" t="s">
        <v>1412</v>
      </c>
      <c s="36" t="s">
        <v>128</v>
      </c>
      <c s="37">
        <v>10</v>
      </c>
      <c s="36">
        <v>0.005</v>
      </c>
      <c s="36">
        <f>ROUND(G96*H96,6)</f>
      </c>
      <c r="L96" s="38">
        <v>0</v>
      </c>
      <c s="32">
        <f>ROUND(ROUND(L96,2)*ROUND(G96,3),2)</f>
      </c>
      <c s="36" t="s">
        <v>109</v>
      </c>
      <c>
        <f>(M96*21)/100</f>
      </c>
      <c t="s">
        <v>28</v>
      </c>
    </row>
    <row r="97" spans="1:5" ht="12.75">
      <c r="A97" s="35" t="s">
        <v>55</v>
      </c>
      <c r="E97" s="39" t="s">
        <v>1412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125</v>
      </c>
      <c s="34" t="s">
        <v>1413</v>
      </c>
      <c s="35" t="s">
        <v>5</v>
      </c>
      <c s="6" t="s">
        <v>1414</v>
      </c>
      <c s="36" t="s">
        <v>108</v>
      </c>
      <c s="37">
        <v>105</v>
      </c>
      <c s="36">
        <v>8E-05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28</v>
      </c>
    </row>
    <row r="101" spans="1:5" ht="25.5">
      <c r="A101" s="35" t="s">
        <v>55</v>
      </c>
      <c r="E101" s="39" t="s">
        <v>1414</v>
      </c>
    </row>
    <row r="102" spans="1:5" ht="12.75">
      <c r="A102" s="35" t="s">
        <v>56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25.5">
      <c r="A104" t="s">
        <v>50</v>
      </c>
      <c s="34" t="s">
        <v>129</v>
      </c>
      <c s="34" t="s">
        <v>1415</v>
      </c>
      <c s="35" t="s">
        <v>5</v>
      </c>
      <c s="6" t="s">
        <v>1416</v>
      </c>
      <c s="36" t="s">
        <v>102</v>
      </c>
      <c s="37">
        <v>1.5</v>
      </c>
      <c s="36">
        <v>0.0006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28</v>
      </c>
    </row>
    <row r="105" spans="1:5" ht="25.5">
      <c r="A105" s="35" t="s">
        <v>55</v>
      </c>
      <c r="E105" s="39" t="s">
        <v>1416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132</v>
      </c>
      <c s="34" t="s">
        <v>1417</v>
      </c>
      <c s="35" t="s">
        <v>5</v>
      </c>
      <c s="6" t="s">
        <v>1418</v>
      </c>
      <c s="36" t="s">
        <v>108</v>
      </c>
      <c s="37">
        <v>105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25.5">
      <c r="A109" s="35" t="s">
        <v>55</v>
      </c>
      <c r="E109" s="39" t="s">
        <v>1418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135</v>
      </c>
      <c s="34" t="s">
        <v>1419</v>
      </c>
      <c s="35" t="s">
        <v>5</v>
      </c>
      <c s="6" t="s">
        <v>1420</v>
      </c>
      <c s="36" t="s">
        <v>102</v>
      </c>
      <c s="37">
        <v>1.2</v>
      </c>
      <c s="36">
        <v>1E-05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25.5">
      <c r="A113" s="35" t="s">
        <v>55</v>
      </c>
      <c r="E113" s="39" t="s">
        <v>1420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138</v>
      </c>
      <c s="34" t="s">
        <v>1421</v>
      </c>
      <c s="35" t="s">
        <v>5</v>
      </c>
      <c s="6" t="s">
        <v>1422</v>
      </c>
      <c s="36" t="s">
        <v>108</v>
      </c>
      <c s="37">
        <v>118.414</v>
      </c>
      <c s="36">
        <v>0.1554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38.25">
      <c r="A117" s="35" t="s">
        <v>55</v>
      </c>
      <c r="E117" s="39" t="s">
        <v>1423</v>
      </c>
    </row>
    <row r="118" spans="1:5" ht="12.75">
      <c r="A118" s="35" t="s">
        <v>56</v>
      </c>
      <c r="E118" s="40" t="s">
        <v>1424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141</v>
      </c>
      <c s="34" t="s">
        <v>1425</v>
      </c>
      <c s="35" t="s">
        <v>5</v>
      </c>
      <c s="6" t="s">
        <v>1426</v>
      </c>
      <c s="36" t="s">
        <v>108</v>
      </c>
      <c s="37">
        <v>120.768</v>
      </c>
      <c s="36">
        <v>0.102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12.75">
      <c r="A121" s="35" t="s">
        <v>55</v>
      </c>
      <c r="E121" s="39" t="s">
        <v>1426</v>
      </c>
    </row>
    <row r="122" spans="1:5" ht="25.5">
      <c r="A122" s="35" t="s">
        <v>56</v>
      </c>
      <c r="E122" s="40" t="s">
        <v>1427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144</v>
      </c>
      <c s="34" t="s">
        <v>1428</v>
      </c>
      <c s="35" t="s">
        <v>5</v>
      </c>
      <c s="6" t="s">
        <v>1429</v>
      </c>
      <c s="36" t="s">
        <v>108</v>
      </c>
      <c s="37">
        <v>251.728</v>
      </c>
      <c s="36">
        <v>0.10095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25.5">
      <c r="A125" s="35" t="s">
        <v>55</v>
      </c>
      <c r="E125" s="39" t="s">
        <v>1429</v>
      </c>
    </row>
    <row r="126" spans="1:5" ht="12.75">
      <c r="A126" s="35" t="s">
        <v>56</v>
      </c>
      <c r="E126" s="40" t="s">
        <v>1430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147</v>
      </c>
      <c s="34" t="s">
        <v>1431</v>
      </c>
      <c s="35" t="s">
        <v>5</v>
      </c>
      <c s="6" t="s">
        <v>1432</v>
      </c>
      <c s="36" t="s">
        <v>108</v>
      </c>
      <c s="37">
        <v>256.734</v>
      </c>
      <c s="36">
        <v>0.046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1432</v>
      </c>
    </row>
    <row r="130" spans="1:5" ht="25.5">
      <c r="A130" s="35" t="s">
        <v>56</v>
      </c>
      <c r="E130" s="40" t="s">
        <v>1433</v>
      </c>
    </row>
    <row r="131" spans="1:5" ht="12.75">
      <c r="A131" t="s">
        <v>58</v>
      </c>
      <c r="E131" s="39" t="s">
        <v>5</v>
      </c>
    </row>
    <row r="132" spans="1:13" ht="12.75">
      <c r="A132" t="s">
        <v>47</v>
      </c>
      <c r="C132" s="31" t="s">
        <v>1222</v>
      </c>
      <c r="E132" s="33" t="s">
        <v>1223</v>
      </c>
      <c r="J132" s="32">
        <f>0</f>
      </c>
      <c s="32">
        <f>0</f>
      </c>
      <c s="32">
        <f>0+L133+L137</f>
      </c>
      <c s="32">
        <f>0+M133+M137</f>
      </c>
    </row>
    <row r="133" spans="1:16" ht="25.5">
      <c r="A133" t="s">
        <v>50</v>
      </c>
      <c s="34" t="s">
        <v>150</v>
      </c>
      <c s="34" t="s">
        <v>956</v>
      </c>
      <c s="35" t="s">
        <v>957</v>
      </c>
      <c s="6" t="s">
        <v>958</v>
      </c>
      <c s="36" t="s">
        <v>85</v>
      </c>
      <c s="37">
        <v>2183.193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109</v>
      </c>
      <c>
        <f>(M133*21)/100</f>
      </c>
      <c t="s">
        <v>28</v>
      </c>
    </row>
    <row r="134" spans="1:5" ht="38.25">
      <c r="A134" s="35" t="s">
        <v>55</v>
      </c>
      <c r="E134" s="39" t="s">
        <v>959</v>
      </c>
    </row>
    <row r="135" spans="1:5" ht="51">
      <c r="A135" s="35" t="s">
        <v>56</v>
      </c>
      <c r="E135" s="40" t="s">
        <v>1434</v>
      </c>
    </row>
    <row r="136" spans="1:5" ht="409.5">
      <c r="A136" t="s">
        <v>58</v>
      </c>
      <c r="E136" s="39" t="s">
        <v>961</v>
      </c>
    </row>
    <row r="137" spans="1:16" ht="38.25">
      <c r="A137" t="s">
        <v>50</v>
      </c>
      <c s="34" t="s">
        <v>153</v>
      </c>
      <c s="34" t="s">
        <v>1435</v>
      </c>
      <c s="35" t="s">
        <v>1436</v>
      </c>
      <c s="6" t="s">
        <v>1437</v>
      </c>
      <c s="36" t="s">
        <v>85</v>
      </c>
      <c s="37">
        <v>420.618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109</v>
      </c>
      <c>
        <f>(M137*21)/100</f>
      </c>
      <c t="s">
        <v>28</v>
      </c>
    </row>
    <row r="138" spans="1:5" ht="51">
      <c r="A138" s="35" t="s">
        <v>55</v>
      </c>
      <c r="E138" s="39" t="s">
        <v>1438</v>
      </c>
    </row>
    <row r="139" spans="1:5" ht="12.75">
      <c r="A139" s="35" t="s">
        <v>56</v>
      </c>
      <c r="E139" s="40" t="s">
        <v>1439</v>
      </c>
    </row>
    <row r="140" spans="1:5" ht="409.5">
      <c r="A140" t="s">
        <v>58</v>
      </c>
      <c r="E140" s="39" t="s">
        <v>961</v>
      </c>
    </row>
    <row r="141" spans="1:13" ht="12.75">
      <c r="A141" t="s">
        <v>47</v>
      </c>
      <c r="C141" s="31" t="s">
        <v>205</v>
      </c>
      <c r="E141" s="33" t="s">
        <v>206</v>
      </c>
      <c r="J141" s="32">
        <f>0</f>
      </c>
      <c s="32">
        <f>0</f>
      </c>
      <c s="32">
        <f>0+L142</f>
      </c>
      <c s="32">
        <f>0+M142</f>
      </c>
    </row>
    <row r="142" spans="1:16" ht="25.5">
      <c r="A142" t="s">
        <v>50</v>
      </c>
      <c s="34" t="s">
        <v>156</v>
      </c>
      <c s="34" t="s">
        <v>1337</v>
      </c>
      <c s="35" t="s">
        <v>5</v>
      </c>
      <c s="6" t="s">
        <v>1338</v>
      </c>
      <c s="36" t="s">
        <v>85</v>
      </c>
      <c s="37">
        <v>409.06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25.5">
      <c r="A143" s="35" t="s">
        <v>55</v>
      </c>
      <c r="E143" s="39" t="s">
        <v>1338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1350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1350</v>
      </c>
      <c r="E4" s="26" t="s">
        <v>1351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COUNTIFS(L8:L170,"=0",A8:A170,"P")+COUNTIFS(L8:L170,"",A8:A170,"P")+SUM(Q8:Q170)</f>
      </c>
    </row>
    <row r="8" spans="1:13" ht="12.75">
      <c r="A8" t="s">
        <v>45</v>
      </c>
      <c r="C8" s="28" t="s">
        <v>1442</v>
      </c>
      <c r="E8" s="30" t="s">
        <v>1441</v>
      </c>
      <c r="J8" s="29">
        <f>0+J9+J38+J103+J160+J169</f>
      </c>
      <c s="29">
        <f>0+K9+K38+K103+K160+K169</f>
      </c>
      <c s="29">
        <f>0+L9+L38+L103+L160+L169</f>
      </c>
      <c s="29">
        <f>0+M9+M38+M103+M160+M169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48</v>
      </c>
      <c s="34" t="s">
        <v>1443</v>
      </c>
      <c s="35" t="s">
        <v>5</v>
      </c>
      <c s="6" t="s">
        <v>1444</v>
      </c>
      <c s="36" t="s">
        <v>102</v>
      </c>
      <c s="37">
        <v>1322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51">
      <c r="A11" s="35" t="s">
        <v>55</v>
      </c>
      <c r="E11" s="39" t="s">
        <v>1445</v>
      </c>
    </row>
    <row r="12" spans="1:5" ht="25.5">
      <c r="A12" s="35" t="s">
        <v>56</v>
      </c>
      <c r="E12" s="40" t="s">
        <v>1446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1447</v>
      </c>
      <c s="35" t="s">
        <v>5</v>
      </c>
      <c s="6" t="s">
        <v>1444</v>
      </c>
      <c s="36" t="s">
        <v>102</v>
      </c>
      <c s="37">
        <v>1322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1448</v>
      </c>
    </row>
    <row r="16" spans="1:5" ht="25.5">
      <c r="A16" s="35" t="s">
        <v>56</v>
      </c>
      <c r="E16" s="40" t="s">
        <v>1446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1449</v>
      </c>
      <c s="35" t="s">
        <v>5</v>
      </c>
      <c s="6" t="s">
        <v>1450</v>
      </c>
      <c s="36" t="s">
        <v>53</v>
      </c>
      <c s="37">
        <v>78.975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1450</v>
      </c>
    </row>
    <row r="20" spans="1:5" ht="12.75">
      <c r="A20" s="35" t="s">
        <v>56</v>
      </c>
      <c r="E20" s="40" t="s">
        <v>1451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1365</v>
      </c>
      <c s="35" t="s">
        <v>5</v>
      </c>
      <c s="6" t="s">
        <v>1366</v>
      </c>
      <c s="36" t="s">
        <v>53</v>
      </c>
      <c s="37">
        <v>833.91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1366</v>
      </c>
    </row>
    <row r="24" spans="1:5" ht="63.75">
      <c r="A24" s="35" t="s">
        <v>56</v>
      </c>
      <c r="E24" s="40" t="s">
        <v>1452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1368</v>
      </c>
      <c s="35" t="s">
        <v>5</v>
      </c>
      <c s="6" t="s">
        <v>944</v>
      </c>
      <c s="36" t="s">
        <v>53</v>
      </c>
      <c s="37">
        <v>912.885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1369</v>
      </c>
    </row>
    <row r="28" spans="1:5" ht="25.5">
      <c r="A28" s="35" t="s">
        <v>56</v>
      </c>
      <c r="E28" s="40" t="s">
        <v>1453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1371</v>
      </c>
      <c s="35" t="s">
        <v>5</v>
      </c>
      <c s="6" t="s">
        <v>1372</v>
      </c>
      <c s="36" t="s">
        <v>53</v>
      </c>
      <c s="37">
        <v>912.885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1372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949</v>
      </c>
      <c s="35" t="s">
        <v>5</v>
      </c>
      <c s="6" t="s">
        <v>950</v>
      </c>
      <c s="36" t="s">
        <v>53</v>
      </c>
      <c s="37">
        <v>912.885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66</v>
      </c>
      <c r="E38" s="33" t="s">
        <v>1321</v>
      </c>
      <c r="J38" s="32">
        <f>0</f>
      </c>
      <c s="32">
        <f>0</f>
      </c>
      <c s="32">
        <f>0+L39+L43+L47+L51+L55+L59+L63+L67+L71+L75+L79+L83+L87+L91+L95+L99</f>
      </c>
      <c s="32">
        <f>0+M39+M43+M47+M51+M55+M59+M63+M67+M71+M75+M79+M83+M87+M91+M95+M99</f>
      </c>
    </row>
    <row r="39" spans="1:16" ht="25.5">
      <c r="A39" t="s">
        <v>50</v>
      </c>
      <c s="34" t="s">
        <v>75</v>
      </c>
      <c s="34" t="s">
        <v>1373</v>
      </c>
      <c s="35" t="s">
        <v>5</v>
      </c>
      <c s="6" t="s">
        <v>1374</v>
      </c>
      <c s="36" t="s">
        <v>102</v>
      </c>
      <c s="37">
        <v>511.223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1374</v>
      </c>
    </row>
    <row r="41" spans="1:5" ht="12.75">
      <c r="A41" s="35" t="s">
        <v>56</v>
      </c>
      <c r="E41" s="40" t="s">
        <v>1454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78</v>
      </c>
      <c s="34" t="s">
        <v>1376</v>
      </c>
      <c s="35" t="s">
        <v>5</v>
      </c>
      <c s="6" t="s">
        <v>1377</v>
      </c>
      <c s="36" t="s">
        <v>102</v>
      </c>
      <c s="37">
        <v>1676.852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1377</v>
      </c>
    </row>
    <row r="45" spans="1:5" ht="12.75">
      <c r="A45" s="35" t="s">
        <v>56</v>
      </c>
      <c r="E45" s="40" t="s">
        <v>1455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82</v>
      </c>
      <c s="34" t="s">
        <v>1379</v>
      </c>
      <c s="35" t="s">
        <v>5</v>
      </c>
      <c s="6" t="s">
        <v>1380</v>
      </c>
      <c s="36" t="s">
        <v>102</v>
      </c>
      <c s="37">
        <v>716.336</v>
      </c>
      <c s="36">
        <v>0.18464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1380</v>
      </c>
    </row>
    <row r="49" spans="1:5" ht="12.75">
      <c r="A49" s="35" t="s">
        <v>56</v>
      </c>
      <c r="E49" s="40" t="s">
        <v>1456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87</v>
      </c>
      <c s="34" t="s">
        <v>1382</v>
      </c>
      <c s="35" t="s">
        <v>5</v>
      </c>
      <c s="6" t="s">
        <v>1383</v>
      </c>
      <c s="36" t="s">
        <v>102</v>
      </c>
      <c s="37">
        <v>444.542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1383</v>
      </c>
    </row>
    <row r="53" spans="1:5" ht="12.75">
      <c r="A53" s="35" t="s">
        <v>56</v>
      </c>
      <c r="E53" s="40" t="s">
        <v>1457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1385</v>
      </c>
      <c s="35" t="s">
        <v>5</v>
      </c>
      <c s="6" t="s">
        <v>1386</v>
      </c>
      <c s="36" t="s">
        <v>102</v>
      </c>
      <c s="37">
        <v>787.969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1386</v>
      </c>
    </row>
    <row r="57" spans="1:5" ht="12.75">
      <c r="A57" s="35" t="s">
        <v>56</v>
      </c>
      <c r="E57" s="40" t="s">
        <v>1458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94</v>
      </c>
      <c s="34" t="s">
        <v>1459</v>
      </c>
      <c s="35" t="s">
        <v>5</v>
      </c>
      <c s="6" t="s">
        <v>1460</v>
      </c>
      <c s="36" t="s">
        <v>102</v>
      </c>
      <c s="37">
        <v>815.976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1460</v>
      </c>
    </row>
    <row r="61" spans="1:5" ht="12.75">
      <c r="A61" s="35" t="s">
        <v>56</v>
      </c>
      <c r="E61" s="40" t="s">
        <v>1461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96</v>
      </c>
      <c s="34" t="s">
        <v>1388</v>
      </c>
      <c s="35" t="s">
        <v>5</v>
      </c>
      <c s="6" t="s">
        <v>1389</v>
      </c>
      <c s="36" t="s">
        <v>102</v>
      </c>
      <c s="37">
        <v>716.336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1389</v>
      </c>
    </row>
    <row r="65" spans="1:5" ht="12.75">
      <c r="A65" s="35" t="s">
        <v>56</v>
      </c>
      <c r="E65" s="40" t="s">
        <v>1456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99</v>
      </c>
      <c s="34" t="s">
        <v>1390</v>
      </c>
      <c s="35" t="s">
        <v>5</v>
      </c>
      <c s="6" t="s">
        <v>1391</v>
      </c>
      <c s="36" t="s">
        <v>102</v>
      </c>
      <c s="37">
        <v>716.336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1391</v>
      </c>
    </row>
    <row r="69" spans="1:5" ht="12.75">
      <c r="A69" s="35" t="s">
        <v>56</v>
      </c>
      <c r="E69" s="40" t="s">
        <v>1456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207</v>
      </c>
      <c s="34" t="s">
        <v>1392</v>
      </c>
      <c s="35" t="s">
        <v>5</v>
      </c>
      <c s="6" t="s">
        <v>1393</v>
      </c>
      <c s="36" t="s">
        <v>102</v>
      </c>
      <c s="37">
        <v>716.336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25.5">
      <c r="A72" s="35" t="s">
        <v>55</v>
      </c>
      <c r="E72" s="39" t="s">
        <v>1393</v>
      </c>
    </row>
    <row r="73" spans="1:5" ht="12.75">
      <c r="A73" s="35" t="s">
        <v>56</v>
      </c>
      <c r="E73" s="40" t="s">
        <v>1456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105</v>
      </c>
      <c s="34" t="s">
        <v>1462</v>
      </c>
      <c s="35" t="s">
        <v>5</v>
      </c>
      <c s="6" t="s">
        <v>1463</v>
      </c>
      <c s="36" t="s">
        <v>102</v>
      </c>
      <c s="37">
        <v>741.797</v>
      </c>
      <c s="36">
        <v>0.1837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38.25">
      <c r="A76" s="35" t="s">
        <v>55</v>
      </c>
      <c r="E76" s="39" t="s">
        <v>1464</v>
      </c>
    </row>
    <row r="77" spans="1:5" ht="12.75">
      <c r="A77" s="35" t="s">
        <v>56</v>
      </c>
      <c r="E77" s="40" t="s">
        <v>1465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110</v>
      </c>
      <c s="34" t="s">
        <v>1466</v>
      </c>
      <c s="35" t="s">
        <v>5</v>
      </c>
      <c s="6" t="s">
        <v>1467</v>
      </c>
      <c s="36" t="s">
        <v>102</v>
      </c>
      <c s="37">
        <v>749.215</v>
      </c>
      <c s="36">
        <v>0.417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1467</v>
      </c>
    </row>
    <row r="81" spans="1:5" ht="25.5">
      <c r="A81" s="35" t="s">
        <v>56</v>
      </c>
      <c r="E81" s="40" t="s">
        <v>1468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113</v>
      </c>
      <c s="34" t="s">
        <v>1324</v>
      </c>
      <c s="35" t="s">
        <v>5</v>
      </c>
      <c s="6" t="s">
        <v>1325</v>
      </c>
      <c s="36" t="s">
        <v>102</v>
      </c>
      <c s="37">
        <v>444.542</v>
      </c>
      <c s="36">
        <v>0.08922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51">
      <c r="A84" s="35" t="s">
        <v>55</v>
      </c>
      <c r="E84" s="39" t="s">
        <v>1326</v>
      </c>
    </row>
    <row r="85" spans="1:5" ht="12.75">
      <c r="A85" s="35" t="s">
        <v>56</v>
      </c>
      <c r="E85" s="40" t="s">
        <v>1457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116</v>
      </c>
      <c s="34" t="s">
        <v>1397</v>
      </c>
      <c s="35" t="s">
        <v>5</v>
      </c>
      <c s="6" t="s">
        <v>1398</v>
      </c>
      <c s="36" t="s">
        <v>102</v>
      </c>
      <c s="37">
        <v>440.3</v>
      </c>
      <c s="36">
        <v>0.131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1398</v>
      </c>
    </row>
    <row r="89" spans="1:5" ht="25.5">
      <c r="A89" s="35" t="s">
        <v>56</v>
      </c>
      <c r="E89" s="40" t="s">
        <v>1469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119</v>
      </c>
      <c s="34" t="s">
        <v>1470</v>
      </c>
      <c s="35" t="s">
        <v>5</v>
      </c>
      <c s="6" t="s">
        <v>1471</v>
      </c>
      <c s="36" t="s">
        <v>102</v>
      </c>
      <c s="37">
        <v>11.844</v>
      </c>
      <c s="36">
        <v>0.131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1471</v>
      </c>
    </row>
    <row r="93" spans="1:5" ht="25.5">
      <c r="A93" s="35" t="s">
        <v>56</v>
      </c>
      <c r="E93" s="40" t="s">
        <v>1472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122</v>
      </c>
      <c s="34" t="s">
        <v>1400</v>
      </c>
      <c s="35" t="s">
        <v>5</v>
      </c>
      <c s="6" t="s">
        <v>1401</v>
      </c>
      <c s="36" t="s">
        <v>102</v>
      </c>
      <c s="37">
        <v>14.625</v>
      </c>
      <c s="36">
        <v>0.131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1401</v>
      </c>
    </row>
    <row r="97" spans="1:5" ht="25.5">
      <c r="A97" s="35" t="s">
        <v>56</v>
      </c>
      <c r="E97" s="40" t="s">
        <v>1473</v>
      </c>
    </row>
    <row r="98" spans="1:5" ht="12.75">
      <c r="A98" t="s">
        <v>58</v>
      </c>
      <c r="E98" s="39" t="s">
        <v>5</v>
      </c>
    </row>
    <row r="99" spans="1:16" ht="25.5">
      <c r="A99" t="s">
        <v>50</v>
      </c>
      <c s="34" t="s">
        <v>125</v>
      </c>
      <c s="34" t="s">
        <v>1403</v>
      </c>
      <c s="35" t="s">
        <v>5</v>
      </c>
      <c s="6" t="s">
        <v>1325</v>
      </c>
      <c s="36" t="s">
        <v>102</v>
      </c>
      <c s="37">
        <v>444.3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51">
      <c r="A100" s="35" t="s">
        <v>55</v>
      </c>
      <c r="E100" s="39" t="s">
        <v>1404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3" ht="12.75">
      <c r="A103" t="s">
        <v>47</v>
      </c>
      <c r="C103" s="31" t="s">
        <v>78</v>
      </c>
      <c r="E103" s="33" t="s">
        <v>1180</v>
      </c>
      <c r="J103" s="32">
        <f>0</f>
      </c>
      <c s="32">
        <f>0</f>
      </c>
      <c s="32">
        <f>0+L104+L108+L112+L116+L120+L124+L128+L132+L136+L140+L144+L148+L152+L156</f>
      </c>
      <c s="32">
        <f>0+M104+M108+M112+M116+M120+M124+M128+M132+M136+M140+M144+M148+M152+M156</f>
      </c>
    </row>
    <row r="104" spans="1:16" ht="12.75">
      <c r="A104" t="s">
        <v>50</v>
      </c>
      <c s="34" t="s">
        <v>129</v>
      </c>
      <c s="34" t="s">
        <v>1411</v>
      </c>
      <c s="35" t="s">
        <v>5</v>
      </c>
      <c s="6" t="s">
        <v>1412</v>
      </c>
      <c s="36" t="s">
        <v>128</v>
      </c>
      <c s="37">
        <v>4</v>
      </c>
      <c s="36">
        <v>0.005</v>
      </c>
      <c s="36">
        <f>ROUND(G104*H104,6)</f>
      </c>
      <c r="L104" s="38">
        <v>0</v>
      </c>
      <c s="32">
        <f>ROUND(ROUND(L104,2)*ROUND(G104,3),2)</f>
      </c>
      <c s="36" t="s">
        <v>109</v>
      </c>
      <c>
        <f>(M104*21)/100</f>
      </c>
      <c t="s">
        <v>28</v>
      </c>
    </row>
    <row r="105" spans="1:5" ht="12.75">
      <c r="A105" s="35" t="s">
        <v>55</v>
      </c>
      <c r="E105" s="39" t="s">
        <v>1412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132</v>
      </c>
      <c s="34" t="s">
        <v>1413</v>
      </c>
      <c s="35" t="s">
        <v>5</v>
      </c>
      <c s="6" t="s">
        <v>1414</v>
      </c>
      <c s="36" t="s">
        <v>108</v>
      </c>
      <c s="37">
        <v>69</v>
      </c>
      <c s="36">
        <v>8E-05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25.5">
      <c r="A109" s="35" t="s">
        <v>55</v>
      </c>
      <c r="E109" s="39" t="s">
        <v>1414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135</v>
      </c>
      <c s="34" t="s">
        <v>1474</v>
      </c>
      <c s="35" t="s">
        <v>5</v>
      </c>
      <c s="6" t="s">
        <v>1475</v>
      </c>
      <c s="36" t="s">
        <v>108</v>
      </c>
      <c s="37">
        <v>12</v>
      </c>
      <c s="36">
        <v>0.00015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25.5">
      <c r="A113" s="35" t="s">
        <v>55</v>
      </c>
      <c r="E113" s="39" t="s">
        <v>1475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138</v>
      </c>
      <c s="34" t="s">
        <v>1415</v>
      </c>
      <c s="35" t="s">
        <v>5</v>
      </c>
      <c s="6" t="s">
        <v>1416</v>
      </c>
      <c s="36" t="s">
        <v>102</v>
      </c>
      <c s="37">
        <v>3</v>
      </c>
      <c s="36">
        <v>0.0006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25.5">
      <c r="A117" s="35" t="s">
        <v>55</v>
      </c>
      <c r="E117" s="39" t="s">
        <v>1416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25.5">
      <c r="A120" t="s">
        <v>50</v>
      </c>
      <c s="34" t="s">
        <v>141</v>
      </c>
      <c s="34" t="s">
        <v>1417</v>
      </c>
      <c s="35" t="s">
        <v>5</v>
      </c>
      <c s="6" t="s">
        <v>1418</v>
      </c>
      <c s="36" t="s">
        <v>108</v>
      </c>
      <c s="37">
        <v>81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25.5">
      <c r="A121" s="35" t="s">
        <v>55</v>
      </c>
      <c r="E121" s="39" t="s">
        <v>1418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144</v>
      </c>
      <c s="34" t="s">
        <v>1419</v>
      </c>
      <c s="35" t="s">
        <v>5</v>
      </c>
      <c s="6" t="s">
        <v>1420</v>
      </c>
      <c s="36" t="s">
        <v>102</v>
      </c>
      <c s="37">
        <v>3</v>
      </c>
      <c s="36">
        <v>1E-05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25.5">
      <c r="A125" s="35" t="s">
        <v>55</v>
      </c>
      <c r="E125" s="39" t="s">
        <v>1420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25.5">
      <c r="A128" t="s">
        <v>50</v>
      </c>
      <c s="34" t="s">
        <v>147</v>
      </c>
      <c s="34" t="s">
        <v>1421</v>
      </c>
      <c s="35" t="s">
        <v>5</v>
      </c>
      <c s="6" t="s">
        <v>1422</v>
      </c>
      <c s="36" t="s">
        <v>108</v>
      </c>
      <c s="37">
        <v>291.992</v>
      </c>
      <c s="36">
        <v>0.1554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38.25">
      <c r="A129" s="35" t="s">
        <v>55</v>
      </c>
      <c r="E129" s="39" t="s">
        <v>1423</v>
      </c>
    </row>
    <row r="130" spans="1:5" ht="12.75">
      <c r="A130" s="35" t="s">
        <v>56</v>
      </c>
      <c r="E130" s="40" t="s">
        <v>1476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150</v>
      </c>
      <c s="34" t="s">
        <v>1425</v>
      </c>
      <c s="35" t="s">
        <v>5</v>
      </c>
      <c s="6" t="s">
        <v>1426</v>
      </c>
      <c s="36" t="s">
        <v>108</v>
      </c>
      <c s="37">
        <v>242.76</v>
      </c>
      <c s="36">
        <v>0.102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1426</v>
      </c>
    </row>
    <row r="134" spans="1:5" ht="25.5">
      <c r="A134" s="35" t="s">
        <v>56</v>
      </c>
      <c r="E134" s="40" t="s">
        <v>1477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153</v>
      </c>
      <c s="34" t="s">
        <v>1478</v>
      </c>
      <c s="35" t="s">
        <v>5</v>
      </c>
      <c s="6" t="s">
        <v>1479</v>
      </c>
      <c s="36" t="s">
        <v>108</v>
      </c>
      <c s="37">
        <v>2</v>
      </c>
      <c s="36">
        <v>0.15</v>
      </c>
      <c s="36">
        <f>ROUND(G136*H136,6)</f>
      </c>
      <c r="L136" s="38">
        <v>0</v>
      </c>
      <c s="32">
        <f>ROUND(ROUND(L136,2)*ROUND(G136,3),2)</f>
      </c>
      <c s="36" t="s">
        <v>109</v>
      </c>
      <c>
        <f>(M136*21)/100</f>
      </c>
      <c t="s">
        <v>28</v>
      </c>
    </row>
    <row r="137" spans="1:5" ht="12.75">
      <c r="A137" s="35" t="s">
        <v>55</v>
      </c>
      <c r="E137" s="39" t="s">
        <v>1479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50</v>
      </c>
      <c s="34" t="s">
        <v>156</v>
      </c>
      <c s="34" t="s">
        <v>1480</v>
      </c>
      <c s="35" t="s">
        <v>5</v>
      </c>
      <c s="6" t="s">
        <v>1481</v>
      </c>
      <c s="36" t="s">
        <v>108</v>
      </c>
      <c s="37">
        <v>27</v>
      </c>
      <c s="36">
        <v>0.225</v>
      </c>
      <c s="36">
        <f>ROUND(G140*H140,6)</f>
      </c>
      <c r="L140" s="38">
        <v>0</v>
      </c>
      <c s="32">
        <f>ROUND(ROUND(L140,2)*ROUND(G140,3),2)</f>
      </c>
      <c s="36" t="s">
        <v>109</v>
      </c>
      <c>
        <f>(M140*21)/100</f>
      </c>
      <c t="s">
        <v>28</v>
      </c>
    </row>
    <row r="141" spans="1:5" ht="12.75">
      <c r="A141" s="35" t="s">
        <v>55</v>
      </c>
      <c r="E141" s="39" t="s">
        <v>1481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50</v>
      </c>
      <c s="34" t="s">
        <v>159</v>
      </c>
      <c s="34" t="s">
        <v>1482</v>
      </c>
      <c s="35" t="s">
        <v>5</v>
      </c>
      <c s="6" t="s">
        <v>1483</v>
      </c>
      <c s="36" t="s">
        <v>108</v>
      </c>
      <c s="37">
        <v>9.996</v>
      </c>
      <c s="36">
        <v>0.0483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12.75">
      <c r="A145" s="35" t="s">
        <v>55</v>
      </c>
      <c r="E145" s="39" t="s">
        <v>1483</v>
      </c>
    </row>
    <row r="146" spans="1:5" ht="25.5">
      <c r="A146" s="35" t="s">
        <v>56</v>
      </c>
      <c r="E146" s="40" t="s">
        <v>1484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162</v>
      </c>
      <c s="34" t="s">
        <v>1485</v>
      </c>
      <c s="35" t="s">
        <v>5</v>
      </c>
      <c s="6" t="s">
        <v>1486</v>
      </c>
      <c s="36" t="s">
        <v>108</v>
      </c>
      <c s="37">
        <v>4.08</v>
      </c>
      <c s="36">
        <v>0.06567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12.75">
      <c r="A149" s="35" t="s">
        <v>55</v>
      </c>
      <c r="E149" s="39" t="s">
        <v>1486</v>
      </c>
    </row>
    <row r="150" spans="1:5" ht="25.5">
      <c r="A150" s="35" t="s">
        <v>56</v>
      </c>
      <c r="E150" s="40" t="s">
        <v>1487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165</v>
      </c>
      <c s="34" t="s">
        <v>1428</v>
      </c>
      <c s="35" t="s">
        <v>5</v>
      </c>
      <c s="6" t="s">
        <v>1429</v>
      </c>
      <c s="36" t="s">
        <v>108</v>
      </c>
      <c s="37">
        <v>116.866</v>
      </c>
      <c s="36">
        <v>0.10095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25.5">
      <c r="A153" s="35" t="s">
        <v>55</v>
      </c>
      <c r="E153" s="39" t="s">
        <v>1429</v>
      </c>
    </row>
    <row r="154" spans="1:5" ht="12.75">
      <c r="A154" s="35" t="s">
        <v>56</v>
      </c>
      <c r="E154" s="40" t="s">
        <v>1488</v>
      </c>
    </row>
    <row r="155" spans="1:5" ht="12.75">
      <c r="A155" t="s">
        <v>58</v>
      </c>
      <c r="E155" s="39" t="s">
        <v>5</v>
      </c>
    </row>
    <row r="156" spans="1:16" ht="12.75">
      <c r="A156" t="s">
        <v>50</v>
      </c>
      <c s="34" t="s">
        <v>168</v>
      </c>
      <c s="34" t="s">
        <v>1431</v>
      </c>
      <c s="35" t="s">
        <v>5</v>
      </c>
      <c s="6" t="s">
        <v>1432</v>
      </c>
      <c s="36" t="s">
        <v>108</v>
      </c>
      <c s="37">
        <v>119.203</v>
      </c>
      <c s="36">
        <v>0.046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28</v>
      </c>
    </row>
    <row r="157" spans="1:5" ht="12.75">
      <c r="A157" s="35" t="s">
        <v>55</v>
      </c>
      <c r="E157" s="39" t="s">
        <v>1432</v>
      </c>
    </row>
    <row r="158" spans="1:5" ht="25.5">
      <c r="A158" s="35" t="s">
        <v>56</v>
      </c>
      <c r="E158" s="40" t="s">
        <v>1489</v>
      </c>
    </row>
    <row r="159" spans="1:5" ht="12.75">
      <c r="A159" t="s">
        <v>58</v>
      </c>
      <c r="E159" s="39" t="s">
        <v>5</v>
      </c>
    </row>
    <row r="160" spans="1:13" ht="12.75">
      <c r="A160" t="s">
        <v>47</v>
      </c>
      <c r="C160" s="31" t="s">
        <v>1222</v>
      </c>
      <c r="E160" s="33" t="s">
        <v>1223</v>
      </c>
      <c r="J160" s="32">
        <f>0</f>
      </c>
      <c s="32">
        <f>0</f>
      </c>
      <c s="32">
        <f>0+L161+L165</f>
      </c>
      <c s="32">
        <f>0+M161+M165</f>
      </c>
    </row>
    <row r="161" spans="1:16" ht="25.5">
      <c r="A161" t="s">
        <v>50</v>
      </c>
      <c s="34" t="s">
        <v>171</v>
      </c>
      <c s="34" t="s">
        <v>956</v>
      </c>
      <c s="35" t="s">
        <v>1264</v>
      </c>
      <c s="6" t="s">
        <v>958</v>
      </c>
      <c s="36" t="s">
        <v>85</v>
      </c>
      <c s="37">
        <v>2133.585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109</v>
      </c>
      <c>
        <f>(M161*21)/100</f>
      </c>
      <c t="s">
        <v>28</v>
      </c>
    </row>
    <row r="162" spans="1:5" ht="38.25">
      <c r="A162" s="35" t="s">
        <v>55</v>
      </c>
      <c r="E162" s="39" t="s">
        <v>959</v>
      </c>
    </row>
    <row r="163" spans="1:5" ht="51">
      <c r="A163" s="35" t="s">
        <v>56</v>
      </c>
      <c r="E163" s="40" t="s">
        <v>1490</v>
      </c>
    </row>
    <row r="164" spans="1:5" ht="409.5">
      <c r="A164" t="s">
        <v>58</v>
      </c>
      <c r="E164" s="39" t="s">
        <v>961</v>
      </c>
    </row>
    <row r="165" spans="1:16" ht="38.25">
      <c r="A165" t="s">
        <v>50</v>
      </c>
      <c s="34" t="s">
        <v>174</v>
      </c>
      <c s="34" t="s">
        <v>1435</v>
      </c>
      <c s="35" t="s">
        <v>1491</v>
      </c>
      <c s="6" t="s">
        <v>1437</v>
      </c>
      <c s="36" t="s">
        <v>85</v>
      </c>
      <c s="37">
        <v>290.84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109</v>
      </c>
      <c>
        <f>(M165*21)/100</f>
      </c>
      <c t="s">
        <v>28</v>
      </c>
    </row>
    <row r="166" spans="1:5" ht="51">
      <c r="A166" s="35" t="s">
        <v>55</v>
      </c>
      <c r="E166" s="39" t="s">
        <v>1438</v>
      </c>
    </row>
    <row r="167" spans="1:5" ht="12.75">
      <c r="A167" s="35" t="s">
        <v>56</v>
      </c>
      <c r="E167" s="40" t="s">
        <v>1492</v>
      </c>
    </row>
    <row r="168" spans="1:5" ht="409.5">
      <c r="A168" t="s">
        <v>58</v>
      </c>
      <c r="E168" s="39" t="s">
        <v>961</v>
      </c>
    </row>
    <row r="169" spans="1:13" ht="12.75">
      <c r="A169" t="s">
        <v>47</v>
      </c>
      <c r="C169" s="31" t="s">
        <v>205</v>
      </c>
      <c r="E169" s="33" t="s">
        <v>206</v>
      </c>
      <c r="J169" s="32">
        <f>0</f>
      </c>
      <c s="32">
        <f>0</f>
      </c>
      <c s="32">
        <f>0+L170</f>
      </c>
      <c s="32">
        <f>0+M170</f>
      </c>
    </row>
    <row r="170" spans="1:16" ht="25.5">
      <c r="A170" t="s">
        <v>50</v>
      </c>
      <c s="34" t="s">
        <v>177</v>
      </c>
      <c s="34" t="s">
        <v>1337</v>
      </c>
      <c s="35" t="s">
        <v>5</v>
      </c>
      <c s="6" t="s">
        <v>1338</v>
      </c>
      <c s="36" t="s">
        <v>85</v>
      </c>
      <c s="37">
        <v>776.337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25.5">
      <c r="A171" s="35" t="s">
        <v>55</v>
      </c>
      <c r="E171" s="39" t="s">
        <v>1338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COUNTIFS(L8:L20,"=0",A8:A20,"P")+COUNTIFS(L8:L20,"",A8:A20,"P")+SUM(Q8:Q20)</f>
      </c>
    </row>
    <row r="8" spans="1:13" ht="12.75">
      <c r="A8" t="s">
        <v>45</v>
      </c>
      <c r="C8" s="28" t="s">
        <v>1497</v>
      </c>
      <c r="E8" s="30" t="s">
        <v>1496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47</v>
      </c>
      <c r="C9" s="31" t="s">
        <v>1339</v>
      </c>
      <c r="E9" s="33" t="s">
        <v>1340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1498</v>
      </c>
      <c s="35" t="s">
        <v>5</v>
      </c>
      <c s="6" t="s">
        <v>1499</v>
      </c>
      <c s="36" t="s">
        <v>1343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1499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1345</v>
      </c>
      <c r="E14" s="33" t="s">
        <v>1346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1500</v>
      </c>
      <c s="35" t="s">
        <v>5</v>
      </c>
      <c s="6" t="s">
        <v>1501</v>
      </c>
      <c s="36" t="s">
        <v>1343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1501</v>
      </c>
    </row>
    <row r="17" spans="1:5" ht="25.5">
      <c r="A17" s="35" t="s">
        <v>56</v>
      </c>
      <c r="E17" s="40" t="s">
        <v>1502</v>
      </c>
    </row>
    <row r="18" spans="1:5" ht="12.75">
      <c r="A18" t="s">
        <v>58</v>
      </c>
      <c r="E18" s="39" t="s">
        <v>5</v>
      </c>
    </row>
    <row r="19" spans="1:13" ht="12.75">
      <c r="A19" t="s">
        <v>47</v>
      </c>
      <c r="C19" s="31" t="s">
        <v>1503</v>
      </c>
      <c r="E19" s="33" t="s">
        <v>1496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50</v>
      </c>
      <c s="34" t="s">
        <v>26</v>
      </c>
      <c s="34" t="s">
        <v>1504</v>
      </c>
      <c s="35" t="s">
        <v>5</v>
      </c>
      <c s="6" t="s">
        <v>1505</v>
      </c>
      <c s="36" t="s">
        <v>381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28</v>
      </c>
    </row>
    <row r="21" spans="1:5" ht="12.75">
      <c r="A21" s="35" t="s">
        <v>55</v>
      </c>
      <c r="E21" s="39" t="s">
        <v>1505</v>
      </c>
    </row>
    <row r="22" spans="1:5" ht="25.5">
      <c r="A22" s="35" t="s">
        <v>56</v>
      </c>
      <c r="E22" s="40" t="s">
        <v>1506</v>
      </c>
    </row>
    <row r="23" spans="1:5" ht="12.75">
      <c r="A23" t="s">
        <v>58</v>
      </c>
      <c r="E2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COUNTIFS(L8:L15,"=0",A8:A15,"P")+COUNTIFS(L8:L15,"",A8:A15,"P")+SUM(Q8:Q15)</f>
      </c>
    </row>
    <row r="8" spans="1:13" ht="12.75">
      <c r="A8" t="s">
        <v>45</v>
      </c>
      <c r="C8" s="28" t="s">
        <v>1509</v>
      </c>
      <c r="E8" s="30" t="s">
        <v>1508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1339</v>
      </c>
      <c r="E9" s="33" t="s">
        <v>1340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1498</v>
      </c>
      <c s="35" t="s">
        <v>5</v>
      </c>
      <c s="6" t="s">
        <v>1499</v>
      </c>
      <c s="36" t="s">
        <v>1343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1499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47</v>
      </c>
      <c r="C14" s="31" t="s">
        <v>1345</v>
      </c>
      <c r="E14" s="33" t="s">
        <v>1346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1500</v>
      </c>
      <c s="35" t="s">
        <v>5</v>
      </c>
      <c s="6" t="s">
        <v>1501</v>
      </c>
      <c s="36" t="s">
        <v>1343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1501</v>
      </c>
    </row>
    <row r="17" spans="1:5" ht="25.5">
      <c r="A17" s="35" t="s">
        <v>56</v>
      </c>
      <c r="E17" s="40" t="s">
        <v>1502</v>
      </c>
    </row>
    <row r="18" spans="1:5" ht="12.75">
      <c r="A18" t="s">
        <v>58</v>
      </c>
      <c r="E1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COUNTIFS(L8:L200,"=0",A8:A200,"P")+COUNTIFS(L8:L200,"",A8:A200,"P")+SUM(Q8:Q200)</f>
      </c>
    </row>
    <row r="8" spans="1:13" ht="12.75">
      <c r="A8" t="s">
        <v>45</v>
      </c>
      <c r="C8" s="28" t="s">
        <v>46</v>
      </c>
      <c r="E8" s="30" t="s">
        <v>17</v>
      </c>
      <c r="J8" s="29">
        <f>0+J9+J70+J199</f>
      </c>
      <c s="29">
        <f>0+K9+K70+K199</f>
      </c>
      <c s="29">
        <f>0+L9+L70+L199</f>
      </c>
      <c s="29">
        <f>0+M9+M70+M199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48</v>
      </c>
      <c s="34" t="s">
        <v>51</v>
      </c>
      <c s="35" t="s">
        <v>5</v>
      </c>
      <c s="6" t="s">
        <v>52</v>
      </c>
      <c s="36" t="s">
        <v>53</v>
      </c>
      <c s="37">
        <v>89.92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52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59</v>
      </c>
      <c s="35" t="s">
        <v>5</v>
      </c>
      <c s="6" t="s">
        <v>60</v>
      </c>
      <c s="36" t="s">
        <v>53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60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61</v>
      </c>
      <c s="35" t="s">
        <v>5</v>
      </c>
      <c s="6" t="s">
        <v>62</v>
      </c>
      <c s="36" t="s">
        <v>53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62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65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89.92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69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70</v>
      </c>
      <c s="35" t="s">
        <v>5</v>
      </c>
      <c s="6" t="s">
        <v>71</v>
      </c>
      <c s="36" t="s">
        <v>53</v>
      </c>
      <c s="37">
        <v>89.92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71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73</v>
      </c>
      <c s="35" t="s">
        <v>5</v>
      </c>
      <c s="6" t="s">
        <v>74</v>
      </c>
      <c s="36" t="s">
        <v>53</v>
      </c>
      <c s="37">
        <v>89.92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74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29.92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77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79</v>
      </c>
      <c s="35" t="s">
        <v>5</v>
      </c>
      <c s="6" t="s">
        <v>80</v>
      </c>
      <c s="36" t="s">
        <v>53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38.25">
      <c r="A43" s="35" t="s">
        <v>55</v>
      </c>
      <c r="E43" s="39" t="s">
        <v>81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83</v>
      </c>
      <c s="35" t="s">
        <v>5</v>
      </c>
      <c s="6" t="s">
        <v>84</v>
      </c>
      <c s="36" t="s">
        <v>85</v>
      </c>
      <c s="37">
        <v>60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84</v>
      </c>
    </row>
    <row r="48" spans="1:5" ht="25.5">
      <c r="A48" s="35" t="s">
        <v>56</v>
      </c>
      <c r="E48" s="40" t="s">
        <v>86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88</v>
      </c>
      <c s="35" t="s">
        <v>5</v>
      </c>
      <c s="6" t="s">
        <v>80</v>
      </c>
      <c s="36" t="s">
        <v>53</v>
      </c>
      <c s="37">
        <v>30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51">
      <c r="A51" s="35" t="s">
        <v>55</v>
      </c>
      <c r="E51" s="39" t="s">
        <v>89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91</v>
      </c>
      <c s="35" t="s">
        <v>5</v>
      </c>
      <c s="6" t="s">
        <v>92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51">
      <c r="A55" s="35" t="s">
        <v>55</v>
      </c>
      <c r="E55" s="39" t="s">
        <v>93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83</v>
      </c>
      <c s="35" t="s">
        <v>48</v>
      </c>
      <c s="6" t="s">
        <v>84</v>
      </c>
      <c s="36" t="s">
        <v>85</v>
      </c>
      <c s="37">
        <v>20</v>
      </c>
      <c s="36">
        <v>1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84</v>
      </c>
    </row>
    <row r="60" spans="1:5" ht="25.5">
      <c r="A60" s="35" t="s">
        <v>56</v>
      </c>
      <c r="E60" s="40" t="s">
        <v>95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97</v>
      </c>
      <c s="35" t="s">
        <v>5</v>
      </c>
      <c s="6" t="s">
        <v>92</v>
      </c>
      <c s="36" t="s">
        <v>53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51">
      <c r="A63" s="35" t="s">
        <v>55</v>
      </c>
      <c r="E63" s="39" t="s">
        <v>98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100</v>
      </c>
      <c s="35" t="s">
        <v>5</v>
      </c>
      <c s="6" t="s">
        <v>101</v>
      </c>
      <c s="36" t="s">
        <v>102</v>
      </c>
      <c s="37">
        <v>150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101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3" ht="12.75">
      <c r="A70" t="s">
        <v>47</v>
      </c>
      <c r="C70" s="31" t="s">
        <v>103</v>
      </c>
      <c r="E70" s="33" t="s">
        <v>104</v>
      </c>
      <c r="J70" s="32">
        <f>0</f>
      </c>
      <c s="32">
        <f>0</f>
      </c>
      <c s="32">
        <f>0+L71+L75+L79+L83+L87+L91+L95+L99+L103+L107+L111+L115+L119+L123+L127+L131+L135+L139+L143+L147+L151+L155+L159+L163+L167+L171+L175+L179+L183+L187+L191+L195</f>
      </c>
      <c s="32">
        <f>0+M71+M75+M79+M83+M87+M91+M95+M99+M103+M107+M111+M115+M119+M123+M127+M131+M135+M139+M143+M147+M151+M155+M159+M163+M167+M171+M175+M179+M183+M187+M191+M195</f>
      </c>
    </row>
    <row r="71" spans="1:16" ht="12.75">
      <c r="A71" t="s">
        <v>50</v>
      </c>
      <c s="34" t="s">
        <v>105</v>
      </c>
      <c s="34" t="s">
        <v>106</v>
      </c>
      <c s="35" t="s">
        <v>5</v>
      </c>
      <c s="6" t="s">
        <v>107</v>
      </c>
      <c s="36" t="s">
        <v>108</v>
      </c>
      <c s="37">
        <v>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12.75">
      <c r="A72" s="35" t="s">
        <v>55</v>
      </c>
      <c r="E72" s="39" t="s">
        <v>107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110</v>
      </c>
      <c s="34" t="s">
        <v>111</v>
      </c>
      <c s="35" t="s">
        <v>5</v>
      </c>
      <c s="6" t="s">
        <v>112</v>
      </c>
      <c s="36" t="s">
        <v>108</v>
      </c>
      <c s="37">
        <v>500</v>
      </c>
      <c s="36">
        <v>0.00014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112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50</v>
      </c>
      <c s="34" t="s">
        <v>113</v>
      </c>
      <c s="34" t="s">
        <v>114</v>
      </c>
      <c s="35" t="s">
        <v>5</v>
      </c>
      <c s="6" t="s">
        <v>115</v>
      </c>
      <c s="36" t="s">
        <v>108</v>
      </c>
      <c s="37">
        <v>100</v>
      </c>
      <c s="36">
        <v>5E-05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25.5">
      <c r="A80" s="35" t="s">
        <v>55</v>
      </c>
      <c r="E80" s="39" t="s">
        <v>115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116</v>
      </c>
      <c s="34" t="s">
        <v>117</v>
      </c>
      <c s="35" t="s">
        <v>5</v>
      </c>
      <c s="6" t="s">
        <v>118</v>
      </c>
      <c s="36" t="s">
        <v>108</v>
      </c>
      <c s="37">
        <v>300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109</v>
      </c>
      <c>
        <f>(M83*21)/100</f>
      </c>
      <c t="s">
        <v>28</v>
      </c>
    </row>
    <row r="84" spans="1:5" ht="12.75">
      <c r="A84" s="35" t="s">
        <v>55</v>
      </c>
      <c r="E84" s="39" t="s">
        <v>118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119</v>
      </c>
      <c s="34" t="s">
        <v>120</v>
      </c>
      <c s="35" t="s">
        <v>5</v>
      </c>
      <c s="6" t="s">
        <v>121</v>
      </c>
      <c s="36" t="s">
        <v>108</v>
      </c>
      <c s="37">
        <v>150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109</v>
      </c>
      <c>
        <f>(M87*21)/100</f>
      </c>
      <c t="s">
        <v>28</v>
      </c>
    </row>
    <row r="88" spans="1:5" ht="12.75">
      <c r="A88" s="35" t="s">
        <v>55</v>
      </c>
      <c r="E88" s="39" t="s">
        <v>121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122</v>
      </c>
      <c s="34" t="s">
        <v>123</v>
      </c>
      <c s="35" t="s">
        <v>5</v>
      </c>
      <c s="6" t="s">
        <v>124</v>
      </c>
      <c s="36" t="s">
        <v>108</v>
      </c>
      <c s="37">
        <v>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109</v>
      </c>
      <c>
        <f>(M91*21)/100</f>
      </c>
      <c t="s">
        <v>28</v>
      </c>
    </row>
    <row r="92" spans="1:5" ht="12.75">
      <c r="A92" s="35" t="s">
        <v>55</v>
      </c>
      <c r="E92" s="39" t="s">
        <v>124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125</v>
      </c>
      <c s="34" t="s">
        <v>126</v>
      </c>
      <c s="35" t="s">
        <v>5</v>
      </c>
      <c s="6" t="s">
        <v>127</v>
      </c>
      <c s="36" t="s">
        <v>128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109</v>
      </c>
      <c>
        <f>(M95*21)/100</f>
      </c>
      <c t="s">
        <v>28</v>
      </c>
    </row>
    <row r="96" spans="1:5" ht="25.5">
      <c r="A96" s="35" t="s">
        <v>55</v>
      </c>
      <c r="E96" s="39" t="s">
        <v>127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129</v>
      </c>
      <c s="34" t="s">
        <v>130</v>
      </c>
      <c s="35" t="s">
        <v>5</v>
      </c>
      <c s="6" t="s">
        <v>131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109</v>
      </c>
      <c>
        <f>(M99*21)/100</f>
      </c>
      <c t="s">
        <v>28</v>
      </c>
    </row>
    <row r="100" spans="1:5" ht="12.75">
      <c r="A100" s="35" t="s">
        <v>55</v>
      </c>
      <c r="E100" s="39" t="s">
        <v>131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50</v>
      </c>
      <c s="34" t="s">
        <v>132</v>
      </c>
      <c s="34" t="s">
        <v>133</v>
      </c>
      <c s="35" t="s">
        <v>5</v>
      </c>
      <c s="6" t="s">
        <v>134</v>
      </c>
      <c s="36" t="s">
        <v>128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109</v>
      </c>
      <c>
        <f>(M103*21)/100</f>
      </c>
      <c t="s">
        <v>28</v>
      </c>
    </row>
    <row r="104" spans="1:5" ht="25.5">
      <c r="A104" s="35" t="s">
        <v>55</v>
      </c>
      <c r="E104" s="39" t="s">
        <v>134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135</v>
      </c>
      <c s="34" t="s">
        <v>136</v>
      </c>
      <c s="35" t="s">
        <v>5</v>
      </c>
      <c s="6" t="s">
        <v>137</v>
      </c>
      <c s="36" t="s">
        <v>128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109</v>
      </c>
      <c>
        <f>(M107*21)/100</f>
      </c>
      <c t="s">
        <v>28</v>
      </c>
    </row>
    <row r="108" spans="1:5" ht="12.75">
      <c r="A108" s="35" t="s">
        <v>55</v>
      </c>
      <c r="E108" s="39" t="s">
        <v>137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50</v>
      </c>
      <c s="34" t="s">
        <v>138</v>
      </c>
      <c s="34" t="s">
        <v>139</v>
      </c>
      <c s="35" t="s">
        <v>5</v>
      </c>
      <c s="6" t="s">
        <v>140</v>
      </c>
      <c s="36" t="s">
        <v>128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109</v>
      </c>
      <c>
        <f>(M111*21)/100</f>
      </c>
      <c t="s">
        <v>28</v>
      </c>
    </row>
    <row r="112" spans="1:5" ht="25.5">
      <c r="A112" s="35" t="s">
        <v>55</v>
      </c>
      <c r="E112" s="39" t="s">
        <v>140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141</v>
      </c>
      <c s="34" t="s">
        <v>142</v>
      </c>
      <c s="35" t="s">
        <v>5</v>
      </c>
      <c s="6" t="s">
        <v>143</v>
      </c>
      <c s="36" t="s">
        <v>128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109</v>
      </c>
      <c>
        <f>(M115*21)/100</f>
      </c>
      <c t="s">
        <v>28</v>
      </c>
    </row>
    <row r="116" spans="1:5" ht="12.75">
      <c r="A116" s="35" t="s">
        <v>55</v>
      </c>
      <c r="E116" s="39" t="s">
        <v>143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144</v>
      </c>
      <c s="34" t="s">
        <v>145</v>
      </c>
      <c s="35" t="s">
        <v>5</v>
      </c>
      <c s="6" t="s">
        <v>146</v>
      </c>
      <c s="36" t="s">
        <v>128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109</v>
      </c>
      <c>
        <f>(M119*21)/100</f>
      </c>
      <c t="s">
        <v>28</v>
      </c>
    </row>
    <row r="120" spans="1:5" ht="25.5">
      <c r="A120" s="35" t="s">
        <v>55</v>
      </c>
      <c r="E120" s="39" t="s">
        <v>146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147</v>
      </c>
      <c s="34" t="s">
        <v>148</v>
      </c>
      <c s="35" t="s">
        <v>5</v>
      </c>
      <c s="6" t="s">
        <v>149</v>
      </c>
      <c s="36" t="s">
        <v>128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109</v>
      </c>
      <c>
        <f>(M123*21)/100</f>
      </c>
      <c t="s">
        <v>28</v>
      </c>
    </row>
    <row r="124" spans="1:5" ht="12.75">
      <c r="A124" s="35" t="s">
        <v>55</v>
      </c>
      <c r="E124" s="39" t="s">
        <v>149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150</v>
      </c>
      <c s="34" t="s">
        <v>151</v>
      </c>
      <c s="35" t="s">
        <v>5</v>
      </c>
      <c s="6" t="s">
        <v>152</v>
      </c>
      <c s="36" t="s">
        <v>128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109</v>
      </c>
      <c>
        <f>(M127*21)/100</f>
      </c>
      <c t="s">
        <v>28</v>
      </c>
    </row>
    <row r="128" spans="1:5" ht="25.5">
      <c r="A128" s="35" t="s">
        <v>55</v>
      </c>
      <c r="E128" s="39" t="s">
        <v>152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153</v>
      </c>
      <c s="34" t="s">
        <v>154</v>
      </c>
      <c s="35" t="s">
        <v>5</v>
      </c>
      <c s="6" t="s">
        <v>155</v>
      </c>
      <c s="36" t="s">
        <v>108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109</v>
      </c>
      <c>
        <f>(M131*21)/100</f>
      </c>
      <c t="s">
        <v>28</v>
      </c>
    </row>
    <row r="132" spans="1:5" ht="12.75">
      <c r="A132" s="35" t="s">
        <v>55</v>
      </c>
      <c r="E132" s="39" t="s">
        <v>155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156</v>
      </c>
      <c s="34" t="s">
        <v>157</v>
      </c>
      <c s="35" t="s">
        <v>5</v>
      </c>
      <c s="6" t="s">
        <v>158</v>
      </c>
      <c s="36" t="s">
        <v>108</v>
      </c>
      <c s="37">
        <v>320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109</v>
      </c>
      <c>
        <f>(M135*21)/100</f>
      </c>
      <c t="s">
        <v>28</v>
      </c>
    </row>
    <row r="136" spans="1:5" ht="12.75">
      <c r="A136" s="35" t="s">
        <v>55</v>
      </c>
      <c r="E136" s="39" t="s">
        <v>158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159</v>
      </c>
      <c s="34" t="s">
        <v>160</v>
      </c>
      <c s="35" t="s">
        <v>5</v>
      </c>
      <c s="6" t="s">
        <v>161</v>
      </c>
      <c s="36" t="s">
        <v>108</v>
      </c>
      <c s="37">
        <v>320</v>
      </c>
      <c s="36">
        <v>0.0002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161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162</v>
      </c>
      <c s="34" t="s">
        <v>163</v>
      </c>
      <c s="35" t="s">
        <v>5</v>
      </c>
      <c s="6" t="s">
        <v>164</v>
      </c>
      <c s="36" t="s">
        <v>108</v>
      </c>
      <c s="37">
        <v>270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109</v>
      </c>
      <c>
        <f>(M143*21)/100</f>
      </c>
      <c t="s">
        <v>28</v>
      </c>
    </row>
    <row r="144" spans="1:5" ht="12.75">
      <c r="A144" s="35" t="s">
        <v>55</v>
      </c>
      <c r="E144" s="39" t="s">
        <v>164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165</v>
      </c>
      <c s="34" t="s">
        <v>166</v>
      </c>
      <c s="35" t="s">
        <v>5</v>
      </c>
      <c s="6" t="s">
        <v>167</v>
      </c>
      <c s="36" t="s">
        <v>108</v>
      </c>
      <c s="37">
        <v>270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167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168</v>
      </c>
      <c s="34" t="s">
        <v>169</v>
      </c>
      <c s="35" t="s">
        <v>5</v>
      </c>
      <c s="6" t="s">
        <v>170</v>
      </c>
      <c s="36" t="s">
        <v>128</v>
      </c>
      <c s="37">
        <v>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109</v>
      </c>
      <c>
        <f>(M151*21)/100</f>
      </c>
      <c t="s">
        <v>28</v>
      </c>
    </row>
    <row r="152" spans="1:5" ht="12.75">
      <c r="A152" s="35" t="s">
        <v>55</v>
      </c>
      <c r="E152" s="39" t="s">
        <v>170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171</v>
      </c>
      <c s="34" t="s">
        <v>172</v>
      </c>
      <c s="35" t="s">
        <v>5</v>
      </c>
      <c s="6" t="s">
        <v>173</v>
      </c>
      <c s="36" t="s">
        <v>128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109</v>
      </c>
      <c>
        <f>(M155*21)/100</f>
      </c>
      <c t="s">
        <v>28</v>
      </c>
    </row>
    <row r="156" spans="1:5" ht="12.75">
      <c r="A156" s="35" t="s">
        <v>55</v>
      </c>
      <c r="E156" s="39" t="s">
        <v>173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174</v>
      </c>
      <c s="34" t="s">
        <v>175</v>
      </c>
      <c s="35" t="s">
        <v>5</v>
      </c>
      <c s="6" t="s">
        <v>176</v>
      </c>
      <c s="36" t="s">
        <v>128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109</v>
      </c>
      <c>
        <f>(M159*21)/100</f>
      </c>
      <c t="s">
        <v>28</v>
      </c>
    </row>
    <row r="160" spans="1:5" ht="12.75">
      <c r="A160" s="35" t="s">
        <v>55</v>
      </c>
      <c r="E160" s="39" t="s">
        <v>176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177</v>
      </c>
      <c s="34" t="s">
        <v>178</v>
      </c>
      <c s="35" t="s">
        <v>5</v>
      </c>
      <c s="6" t="s">
        <v>179</v>
      </c>
      <c s="36" t="s">
        <v>128</v>
      </c>
      <c s="37">
        <v>60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109</v>
      </c>
      <c>
        <f>(M163*21)/100</f>
      </c>
      <c t="s">
        <v>28</v>
      </c>
    </row>
    <row r="164" spans="1:5" ht="25.5">
      <c r="A164" s="35" t="s">
        <v>55</v>
      </c>
      <c r="E164" s="39" t="s">
        <v>179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25.5">
      <c r="A167" t="s">
        <v>50</v>
      </c>
      <c s="34" t="s">
        <v>180</v>
      </c>
      <c s="34" t="s">
        <v>181</v>
      </c>
      <c s="35" t="s">
        <v>5</v>
      </c>
      <c s="6" t="s">
        <v>182</v>
      </c>
      <c s="36" t="s">
        <v>128</v>
      </c>
      <c s="37">
        <v>30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109</v>
      </c>
      <c>
        <f>(M167*21)/100</f>
      </c>
      <c t="s">
        <v>28</v>
      </c>
    </row>
    <row r="168" spans="1:5" ht="25.5">
      <c r="A168" s="35" t="s">
        <v>55</v>
      </c>
      <c r="E168" s="39" t="s">
        <v>182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183</v>
      </c>
      <c s="34" t="s">
        <v>184</v>
      </c>
      <c s="35" t="s">
        <v>5</v>
      </c>
      <c s="6" t="s">
        <v>185</v>
      </c>
      <c s="36" t="s">
        <v>108</v>
      </c>
      <c s="37">
        <v>400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109</v>
      </c>
      <c>
        <f>(M171*21)/100</f>
      </c>
      <c t="s">
        <v>28</v>
      </c>
    </row>
    <row r="172" spans="1:5" ht="12.75">
      <c r="A172" s="35" t="s">
        <v>55</v>
      </c>
      <c r="E172" s="39" t="s">
        <v>185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186</v>
      </c>
      <c s="34" t="s">
        <v>187</v>
      </c>
      <c s="35" t="s">
        <v>5</v>
      </c>
      <c s="6" t="s">
        <v>188</v>
      </c>
      <c s="36" t="s">
        <v>108</v>
      </c>
      <c s="37">
        <v>300</v>
      </c>
      <c s="36">
        <v>1E-05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188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189</v>
      </c>
      <c s="34" t="s">
        <v>190</v>
      </c>
      <c s="35" t="s">
        <v>5</v>
      </c>
      <c s="6" t="s">
        <v>191</v>
      </c>
      <c s="36" t="s">
        <v>108</v>
      </c>
      <c s="37">
        <v>100</v>
      </c>
      <c s="36">
        <v>1E-05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191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192</v>
      </c>
      <c s="34" t="s">
        <v>193</v>
      </c>
      <c s="35" t="s">
        <v>5</v>
      </c>
      <c s="6" t="s">
        <v>194</v>
      </c>
      <c s="36" t="s">
        <v>128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109</v>
      </c>
      <c>
        <f>(M183*21)/100</f>
      </c>
      <c t="s">
        <v>28</v>
      </c>
    </row>
    <row r="184" spans="1:5" ht="12.75">
      <c r="A184" s="35" t="s">
        <v>55</v>
      </c>
      <c r="E184" s="39" t="s">
        <v>194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25.5">
      <c r="A187" t="s">
        <v>50</v>
      </c>
      <c s="34" t="s">
        <v>195</v>
      </c>
      <c s="34" t="s">
        <v>196</v>
      </c>
      <c s="35" t="s">
        <v>5</v>
      </c>
      <c s="6" t="s">
        <v>197</v>
      </c>
      <c s="36" t="s">
        <v>128</v>
      </c>
      <c s="37">
        <v>30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109</v>
      </c>
      <c>
        <f>(M187*21)/100</f>
      </c>
      <c t="s">
        <v>28</v>
      </c>
    </row>
    <row r="188" spans="1:5" ht="25.5">
      <c r="A188" s="35" t="s">
        <v>55</v>
      </c>
      <c r="E188" s="39" t="s">
        <v>197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25.5">
      <c r="A191" t="s">
        <v>50</v>
      </c>
      <c s="34" t="s">
        <v>198</v>
      </c>
      <c s="34" t="s">
        <v>199</v>
      </c>
      <c s="35" t="s">
        <v>5</v>
      </c>
      <c s="6" t="s">
        <v>200</v>
      </c>
      <c s="36" t="s">
        <v>85</v>
      </c>
      <c s="37">
        <v>0.143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25.5">
      <c r="A192" s="35" t="s">
        <v>55</v>
      </c>
      <c r="E192" s="39" t="s">
        <v>200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38.25">
      <c r="A195" t="s">
        <v>50</v>
      </c>
      <c s="34" t="s">
        <v>201</v>
      </c>
      <c s="34" t="s">
        <v>202</v>
      </c>
      <c s="35" t="s">
        <v>5</v>
      </c>
      <c s="6" t="s">
        <v>203</v>
      </c>
      <c s="36" t="s">
        <v>85</v>
      </c>
      <c s="37">
        <v>0.143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38.25">
      <c r="A196" s="35" t="s">
        <v>55</v>
      </c>
      <c r="E196" s="39" t="s">
        <v>204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3" ht="12.75">
      <c r="A199" t="s">
        <v>47</v>
      </c>
      <c r="C199" s="31" t="s">
        <v>205</v>
      </c>
      <c r="E199" s="33" t="s">
        <v>206</v>
      </c>
      <c r="J199" s="32">
        <f>0</f>
      </c>
      <c s="32">
        <f>0</f>
      </c>
      <c s="32">
        <f>0+L200</f>
      </c>
      <c s="32">
        <f>0+M200</f>
      </c>
    </row>
    <row r="200" spans="1:16" ht="38.25">
      <c r="A200" t="s">
        <v>50</v>
      </c>
      <c s="34" t="s">
        <v>207</v>
      </c>
      <c s="34" t="s">
        <v>208</v>
      </c>
      <c s="35" t="s">
        <v>5</v>
      </c>
      <c s="6" t="s">
        <v>209</v>
      </c>
      <c s="36" t="s">
        <v>85</v>
      </c>
      <c s="37">
        <v>80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38.25">
      <c r="A201" s="35" t="s">
        <v>55</v>
      </c>
      <c r="E201" s="39" t="s">
        <v>210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COUNTIFS(L8:L1241,"=0",A8:A1241,"P")+COUNTIFS(L8:L1241,"",A8:A1241,"P")+SUM(Q8:Q1241)</f>
      </c>
    </row>
    <row r="8" spans="1:13" ht="12.75">
      <c r="A8" t="s">
        <v>45</v>
      </c>
      <c r="C8" s="28" t="s">
        <v>1512</v>
      </c>
      <c r="E8" s="30" t="s">
        <v>1511</v>
      </c>
      <c r="J8" s="29">
        <f>0+J9+J34+J71+J156+J197+J214+J335+J368+J493+J554+J575+J652+J729+J790+J995+J1036+J1053+J1106+J1115+J1128+J1141+J1150+J1235+J1240</f>
      </c>
      <c s="29">
        <f>0+K9+K34+K71+K156+K197+K214+K335+K368+K493+K554+K575+K652+K729+K790+K995+K1036+K1053+K1106+K1115+K1128+K1141+K1150+K1235+K1240</f>
      </c>
      <c s="29">
        <f>0+L9+L34+L71+L156+L197+L214+L335+L368+L493+L554+L575+L652+L729+L790+L995+L1036+L1053+L1106+L1115+L1128+L1141+L1150+L1235+L1240</f>
      </c>
      <c s="29">
        <f>0+M9+M34+M71+M156+M197+M214+M335+M368+M493+M554+M575+M652+M729+M790+M995+M1036+M1053+M1106+M1115+M1128+M1141+M1150+M1235+M1240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48</v>
      </c>
      <c s="34" t="s">
        <v>1513</v>
      </c>
      <c s="35" t="s">
        <v>5</v>
      </c>
      <c s="6" t="s">
        <v>1514</v>
      </c>
      <c s="36" t="s">
        <v>53</v>
      </c>
      <c s="37">
        <v>19.945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1514</v>
      </c>
    </row>
    <row r="12" spans="1:5" ht="63.75">
      <c r="A12" s="35" t="s">
        <v>56</v>
      </c>
      <c r="E12" s="40" t="s">
        <v>1515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1516</v>
      </c>
      <c s="35" t="s">
        <v>5</v>
      </c>
      <c s="6" t="s">
        <v>1517</v>
      </c>
      <c s="36" t="s">
        <v>53</v>
      </c>
      <c s="37">
        <v>11.148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1517</v>
      </c>
    </row>
    <row r="16" spans="1:5" ht="38.25">
      <c r="A16" s="35" t="s">
        <v>56</v>
      </c>
      <c r="E16" s="40" t="s">
        <v>1518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943</v>
      </c>
      <c s="35" t="s">
        <v>5</v>
      </c>
      <c s="6" t="s">
        <v>944</v>
      </c>
      <c s="36" t="s">
        <v>53</v>
      </c>
      <c s="37">
        <v>31.093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945</v>
      </c>
    </row>
    <row r="20" spans="1:5" ht="25.5">
      <c r="A20" s="35" t="s">
        <v>56</v>
      </c>
      <c r="E20" s="40" t="s">
        <v>1519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947</v>
      </c>
      <c s="35" t="s">
        <v>5</v>
      </c>
      <c s="6" t="s">
        <v>948</v>
      </c>
      <c s="36" t="s">
        <v>53</v>
      </c>
      <c s="37">
        <v>31.093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948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949</v>
      </c>
      <c s="35" t="s">
        <v>5</v>
      </c>
      <c s="6" t="s">
        <v>950</v>
      </c>
      <c s="36" t="s">
        <v>53</v>
      </c>
      <c s="37">
        <v>31.093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950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956</v>
      </c>
      <c s="35" t="s">
        <v>957</v>
      </c>
      <c s="6" t="s">
        <v>958</v>
      </c>
      <c s="36" t="s">
        <v>85</v>
      </c>
      <c s="37">
        <v>52.858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38.25">
      <c r="A31" s="35" t="s">
        <v>55</v>
      </c>
      <c r="E31" s="39" t="s">
        <v>959</v>
      </c>
    </row>
    <row r="32" spans="1:5" ht="12.75">
      <c r="A32" s="35" t="s">
        <v>56</v>
      </c>
      <c r="E32" s="40" t="s">
        <v>1520</v>
      </c>
    </row>
    <row r="33" spans="1:5" ht="409.5">
      <c r="A33" t="s">
        <v>58</v>
      </c>
      <c r="E33" s="39" t="s">
        <v>961</v>
      </c>
    </row>
    <row r="34" spans="1:13" ht="12.75">
      <c r="A34" t="s">
        <v>47</v>
      </c>
      <c r="C34" s="31" t="s">
        <v>28</v>
      </c>
      <c r="E34" s="33" t="s">
        <v>1521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25.5">
      <c r="A35" t="s">
        <v>50</v>
      </c>
      <c s="34" t="s">
        <v>72</v>
      </c>
      <c s="34" t="s">
        <v>1522</v>
      </c>
      <c s="35" t="s">
        <v>5</v>
      </c>
      <c s="6" t="s">
        <v>1523</v>
      </c>
      <c s="36" t="s">
        <v>53</v>
      </c>
      <c s="37">
        <v>72.5</v>
      </c>
      <c s="36">
        <v>2.16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1523</v>
      </c>
    </row>
    <row r="37" spans="1:5" ht="12.75">
      <c r="A37" s="35" t="s">
        <v>56</v>
      </c>
      <c r="E37" s="40" t="s">
        <v>1524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75</v>
      </c>
      <c s="34" t="s">
        <v>1525</v>
      </c>
      <c s="35" t="s">
        <v>5</v>
      </c>
      <c s="6" t="s">
        <v>1526</v>
      </c>
      <c s="36" t="s">
        <v>53</v>
      </c>
      <c s="37">
        <v>39.47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1526</v>
      </c>
    </row>
    <row r="41" spans="1:5" ht="38.25">
      <c r="A41" s="35" t="s">
        <v>56</v>
      </c>
      <c r="E41" s="40" t="s">
        <v>1527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78</v>
      </c>
      <c s="34" t="s">
        <v>1528</v>
      </c>
      <c s="35" t="s">
        <v>5</v>
      </c>
      <c s="6" t="s">
        <v>1529</v>
      </c>
      <c s="36" t="s">
        <v>102</v>
      </c>
      <c s="37">
        <v>14.368</v>
      </c>
      <c s="36">
        <v>0.00247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1529</v>
      </c>
    </row>
    <row r="45" spans="1:5" ht="38.25">
      <c r="A45" s="35" t="s">
        <v>56</v>
      </c>
      <c r="E45" s="40" t="s">
        <v>1530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82</v>
      </c>
      <c s="34" t="s">
        <v>1531</v>
      </c>
      <c s="35" t="s">
        <v>5</v>
      </c>
      <c s="6" t="s">
        <v>1532</v>
      </c>
      <c s="36" t="s">
        <v>102</v>
      </c>
      <c s="37">
        <v>14.368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1532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87</v>
      </c>
      <c s="34" t="s">
        <v>1533</v>
      </c>
      <c s="35" t="s">
        <v>5</v>
      </c>
      <c s="6" t="s">
        <v>1534</v>
      </c>
      <c s="36" t="s">
        <v>85</v>
      </c>
      <c s="37">
        <v>2.85</v>
      </c>
      <c s="36">
        <v>1.06277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1534</v>
      </c>
    </row>
    <row r="53" spans="1:5" ht="51">
      <c r="A53" s="35" t="s">
        <v>56</v>
      </c>
      <c r="E53" s="40" t="s">
        <v>1535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1536</v>
      </c>
      <c s="35" t="s">
        <v>5</v>
      </c>
      <c s="6" t="s">
        <v>1537</v>
      </c>
      <c s="36" t="s">
        <v>53</v>
      </c>
      <c s="37">
        <v>88.465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1537</v>
      </c>
    </row>
    <row r="57" spans="1:5" ht="114.75">
      <c r="A57" s="35" t="s">
        <v>56</v>
      </c>
      <c r="E57" s="40" t="s">
        <v>1538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94</v>
      </c>
      <c s="34" t="s">
        <v>1539</v>
      </c>
      <c s="35" t="s">
        <v>5</v>
      </c>
      <c s="6" t="s">
        <v>1540</v>
      </c>
      <c s="36" t="s">
        <v>102</v>
      </c>
      <c s="37">
        <v>124.104</v>
      </c>
      <c s="36">
        <v>0.00269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1540</v>
      </c>
    </row>
    <row r="61" spans="1:5" ht="76.5">
      <c r="A61" s="35" t="s">
        <v>56</v>
      </c>
      <c r="E61" s="40" t="s">
        <v>1541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96</v>
      </c>
      <c s="34" t="s">
        <v>1542</v>
      </c>
      <c s="35" t="s">
        <v>5</v>
      </c>
      <c s="6" t="s">
        <v>1543</v>
      </c>
      <c s="36" t="s">
        <v>102</v>
      </c>
      <c s="37">
        <v>124.104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1543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99</v>
      </c>
      <c s="34" t="s">
        <v>1544</v>
      </c>
      <c s="35" t="s">
        <v>5</v>
      </c>
      <c s="6" t="s">
        <v>1545</v>
      </c>
      <c s="36" t="s">
        <v>85</v>
      </c>
      <c s="37">
        <v>0.226</v>
      </c>
      <c s="36">
        <v>1.06277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1545</v>
      </c>
    </row>
    <row r="69" spans="1:5" ht="63.75">
      <c r="A69" s="35" t="s">
        <v>56</v>
      </c>
      <c r="E69" s="40" t="s">
        <v>1546</v>
      </c>
    </row>
    <row r="70" spans="1:5" ht="12.75">
      <c r="A70" t="s">
        <v>58</v>
      </c>
      <c r="E70" s="39" t="s">
        <v>5</v>
      </c>
    </row>
    <row r="71" spans="1:13" ht="12.75">
      <c r="A71" t="s">
        <v>47</v>
      </c>
      <c r="C71" s="31" t="s">
        <v>26</v>
      </c>
      <c r="E71" s="33" t="s">
        <v>971</v>
      </c>
      <c r="J71" s="32">
        <f>0</f>
      </c>
      <c s="32">
        <f>0</f>
      </c>
      <c s="32">
        <f>0+L72+L76+L80+L84+L88+L92+L96+L100+L104+L108+L112+L116+L120+L124+L128+L132+L136+L140+L144+L148+L152</f>
      </c>
      <c s="32">
        <f>0+M72+M76+M80+M84+M88+M92+M96+M100+M104+M108+M112+M116+M120+M124+M128+M132+M136+M140+M144+M148+M152</f>
      </c>
    </row>
    <row r="72" spans="1:16" ht="25.5">
      <c r="A72" t="s">
        <v>50</v>
      </c>
      <c s="34" t="s">
        <v>207</v>
      </c>
      <c s="34" t="s">
        <v>1547</v>
      </c>
      <c s="35" t="s">
        <v>5</v>
      </c>
      <c s="6" t="s">
        <v>1548</v>
      </c>
      <c s="36" t="s">
        <v>53</v>
      </c>
      <c s="37">
        <v>0.612</v>
      </c>
      <c s="36">
        <v>2.1501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1548</v>
      </c>
    </row>
    <row r="74" spans="1:5" ht="38.25">
      <c r="A74" s="35" t="s">
        <v>56</v>
      </c>
      <c r="E74" s="40" t="s">
        <v>1549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105</v>
      </c>
      <c s="34" t="s">
        <v>1550</v>
      </c>
      <c s="35" t="s">
        <v>5</v>
      </c>
      <c s="6" t="s">
        <v>1551</v>
      </c>
      <c s="36" t="s">
        <v>102</v>
      </c>
      <c s="37">
        <v>305.003</v>
      </c>
      <c s="36">
        <v>0.29662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38.25">
      <c r="A77" s="35" t="s">
        <v>55</v>
      </c>
      <c r="E77" s="39" t="s">
        <v>1552</v>
      </c>
    </row>
    <row r="78" spans="1:5" ht="63.75">
      <c r="A78" s="35" t="s">
        <v>56</v>
      </c>
      <c r="E78" s="40" t="s">
        <v>1553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110</v>
      </c>
      <c s="34" t="s">
        <v>1554</v>
      </c>
      <c s="35" t="s">
        <v>5</v>
      </c>
      <c s="6" t="s">
        <v>1555</v>
      </c>
      <c s="36" t="s">
        <v>108</v>
      </c>
      <c s="37">
        <v>68.175</v>
      </c>
      <c s="36">
        <v>0.05896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25.5">
      <c r="A81" s="35" t="s">
        <v>55</v>
      </c>
      <c r="E81" s="39" t="s">
        <v>1555</v>
      </c>
    </row>
    <row r="82" spans="1:5" ht="38.25">
      <c r="A82" s="35" t="s">
        <v>56</v>
      </c>
      <c r="E82" s="40" t="s">
        <v>1556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113</v>
      </c>
      <c s="34" t="s">
        <v>1557</v>
      </c>
      <c s="35" t="s">
        <v>5</v>
      </c>
      <c s="6" t="s">
        <v>1558</v>
      </c>
      <c s="36" t="s">
        <v>53</v>
      </c>
      <c s="37">
        <v>94.753</v>
      </c>
      <c s="36">
        <v>2.50187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25.5">
      <c r="A85" s="35" t="s">
        <v>55</v>
      </c>
      <c r="E85" s="39" t="s">
        <v>1558</v>
      </c>
    </row>
    <row r="86" spans="1:5" ht="165.75">
      <c r="A86" s="35" t="s">
        <v>56</v>
      </c>
      <c r="E86" s="40" t="s">
        <v>1559</v>
      </c>
    </row>
    <row r="87" spans="1:5" ht="12.75">
      <c r="A87" t="s">
        <v>58</v>
      </c>
      <c r="E87" s="39" t="s">
        <v>5</v>
      </c>
    </row>
    <row r="88" spans="1:16" ht="12.75">
      <c r="A88" t="s">
        <v>50</v>
      </c>
      <c s="34" t="s">
        <v>116</v>
      </c>
      <c s="34" t="s">
        <v>1560</v>
      </c>
      <c s="35" t="s">
        <v>5</v>
      </c>
      <c s="6" t="s">
        <v>1561</v>
      </c>
      <c s="36" t="s">
        <v>102</v>
      </c>
      <c s="37">
        <v>439.4</v>
      </c>
      <c s="36">
        <v>0.00275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1561</v>
      </c>
    </row>
    <row r="90" spans="1:5" ht="140.25">
      <c r="A90" s="35" t="s">
        <v>56</v>
      </c>
      <c r="E90" s="40" t="s">
        <v>1562</v>
      </c>
    </row>
    <row r="91" spans="1:5" ht="12.75">
      <c r="A91" t="s">
        <v>58</v>
      </c>
      <c r="E91" s="39" t="s">
        <v>5</v>
      </c>
    </row>
    <row r="92" spans="1:16" ht="25.5">
      <c r="A92" t="s">
        <v>50</v>
      </c>
      <c s="34" t="s">
        <v>119</v>
      </c>
      <c s="34" t="s">
        <v>1563</v>
      </c>
      <c s="35" t="s">
        <v>5</v>
      </c>
      <c s="6" t="s">
        <v>1564</v>
      </c>
      <c s="36" t="s">
        <v>102</v>
      </c>
      <c s="37">
        <v>439.4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25.5">
      <c r="A93" s="35" t="s">
        <v>55</v>
      </c>
      <c r="E93" s="39" t="s">
        <v>1564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122</v>
      </c>
      <c s="34" t="s">
        <v>1565</v>
      </c>
      <c s="35" t="s">
        <v>5</v>
      </c>
      <c s="6" t="s">
        <v>1566</v>
      </c>
      <c s="36" t="s">
        <v>102</v>
      </c>
      <c s="37">
        <v>439.4</v>
      </c>
      <c s="36">
        <v>0.0025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28</v>
      </c>
    </row>
    <row r="97" spans="1:5" ht="12.75">
      <c r="A97" s="35" t="s">
        <v>55</v>
      </c>
      <c r="E97" s="39" t="s">
        <v>1566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125</v>
      </c>
      <c s="34" t="s">
        <v>1567</v>
      </c>
      <c s="35" t="s">
        <v>5</v>
      </c>
      <c s="6" t="s">
        <v>1568</v>
      </c>
      <c s="36" t="s">
        <v>108</v>
      </c>
      <c s="37">
        <v>313.9</v>
      </c>
      <c s="36">
        <v>0.00017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12.75">
      <c r="A101" s="35" t="s">
        <v>55</v>
      </c>
      <c r="E101" s="39" t="s">
        <v>1568</v>
      </c>
    </row>
    <row r="102" spans="1:5" ht="153">
      <c r="A102" s="35" t="s">
        <v>56</v>
      </c>
      <c r="E102" s="40" t="s">
        <v>1569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129</v>
      </c>
      <c s="34" t="s">
        <v>1570</v>
      </c>
      <c s="35" t="s">
        <v>5</v>
      </c>
      <c s="6" t="s">
        <v>1571</v>
      </c>
      <c s="36" t="s">
        <v>108</v>
      </c>
      <c s="37">
        <v>62</v>
      </c>
      <c s="36">
        <v>0.00017</v>
      </c>
      <c s="36">
        <f>ROUND(G104*H104,6)</f>
      </c>
      <c r="L104" s="38">
        <v>0</v>
      </c>
      <c s="32">
        <f>ROUND(ROUND(L104,2)*ROUND(G104,3),2)</f>
      </c>
      <c s="36" t="s">
        <v>109</v>
      </c>
      <c>
        <f>(M104*21)/100</f>
      </c>
      <c t="s">
        <v>28</v>
      </c>
    </row>
    <row r="105" spans="1:5" ht="12.75">
      <c r="A105" s="35" t="s">
        <v>55</v>
      </c>
      <c r="E105" s="39" t="s">
        <v>1571</v>
      </c>
    </row>
    <row r="106" spans="1:5" ht="38.25">
      <c r="A106" s="35" t="s">
        <v>56</v>
      </c>
      <c r="E106" s="40" t="s">
        <v>1572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132</v>
      </c>
      <c s="34" t="s">
        <v>1573</v>
      </c>
      <c s="35" t="s">
        <v>5</v>
      </c>
      <c s="6" t="s">
        <v>1574</v>
      </c>
      <c s="36" t="s">
        <v>85</v>
      </c>
      <c s="37">
        <v>3.562</v>
      </c>
      <c s="36">
        <v>1.04922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25.5">
      <c r="A109" s="35" t="s">
        <v>55</v>
      </c>
      <c r="E109" s="39" t="s">
        <v>1574</v>
      </c>
    </row>
    <row r="110" spans="1:5" ht="25.5">
      <c r="A110" s="35" t="s">
        <v>56</v>
      </c>
      <c r="E110" s="40" t="s">
        <v>1575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135</v>
      </c>
      <c s="34" t="s">
        <v>1576</v>
      </c>
      <c s="35" t="s">
        <v>5</v>
      </c>
      <c s="6" t="s">
        <v>1577</v>
      </c>
      <c s="36" t="s">
        <v>85</v>
      </c>
      <c s="37">
        <v>1.485</v>
      </c>
      <c s="36">
        <v>1.06277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25.5">
      <c r="A113" s="35" t="s">
        <v>55</v>
      </c>
      <c r="E113" s="39" t="s">
        <v>1577</v>
      </c>
    </row>
    <row r="114" spans="1:5" ht="12.75">
      <c r="A114" s="35" t="s">
        <v>56</v>
      </c>
      <c r="E114" s="40" t="s">
        <v>1578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138</v>
      </c>
      <c s="34" t="s">
        <v>1579</v>
      </c>
      <c s="35" t="s">
        <v>5</v>
      </c>
      <c s="6" t="s">
        <v>1580</v>
      </c>
      <c s="36" t="s">
        <v>102</v>
      </c>
      <c s="37">
        <v>167.569</v>
      </c>
      <c s="36">
        <v>0.24959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25.5">
      <c r="A117" s="35" t="s">
        <v>55</v>
      </c>
      <c r="E117" s="39" t="s">
        <v>1580</v>
      </c>
    </row>
    <row r="118" spans="1:5" ht="51">
      <c r="A118" s="35" t="s">
        <v>56</v>
      </c>
      <c r="E118" s="40" t="s">
        <v>1581</v>
      </c>
    </row>
    <row r="119" spans="1:5" ht="12.75">
      <c r="A119" t="s">
        <v>58</v>
      </c>
      <c r="E119" s="39" t="s">
        <v>5</v>
      </c>
    </row>
    <row r="120" spans="1:16" ht="25.5">
      <c r="A120" t="s">
        <v>50</v>
      </c>
      <c s="34" t="s">
        <v>141</v>
      </c>
      <c s="34" t="s">
        <v>1582</v>
      </c>
      <c s="35" t="s">
        <v>5</v>
      </c>
      <c s="6" t="s">
        <v>1583</v>
      </c>
      <c s="36" t="s">
        <v>128</v>
      </c>
      <c s="37">
        <v>2</v>
      </c>
      <c s="36">
        <v>0.0394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25.5">
      <c r="A121" s="35" t="s">
        <v>55</v>
      </c>
      <c r="E121" s="39" t="s">
        <v>1583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25.5">
      <c r="A124" t="s">
        <v>50</v>
      </c>
      <c s="34" t="s">
        <v>144</v>
      </c>
      <c s="34" t="s">
        <v>1584</v>
      </c>
      <c s="35" t="s">
        <v>5</v>
      </c>
      <c s="6" t="s">
        <v>1585</v>
      </c>
      <c s="36" t="s">
        <v>128</v>
      </c>
      <c s="37">
        <v>7</v>
      </c>
      <c s="36">
        <v>0.0491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25.5">
      <c r="A125" s="35" t="s">
        <v>55</v>
      </c>
      <c r="E125" s="39" t="s">
        <v>1585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25.5">
      <c r="A128" t="s">
        <v>50</v>
      </c>
      <c s="34" t="s">
        <v>147</v>
      </c>
      <c s="34" t="s">
        <v>1586</v>
      </c>
      <c s="35" t="s">
        <v>5</v>
      </c>
      <c s="6" t="s">
        <v>1587</v>
      </c>
      <c s="36" t="s">
        <v>128</v>
      </c>
      <c s="37">
        <v>2</v>
      </c>
      <c s="36">
        <v>0.07014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25.5">
      <c r="A129" s="35" t="s">
        <v>55</v>
      </c>
      <c r="E129" s="39" t="s">
        <v>1587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25.5">
      <c r="A132" t="s">
        <v>50</v>
      </c>
      <c s="34" t="s">
        <v>150</v>
      </c>
      <c s="34" t="s">
        <v>1588</v>
      </c>
      <c s="35" t="s">
        <v>5</v>
      </c>
      <c s="6" t="s">
        <v>1589</v>
      </c>
      <c s="36" t="s">
        <v>128</v>
      </c>
      <c s="37">
        <v>9</v>
      </c>
      <c s="36">
        <v>0.1891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25.5">
      <c r="A133" s="35" t="s">
        <v>55</v>
      </c>
      <c r="E133" s="39" t="s">
        <v>1589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25.5">
      <c r="A136" t="s">
        <v>50</v>
      </c>
      <c s="34" t="s">
        <v>153</v>
      </c>
      <c s="34" t="s">
        <v>1590</v>
      </c>
      <c s="35" t="s">
        <v>5</v>
      </c>
      <c s="6" t="s">
        <v>1591</v>
      </c>
      <c s="36" t="s">
        <v>128</v>
      </c>
      <c s="37">
        <v>1</v>
      </c>
      <c s="36">
        <v>0.2208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25.5">
      <c r="A137" s="35" t="s">
        <v>55</v>
      </c>
      <c r="E137" s="39" t="s">
        <v>1591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156</v>
      </c>
      <c s="34" t="s">
        <v>1592</v>
      </c>
      <c s="35" t="s">
        <v>5</v>
      </c>
      <c s="6" t="s">
        <v>1593</v>
      </c>
      <c s="36" t="s">
        <v>128</v>
      </c>
      <c s="37">
        <v>2</v>
      </c>
      <c s="36">
        <v>0.2518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1593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159</v>
      </c>
      <c s="34" t="s">
        <v>1594</v>
      </c>
      <c s="35" t="s">
        <v>5</v>
      </c>
      <c s="6" t="s">
        <v>1595</v>
      </c>
      <c s="36" t="s">
        <v>128</v>
      </c>
      <c s="37">
        <v>1</v>
      </c>
      <c s="36">
        <v>0.2292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25.5">
      <c r="A145" s="35" t="s">
        <v>55</v>
      </c>
      <c r="E145" s="39" t="s">
        <v>1595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162</v>
      </c>
      <c s="34" t="s">
        <v>1596</v>
      </c>
      <c s="35" t="s">
        <v>5</v>
      </c>
      <c s="6" t="s">
        <v>1597</v>
      </c>
      <c s="36" t="s">
        <v>102</v>
      </c>
      <c s="37">
        <v>205.383</v>
      </c>
      <c s="36">
        <v>0.28375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38.25">
      <c r="A149" s="35" t="s">
        <v>55</v>
      </c>
      <c r="E149" s="39" t="s">
        <v>1598</v>
      </c>
    </row>
    <row r="150" spans="1:5" ht="76.5">
      <c r="A150" s="35" t="s">
        <v>56</v>
      </c>
      <c r="E150" s="40" t="s">
        <v>1599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165</v>
      </c>
      <c s="34" t="s">
        <v>1600</v>
      </c>
      <c s="35" t="s">
        <v>5</v>
      </c>
      <c s="6" t="s">
        <v>1601</v>
      </c>
      <c s="36" t="s">
        <v>108</v>
      </c>
      <c s="37">
        <v>51.365</v>
      </c>
      <c s="36">
        <v>0.03764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25.5">
      <c r="A153" s="35" t="s">
        <v>55</v>
      </c>
      <c r="E153" s="39" t="s">
        <v>1601</v>
      </c>
    </row>
    <row r="154" spans="1:5" ht="51">
      <c r="A154" s="35" t="s">
        <v>56</v>
      </c>
      <c r="E154" s="40" t="s">
        <v>1602</v>
      </c>
    </row>
    <row r="155" spans="1:5" ht="12.75">
      <c r="A155" t="s">
        <v>58</v>
      </c>
      <c r="E155" s="39" t="s">
        <v>5</v>
      </c>
    </row>
    <row r="156" spans="1:13" ht="12.75">
      <c r="A156" t="s">
        <v>47</v>
      </c>
      <c r="C156" s="31" t="s">
        <v>63</v>
      </c>
      <c r="E156" s="33" t="s">
        <v>994</v>
      </c>
      <c r="J156" s="32">
        <f>0</f>
      </c>
      <c s="32">
        <f>0</f>
      </c>
      <c s="32">
        <f>0+L157+L161+L165+L169+L173+L177+L181+L185+L189+L193</f>
      </c>
      <c s="32">
        <f>0+M157+M161+M165+M169+M173+M177+M181+M185+M189+M193</f>
      </c>
    </row>
    <row r="157" spans="1:16" ht="25.5">
      <c r="A157" t="s">
        <v>50</v>
      </c>
      <c s="34" t="s">
        <v>168</v>
      </c>
      <c s="34" t="s">
        <v>1603</v>
      </c>
      <c s="35" t="s">
        <v>5</v>
      </c>
      <c s="6" t="s">
        <v>1604</v>
      </c>
      <c s="36" t="s">
        <v>53</v>
      </c>
      <c s="37">
        <v>70</v>
      </c>
      <c s="36">
        <v>2.50201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38.25">
      <c r="A158" s="35" t="s">
        <v>55</v>
      </c>
      <c r="E158" s="39" t="s">
        <v>1605</v>
      </c>
    </row>
    <row r="159" spans="1:5" ht="63.75">
      <c r="A159" s="35" t="s">
        <v>56</v>
      </c>
      <c r="E159" s="40" t="s">
        <v>1606</v>
      </c>
    </row>
    <row r="160" spans="1:5" ht="12.75">
      <c r="A160" t="s">
        <v>58</v>
      </c>
      <c r="E160" s="39" t="s">
        <v>5</v>
      </c>
    </row>
    <row r="161" spans="1:16" ht="25.5">
      <c r="A161" t="s">
        <v>50</v>
      </c>
      <c s="34" t="s">
        <v>171</v>
      </c>
      <c s="34" t="s">
        <v>1607</v>
      </c>
      <c s="35" t="s">
        <v>5</v>
      </c>
      <c s="6" t="s">
        <v>1608</v>
      </c>
      <c s="36" t="s">
        <v>102</v>
      </c>
      <c s="37">
        <v>318.045</v>
      </c>
      <c s="36">
        <v>0.00533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28</v>
      </c>
    </row>
    <row r="162" spans="1:5" ht="25.5">
      <c r="A162" s="35" t="s">
        <v>55</v>
      </c>
      <c r="E162" s="39" t="s">
        <v>1608</v>
      </c>
    </row>
    <row r="163" spans="1:5" ht="76.5">
      <c r="A163" s="35" t="s">
        <v>56</v>
      </c>
      <c r="E163" s="40" t="s">
        <v>1609</v>
      </c>
    </row>
    <row r="164" spans="1:5" ht="12.75">
      <c r="A164" t="s">
        <v>58</v>
      </c>
      <c r="E164" s="39" t="s">
        <v>5</v>
      </c>
    </row>
    <row r="165" spans="1:16" ht="25.5">
      <c r="A165" t="s">
        <v>50</v>
      </c>
      <c s="34" t="s">
        <v>174</v>
      </c>
      <c s="34" t="s">
        <v>1610</v>
      </c>
      <c s="35" t="s">
        <v>5</v>
      </c>
      <c s="6" t="s">
        <v>1611</v>
      </c>
      <c s="36" t="s">
        <v>102</v>
      </c>
      <c s="37">
        <v>318.045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28</v>
      </c>
    </row>
    <row r="166" spans="1:5" ht="25.5">
      <c r="A166" s="35" t="s">
        <v>55</v>
      </c>
      <c r="E166" s="39" t="s">
        <v>1611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25.5">
      <c r="A169" t="s">
        <v>50</v>
      </c>
      <c s="34" t="s">
        <v>177</v>
      </c>
      <c s="34" t="s">
        <v>1612</v>
      </c>
      <c s="35" t="s">
        <v>5</v>
      </c>
      <c s="6" t="s">
        <v>1613</v>
      </c>
      <c s="36" t="s">
        <v>102</v>
      </c>
      <c s="37">
        <v>185.77</v>
      </c>
      <c s="36">
        <v>0.00088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28</v>
      </c>
    </row>
    <row r="170" spans="1:5" ht="25.5">
      <c r="A170" s="35" t="s">
        <v>55</v>
      </c>
      <c r="E170" s="39" t="s">
        <v>1613</v>
      </c>
    </row>
    <row r="171" spans="1:5" ht="63.75">
      <c r="A171" s="35" t="s">
        <v>56</v>
      </c>
      <c r="E171" s="40" t="s">
        <v>1614</v>
      </c>
    </row>
    <row r="172" spans="1:5" ht="12.75">
      <c r="A172" t="s">
        <v>58</v>
      </c>
      <c r="E172" s="39" t="s">
        <v>5</v>
      </c>
    </row>
    <row r="173" spans="1:16" ht="25.5">
      <c r="A173" t="s">
        <v>50</v>
      </c>
      <c s="34" t="s">
        <v>180</v>
      </c>
      <c s="34" t="s">
        <v>1615</v>
      </c>
      <c s="35" t="s">
        <v>5</v>
      </c>
      <c s="6" t="s">
        <v>1616</v>
      </c>
      <c s="36" t="s">
        <v>102</v>
      </c>
      <c s="37">
        <v>185.77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28</v>
      </c>
    </row>
    <row r="174" spans="1:5" ht="25.5">
      <c r="A174" s="35" t="s">
        <v>55</v>
      </c>
      <c r="E174" s="39" t="s">
        <v>1616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183</v>
      </c>
      <c s="34" t="s">
        <v>1617</v>
      </c>
      <c s="35" t="s">
        <v>5</v>
      </c>
      <c s="6" t="s">
        <v>1618</v>
      </c>
      <c s="36" t="s">
        <v>102</v>
      </c>
      <c s="37">
        <v>132.275</v>
      </c>
      <c s="36">
        <v>0.00092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28</v>
      </c>
    </row>
    <row r="178" spans="1:5" ht="25.5">
      <c r="A178" s="35" t="s">
        <v>55</v>
      </c>
      <c r="E178" s="39" t="s">
        <v>1618</v>
      </c>
    </row>
    <row r="179" spans="1:5" ht="25.5">
      <c r="A179" s="35" t="s">
        <v>56</v>
      </c>
      <c r="E179" s="40" t="s">
        <v>1619</v>
      </c>
    </row>
    <row r="180" spans="1:5" ht="12.75">
      <c r="A180" t="s">
        <v>58</v>
      </c>
      <c r="E180" s="39" t="s">
        <v>5</v>
      </c>
    </row>
    <row r="181" spans="1:16" ht="25.5">
      <c r="A181" t="s">
        <v>50</v>
      </c>
      <c s="34" t="s">
        <v>186</v>
      </c>
      <c s="34" t="s">
        <v>1620</v>
      </c>
      <c s="35" t="s">
        <v>5</v>
      </c>
      <c s="6" t="s">
        <v>1621</v>
      </c>
      <c s="36" t="s">
        <v>102</v>
      </c>
      <c s="37">
        <v>132.275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28</v>
      </c>
    </row>
    <row r="182" spans="1:5" ht="25.5">
      <c r="A182" s="35" t="s">
        <v>55</v>
      </c>
      <c r="E182" s="39" t="s">
        <v>1621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25.5">
      <c r="A185" t="s">
        <v>50</v>
      </c>
      <c s="34" t="s">
        <v>189</v>
      </c>
      <c s="34" t="s">
        <v>1622</v>
      </c>
      <c s="35" t="s">
        <v>5</v>
      </c>
      <c s="6" t="s">
        <v>1623</v>
      </c>
      <c s="36" t="s">
        <v>102</v>
      </c>
      <c s="37">
        <v>318.045</v>
      </c>
      <c s="36">
        <v>0.0032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28</v>
      </c>
    </row>
    <row r="186" spans="1:5" ht="25.5">
      <c r="A186" s="35" t="s">
        <v>55</v>
      </c>
      <c r="E186" s="39" t="s">
        <v>1623</v>
      </c>
    </row>
    <row r="187" spans="1:5" ht="12.75">
      <c r="A187" s="35" t="s">
        <v>56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38.25">
      <c r="A189" t="s">
        <v>50</v>
      </c>
      <c s="34" t="s">
        <v>192</v>
      </c>
      <c s="34" t="s">
        <v>1624</v>
      </c>
      <c s="35" t="s">
        <v>5</v>
      </c>
      <c s="6" t="s">
        <v>1625</v>
      </c>
      <c s="36" t="s">
        <v>85</v>
      </c>
      <c s="37">
        <v>1.772</v>
      </c>
      <c s="36">
        <v>1.05555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51">
      <c r="A190" s="35" t="s">
        <v>55</v>
      </c>
      <c r="E190" s="39" t="s">
        <v>1626</v>
      </c>
    </row>
    <row r="191" spans="1:5" ht="38.25">
      <c r="A191" s="35" t="s">
        <v>56</v>
      </c>
      <c r="E191" s="40" t="s">
        <v>1627</v>
      </c>
    </row>
    <row r="192" spans="1:5" ht="12.75">
      <c r="A192" t="s">
        <v>58</v>
      </c>
      <c r="E192" s="39" t="s">
        <v>5</v>
      </c>
    </row>
    <row r="193" spans="1:16" ht="38.25">
      <c r="A193" t="s">
        <v>50</v>
      </c>
      <c s="34" t="s">
        <v>195</v>
      </c>
      <c s="34" t="s">
        <v>1628</v>
      </c>
      <c s="35" t="s">
        <v>5</v>
      </c>
      <c s="6" t="s">
        <v>1625</v>
      </c>
      <c s="36" t="s">
        <v>85</v>
      </c>
      <c s="37">
        <v>5.927</v>
      </c>
      <c s="36">
        <v>1.06277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28</v>
      </c>
    </row>
    <row r="194" spans="1:5" ht="51">
      <c r="A194" s="35" t="s">
        <v>55</v>
      </c>
      <c r="E194" s="39" t="s">
        <v>1629</v>
      </c>
    </row>
    <row r="195" spans="1:5" ht="38.25">
      <c r="A195" s="35" t="s">
        <v>56</v>
      </c>
      <c r="E195" s="40" t="s">
        <v>1630</v>
      </c>
    </row>
    <row r="196" spans="1:5" ht="12.75">
      <c r="A196" t="s">
        <v>58</v>
      </c>
      <c r="E196" s="39" t="s">
        <v>5</v>
      </c>
    </row>
    <row r="197" spans="1:13" ht="12.75">
      <c r="A197" t="s">
        <v>47</v>
      </c>
      <c r="C197" s="31" t="s">
        <v>66</v>
      </c>
      <c r="E197" s="33" t="s">
        <v>1321</v>
      </c>
      <c r="J197" s="32">
        <f>0</f>
      </c>
      <c s="32">
        <f>0</f>
      </c>
      <c s="32">
        <f>0+L198+L202+L206+L210</f>
      </c>
      <c s="32">
        <f>0+M198+M202+M206+M210</f>
      </c>
    </row>
    <row r="198" spans="1:16" ht="25.5">
      <c r="A198" t="s">
        <v>50</v>
      </c>
      <c s="34" t="s">
        <v>198</v>
      </c>
      <c s="34" t="s">
        <v>1631</v>
      </c>
      <c s="35" t="s">
        <v>5</v>
      </c>
      <c s="6" t="s">
        <v>1632</v>
      </c>
      <c s="36" t="s">
        <v>102</v>
      </c>
      <c s="37">
        <v>15.65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25.5">
      <c r="A199" s="35" t="s">
        <v>55</v>
      </c>
      <c r="E199" s="39" t="s">
        <v>1632</v>
      </c>
    </row>
    <row r="200" spans="1:5" ht="38.25">
      <c r="A200" s="35" t="s">
        <v>56</v>
      </c>
      <c r="E200" s="40" t="s">
        <v>1633</v>
      </c>
    </row>
    <row r="201" spans="1:5" ht="12.75">
      <c r="A201" t="s">
        <v>58</v>
      </c>
      <c r="E201" s="39" t="s">
        <v>5</v>
      </c>
    </row>
    <row r="202" spans="1:16" ht="25.5">
      <c r="A202" t="s">
        <v>50</v>
      </c>
      <c s="34" t="s">
        <v>201</v>
      </c>
      <c s="34" t="s">
        <v>1634</v>
      </c>
      <c s="35" t="s">
        <v>5</v>
      </c>
      <c s="6" t="s">
        <v>1635</v>
      </c>
      <c s="36" t="s">
        <v>102</v>
      </c>
      <c s="37">
        <v>15.65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25.5">
      <c r="A203" s="35" t="s">
        <v>55</v>
      </c>
      <c r="E203" s="39" t="s">
        <v>1635</v>
      </c>
    </row>
    <row r="204" spans="1:5" ht="38.25">
      <c r="A204" s="35" t="s">
        <v>56</v>
      </c>
      <c r="E204" s="40" t="s">
        <v>1633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416</v>
      </c>
      <c s="34" t="s">
        <v>1636</v>
      </c>
      <c s="35" t="s">
        <v>5</v>
      </c>
      <c s="6" t="s">
        <v>1325</v>
      </c>
      <c s="36" t="s">
        <v>102</v>
      </c>
      <c s="37">
        <v>15.65</v>
      </c>
      <c s="36">
        <v>0.09062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51">
      <c r="A207" s="35" t="s">
        <v>55</v>
      </c>
      <c r="E207" s="39" t="s">
        <v>1637</v>
      </c>
    </row>
    <row r="208" spans="1:5" ht="38.25">
      <c r="A208" s="35" t="s">
        <v>56</v>
      </c>
      <c r="E208" s="40" t="s">
        <v>1633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419</v>
      </c>
      <c s="34" t="s">
        <v>1408</v>
      </c>
      <c s="35" t="s">
        <v>5</v>
      </c>
      <c s="6" t="s">
        <v>1409</v>
      </c>
      <c s="36" t="s">
        <v>102</v>
      </c>
      <c s="37">
        <v>16.12</v>
      </c>
      <c s="36">
        <v>0.176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12.75">
      <c r="A211" s="35" t="s">
        <v>55</v>
      </c>
      <c r="E211" s="39" t="s">
        <v>1409</v>
      </c>
    </row>
    <row r="212" spans="1:5" ht="51">
      <c r="A212" s="35" t="s">
        <v>56</v>
      </c>
      <c r="E212" s="40" t="s">
        <v>1638</v>
      </c>
    </row>
    <row r="213" spans="1:5" ht="12.75">
      <c r="A213" t="s">
        <v>58</v>
      </c>
      <c r="E213" s="39" t="s">
        <v>5</v>
      </c>
    </row>
    <row r="214" spans="1:13" ht="12.75">
      <c r="A214" t="s">
        <v>47</v>
      </c>
      <c r="C214" s="31" t="s">
        <v>27</v>
      </c>
      <c r="E214" s="33" t="s">
        <v>1639</v>
      </c>
      <c r="J214" s="32">
        <f>0</f>
      </c>
      <c s="32">
        <f>0</f>
      </c>
      <c s="32">
        <f>0+L215+L219+L223+L227+L231+L235+L239+L243+L247+L251+L255+L259+L263+L267+L271+L275+L279+L283+L287+L291+L295+L299+L303+L307+L311+L315+L319+L323+L327+L331</f>
      </c>
      <c s="32">
        <f>0+M215+M219+M223+M227+M231+M235+M239+M243+M247+M251+M255+M259+M263+M267+M271+M275+M279+M283+M287+M291+M295+M299+M303+M307+M311+M315+M319+M323+M327+M331</f>
      </c>
    </row>
    <row r="215" spans="1:16" ht="25.5">
      <c r="A215" t="s">
        <v>50</v>
      </c>
      <c s="34" t="s">
        <v>423</v>
      </c>
      <c s="34" t="s">
        <v>1640</v>
      </c>
      <c s="35" t="s">
        <v>5</v>
      </c>
      <c s="6" t="s">
        <v>1641</v>
      </c>
      <c s="36" t="s">
        <v>102</v>
      </c>
      <c s="37">
        <v>67.55</v>
      </c>
      <c s="36">
        <v>0.0014</v>
      </c>
      <c s="36">
        <f>ROUND(G215*H215,6)</f>
      </c>
      <c r="L215" s="38">
        <v>0</v>
      </c>
      <c s="32">
        <f>ROUND(ROUND(L215,2)*ROUND(G215,3),2)</f>
      </c>
      <c s="36" t="s">
        <v>109</v>
      </c>
      <c>
        <f>(M215*21)/100</f>
      </c>
      <c t="s">
        <v>28</v>
      </c>
    </row>
    <row r="216" spans="1:5" ht="25.5">
      <c r="A216" s="35" t="s">
        <v>55</v>
      </c>
      <c r="E216" s="39" t="s">
        <v>1641</v>
      </c>
    </row>
    <row r="217" spans="1:5" ht="38.25">
      <c r="A217" s="35" t="s">
        <v>56</v>
      </c>
      <c r="E217" s="40" t="s">
        <v>1642</v>
      </c>
    </row>
    <row r="218" spans="1:5" ht="12.75">
      <c r="A218" t="s">
        <v>58</v>
      </c>
      <c r="E218" s="39" t="s">
        <v>5</v>
      </c>
    </row>
    <row r="219" spans="1:16" ht="12.75">
      <c r="A219" t="s">
        <v>50</v>
      </c>
      <c s="34" t="s">
        <v>427</v>
      </c>
      <c s="34" t="s">
        <v>1643</v>
      </c>
      <c s="35" t="s">
        <v>5</v>
      </c>
      <c s="6" t="s">
        <v>1644</v>
      </c>
      <c s="36" t="s">
        <v>102</v>
      </c>
      <c s="37">
        <v>104.138</v>
      </c>
      <c s="36">
        <v>0.0014</v>
      </c>
      <c s="36">
        <f>ROUND(G219*H219,6)</f>
      </c>
      <c r="L219" s="38">
        <v>0</v>
      </c>
      <c s="32">
        <f>ROUND(ROUND(L219,2)*ROUND(G219,3),2)</f>
      </c>
      <c s="36" t="s">
        <v>109</v>
      </c>
      <c>
        <f>(M219*21)/100</f>
      </c>
      <c t="s">
        <v>28</v>
      </c>
    </row>
    <row r="220" spans="1:5" ht="12.75">
      <c r="A220" s="35" t="s">
        <v>55</v>
      </c>
      <c r="E220" s="39" t="s">
        <v>1644</v>
      </c>
    </row>
    <row r="221" spans="1:5" ht="89.25">
      <c r="A221" s="35" t="s">
        <v>56</v>
      </c>
      <c r="E221" s="40" t="s">
        <v>1645</v>
      </c>
    </row>
    <row r="222" spans="1:5" ht="12.75">
      <c r="A222" t="s">
        <v>58</v>
      </c>
      <c r="E222" s="39" t="s">
        <v>5</v>
      </c>
    </row>
    <row r="223" spans="1:16" ht="25.5">
      <c r="A223" t="s">
        <v>50</v>
      </c>
      <c s="34" t="s">
        <v>428</v>
      </c>
      <c s="34" t="s">
        <v>1646</v>
      </c>
      <c s="35" t="s">
        <v>5</v>
      </c>
      <c s="6" t="s">
        <v>1647</v>
      </c>
      <c s="36" t="s">
        <v>102</v>
      </c>
      <c s="37">
        <v>508.03</v>
      </c>
      <c s="36">
        <v>0.00026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28</v>
      </c>
    </row>
    <row r="224" spans="1:5" ht="25.5">
      <c r="A224" s="35" t="s">
        <v>55</v>
      </c>
      <c r="E224" s="39" t="s">
        <v>1647</v>
      </c>
    </row>
    <row r="225" spans="1:5" ht="280.5">
      <c r="A225" s="35" t="s">
        <v>56</v>
      </c>
      <c r="E225" s="40" t="s">
        <v>1648</v>
      </c>
    </row>
    <row r="226" spans="1:5" ht="12.75">
      <c r="A226" t="s">
        <v>58</v>
      </c>
      <c r="E226" s="39" t="s">
        <v>5</v>
      </c>
    </row>
    <row r="227" spans="1:16" ht="25.5">
      <c r="A227" t="s">
        <v>50</v>
      </c>
      <c s="34" t="s">
        <v>771</v>
      </c>
      <c s="34" t="s">
        <v>1649</v>
      </c>
      <c s="35" t="s">
        <v>5</v>
      </c>
      <c s="6" t="s">
        <v>1650</v>
      </c>
      <c s="36" t="s">
        <v>102</v>
      </c>
      <c s="37">
        <v>508.03</v>
      </c>
      <c s="36">
        <v>0.0154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28</v>
      </c>
    </row>
    <row r="228" spans="1:5" ht="25.5">
      <c r="A228" s="35" t="s">
        <v>55</v>
      </c>
      <c r="E228" s="39" t="s">
        <v>1650</v>
      </c>
    </row>
    <row r="229" spans="1:5" ht="280.5">
      <c r="A229" s="35" t="s">
        <v>56</v>
      </c>
      <c r="E229" s="40" t="s">
        <v>1648</v>
      </c>
    </row>
    <row r="230" spans="1:5" ht="12.75">
      <c r="A230" t="s">
        <v>58</v>
      </c>
      <c r="E230" s="39" t="s">
        <v>5</v>
      </c>
    </row>
    <row r="231" spans="1:16" ht="25.5">
      <c r="A231" t="s">
        <v>50</v>
      </c>
      <c s="34" t="s">
        <v>772</v>
      </c>
      <c s="34" t="s">
        <v>1651</v>
      </c>
      <c s="35" t="s">
        <v>5</v>
      </c>
      <c s="6" t="s">
        <v>1652</v>
      </c>
      <c s="36" t="s">
        <v>102</v>
      </c>
      <c s="37">
        <v>47.868</v>
      </c>
      <c s="36">
        <v>0.00026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25.5">
      <c r="A232" s="35" t="s">
        <v>55</v>
      </c>
      <c r="E232" s="39" t="s">
        <v>1652</v>
      </c>
    </row>
    <row r="233" spans="1:5" ht="63.75">
      <c r="A233" s="35" t="s">
        <v>56</v>
      </c>
      <c r="E233" s="40" t="s">
        <v>1653</v>
      </c>
    </row>
    <row r="234" spans="1:5" ht="12.75">
      <c r="A234" t="s">
        <v>58</v>
      </c>
      <c r="E234" s="39" t="s">
        <v>5</v>
      </c>
    </row>
    <row r="235" spans="1:16" ht="25.5">
      <c r="A235" t="s">
        <v>50</v>
      </c>
      <c s="34" t="s">
        <v>775</v>
      </c>
      <c s="34" t="s">
        <v>1654</v>
      </c>
      <c s="35" t="s">
        <v>5</v>
      </c>
      <c s="6" t="s">
        <v>1655</v>
      </c>
      <c s="36" t="s">
        <v>102</v>
      </c>
      <c s="37">
        <v>53.972</v>
      </c>
      <c s="36">
        <v>0.00025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28</v>
      </c>
    </row>
    <row r="236" spans="1:5" ht="25.5">
      <c r="A236" s="35" t="s">
        <v>55</v>
      </c>
      <c r="E236" s="39" t="s">
        <v>1655</v>
      </c>
    </row>
    <row r="237" spans="1:5" ht="89.25">
      <c r="A237" s="35" t="s">
        <v>56</v>
      </c>
      <c r="E237" s="40" t="s">
        <v>1656</v>
      </c>
    </row>
    <row r="238" spans="1:5" ht="12.75">
      <c r="A238" t="s">
        <v>58</v>
      </c>
      <c r="E238" s="39" t="s">
        <v>5</v>
      </c>
    </row>
    <row r="239" spans="1:16" ht="25.5">
      <c r="A239" t="s">
        <v>50</v>
      </c>
      <c s="34" t="s">
        <v>778</v>
      </c>
      <c s="34" t="s">
        <v>1657</v>
      </c>
      <c s="35" t="s">
        <v>5</v>
      </c>
      <c s="6" t="s">
        <v>1658</v>
      </c>
      <c s="36" t="s">
        <v>102</v>
      </c>
      <c s="37">
        <v>21.21</v>
      </c>
      <c s="36">
        <v>0.01152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28</v>
      </c>
    </row>
    <row r="240" spans="1:5" ht="51">
      <c r="A240" s="35" t="s">
        <v>55</v>
      </c>
      <c r="E240" s="39" t="s">
        <v>1659</v>
      </c>
    </row>
    <row r="241" spans="1:5" ht="38.25">
      <c r="A241" s="35" t="s">
        <v>56</v>
      </c>
      <c r="E241" s="40" t="s">
        <v>1660</v>
      </c>
    </row>
    <row r="242" spans="1:5" ht="12.75">
      <c r="A242" t="s">
        <v>58</v>
      </c>
      <c r="E242" s="39" t="s">
        <v>5</v>
      </c>
    </row>
    <row r="243" spans="1:16" ht="12.75">
      <c r="A243" t="s">
        <v>50</v>
      </c>
      <c s="34" t="s">
        <v>781</v>
      </c>
      <c s="34" t="s">
        <v>1661</v>
      </c>
      <c s="35" t="s">
        <v>5</v>
      </c>
      <c s="6" t="s">
        <v>1662</v>
      </c>
      <c s="36" t="s">
        <v>102</v>
      </c>
      <c s="37">
        <v>22.271</v>
      </c>
      <c s="36">
        <v>0.0155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28</v>
      </c>
    </row>
    <row r="244" spans="1:5" ht="12.75">
      <c r="A244" s="35" t="s">
        <v>55</v>
      </c>
      <c r="E244" s="39" t="s">
        <v>1662</v>
      </c>
    </row>
    <row r="245" spans="1:5" ht="25.5">
      <c r="A245" s="35" t="s">
        <v>56</v>
      </c>
      <c r="E245" s="40" t="s">
        <v>1663</v>
      </c>
    </row>
    <row r="246" spans="1:5" ht="12.75">
      <c r="A246" t="s">
        <v>58</v>
      </c>
      <c r="E246" s="39" t="s">
        <v>5</v>
      </c>
    </row>
    <row r="247" spans="1:16" ht="25.5">
      <c r="A247" t="s">
        <v>50</v>
      </c>
      <c s="34" t="s">
        <v>784</v>
      </c>
      <c s="34" t="s">
        <v>1664</v>
      </c>
      <c s="35" t="s">
        <v>5</v>
      </c>
      <c s="6" t="s">
        <v>1658</v>
      </c>
      <c s="36" t="s">
        <v>102</v>
      </c>
      <c s="37">
        <v>26.658</v>
      </c>
      <c s="36">
        <v>0.0116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28</v>
      </c>
    </row>
    <row r="248" spans="1:5" ht="51">
      <c r="A248" s="35" t="s">
        <v>55</v>
      </c>
      <c r="E248" s="39" t="s">
        <v>1665</v>
      </c>
    </row>
    <row r="249" spans="1:5" ht="38.25">
      <c r="A249" s="35" t="s">
        <v>56</v>
      </c>
      <c r="E249" s="40" t="s">
        <v>1666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787</v>
      </c>
      <c s="34" t="s">
        <v>1667</v>
      </c>
      <c s="35" t="s">
        <v>5</v>
      </c>
      <c s="6" t="s">
        <v>1668</v>
      </c>
      <c s="36" t="s">
        <v>102</v>
      </c>
      <c s="37">
        <v>27.991</v>
      </c>
      <c s="36">
        <v>0.025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28</v>
      </c>
    </row>
    <row r="252" spans="1:5" ht="12.75">
      <c r="A252" s="35" t="s">
        <v>55</v>
      </c>
      <c r="E252" s="39" t="s">
        <v>1668</v>
      </c>
    </row>
    <row r="253" spans="1:5" ht="25.5">
      <c r="A253" s="35" t="s">
        <v>56</v>
      </c>
      <c r="E253" s="40" t="s">
        <v>1669</v>
      </c>
    </row>
    <row r="254" spans="1:5" ht="12.75">
      <c r="A254" t="s">
        <v>58</v>
      </c>
      <c r="E254" s="39" t="s">
        <v>5</v>
      </c>
    </row>
    <row r="255" spans="1:16" ht="25.5">
      <c r="A255" t="s">
        <v>50</v>
      </c>
      <c s="34" t="s">
        <v>790</v>
      </c>
      <c s="34" t="s">
        <v>1670</v>
      </c>
      <c s="35" t="s">
        <v>5</v>
      </c>
      <c s="6" t="s">
        <v>1671</v>
      </c>
      <c s="36" t="s">
        <v>102</v>
      </c>
      <c s="37">
        <v>53.972</v>
      </c>
      <c s="36">
        <v>0.0046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28</v>
      </c>
    </row>
    <row r="256" spans="1:5" ht="25.5">
      <c r="A256" s="35" t="s">
        <v>55</v>
      </c>
      <c r="E256" s="39" t="s">
        <v>1671</v>
      </c>
    </row>
    <row r="257" spans="1:5" ht="89.25">
      <c r="A257" s="35" t="s">
        <v>56</v>
      </c>
      <c r="E257" s="40" t="s">
        <v>1656</v>
      </c>
    </row>
    <row r="258" spans="1:5" ht="12.75">
      <c r="A258" t="s">
        <v>58</v>
      </c>
      <c r="E258" s="39" t="s">
        <v>5</v>
      </c>
    </row>
    <row r="259" spans="1:16" ht="12.75">
      <c r="A259" t="s">
        <v>50</v>
      </c>
      <c s="34" t="s">
        <v>793</v>
      </c>
      <c s="34" t="s">
        <v>1672</v>
      </c>
      <c s="35" t="s">
        <v>5</v>
      </c>
      <c s="6" t="s">
        <v>1673</v>
      </c>
      <c s="36" t="s">
        <v>102</v>
      </c>
      <c s="37">
        <v>167.569</v>
      </c>
      <c s="36">
        <v>0.0027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28</v>
      </c>
    </row>
    <row r="260" spans="1:5" ht="12.75">
      <c r="A260" s="35" t="s">
        <v>55</v>
      </c>
      <c r="E260" s="39" t="s">
        <v>1673</v>
      </c>
    </row>
    <row r="261" spans="1:5" ht="51">
      <c r="A261" s="35" t="s">
        <v>56</v>
      </c>
      <c r="E261" s="40" t="s">
        <v>1581</v>
      </c>
    </row>
    <row r="262" spans="1:5" ht="12.75">
      <c r="A262" t="s">
        <v>58</v>
      </c>
      <c r="E262" s="39" t="s">
        <v>5</v>
      </c>
    </row>
    <row r="263" spans="1:16" ht="25.5">
      <c r="A263" t="s">
        <v>50</v>
      </c>
      <c s="34" t="s">
        <v>796</v>
      </c>
      <c s="34" t="s">
        <v>1674</v>
      </c>
      <c s="35" t="s">
        <v>5</v>
      </c>
      <c s="6" t="s">
        <v>1675</v>
      </c>
      <c s="36" t="s">
        <v>53</v>
      </c>
      <c s="37">
        <v>19.725</v>
      </c>
      <c s="36">
        <v>2.50187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28</v>
      </c>
    </row>
    <row r="264" spans="1:5" ht="25.5">
      <c r="A264" s="35" t="s">
        <v>55</v>
      </c>
      <c r="E264" s="39" t="s">
        <v>1675</v>
      </c>
    </row>
    <row r="265" spans="1:5" ht="63.75">
      <c r="A265" s="35" t="s">
        <v>56</v>
      </c>
      <c r="E265" s="40" t="s">
        <v>1676</v>
      </c>
    </row>
    <row r="266" spans="1:5" ht="12.75">
      <c r="A266" t="s">
        <v>58</v>
      </c>
      <c r="E266" s="39" t="s">
        <v>5</v>
      </c>
    </row>
    <row r="267" spans="1:16" ht="25.5">
      <c r="A267" t="s">
        <v>50</v>
      </c>
      <c s="34" t="s">
        <v>799</v>
      </c>
      <c s="34" t="s">
        <v>1677</v>
      </c>
      <c s="35" t="s">
        <v>5</v>
      </c>
      <c s="6" t="s">
        <v>1678</v>
      </c>
      <c s="36" t="s">
        <v>53</v>
      </c>
      <c s="37">
        <v>1.275</v>
      </c>
      <c s="36">
        <v>2.50187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28</v>
      </c>
    </row>
    <row r="268" spans="1:5" ht="25.5">
      <c r="A268" s="35" t="s">
        <v>55</v>
      </c>
      <c r="E268" s="39" t="s">
        <v>1678</v>
      </c>
    </row>
    <row r="269" spans="1:5" ht="51">
      <c r="A269" s="35" t="s">
        <v>56</v>
      </c>
      <c r="E269" s="40" t="s">
        <v>1679</v>
      </c>
    </row>
    <row r="270" spans="1:5" ht="12.75">
      <c r="A270" t="s">
        <v>58</v>
      </c>
      <c r="E270" s="39" t="s">
        <v>5</v>
      </c>
    </row>
    <row r="271" spans="1:16" ht="25.5">
      <c r="A271" t="s">
        <v>50</v>
      </c>
      <c s="34" t="s">
        <v>802</v>
      </c>
      <c s="34" t="s">
        <v>1680</v>
      </c>
      <c s="35" t="s">
        <v>5</v>
      </c>
      <c s="6" t="s">
        <v>1681</v>
      </c>
      <c s="36" t="s">
        <v>53</v>
      </c>
      <c s="37">
        <v>19.725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28</v>
      </c>
    </row>
    <row r="272" spans="1:5" ht="25.5">
      <c r="A272" s="35" t="s">
        <v>55</v>
      </c>
      <c r="E272" s="39" t="s">
        <v>1681</v>
      </c>
    </row>
    <row r="273" spans="1:5" ht="12.75">
      <c r="A273" s="35" t="s">
        <v>56</v>
      </c>
      <c r="E273" s="40" t="s">
        <v>5</v>
      </c>
    </row>
    <row r="274" spans="1:5" ht="12.75">
      <c r="A274" t="s">
        <v>58</v>
      </c>
      <c r="E274" s="39" t="s">
        <v>5</v>
      </c>
    </row>
    <row r="275" spans="1:16" ht="25.5">
      <c r="A275" t="s">
        <v>50</v>
      </c>
      <c s="34" t="s">
        <v>805</v>
      </c>
      <c s="34" t="s">
        <v>1682</v>
      </c>
      <c s="35" t="s">
        <v>5</v>
      </c>
      <c s="6" t="s">
        <v>1683</v>
      </c>
      <c s="36" t="s">
        <v>53</v>
      </c>
      <c s="37">
        <v>45.72</v>
      </c>
      <c s="36">
        <v>0.515</v>
      </c>
      <c s="36">
        <f>ROUND(G275*H275,6)</f>
      </c>
      <c r="L275" s="38">
        <v>0</v>
      </c>
      <c s="32">
        <f>ROUND(ROUND(L275,2)*ROUND(G275,3),2)</f>
      </c>
      <c s="36" t="s">
        <v>109</v>
      </c>
      <c>
        <f>(M275*21)/100</f>
      </c>
      <c t="s">
        <v>28</v>
      </c>
    </row>
    <row r="276" spans="1:5" ht="25.5">
      <c r="A276" s="35" t="s">
        <v>55</v>
      </c>
      <c r="E276" s="39" t="s">
        <v>1683</v>
      </c>
    </row>
    <row r="277" spans="1:5" ht="63.75">
      <c r="A277" s="35" t="s">
        <v>56</v>
      </c>
      <c r="E277" s="40" t="s">
        <v>1684</v>
      </c>
    </row>
    <row r="278" spans="1:5" ht="12.75">
      <c r="A278" t="s">
        <v>58</v>
      </c>
      <c r="E278" s="39" t="s">
        <v>5</v>
      </c>
    </row>
    <row r="279" spans="1:16" ht="12.75">
      <c r="A279" t="s">
        <v>50</v>
      </c>
      <c s="34" t="s">
        <v>808</v>
      </c>
      <c s="34" t="s">
        <v>1685</v>
      </c>
      <c s="35" t="s">
        <v>5</v>
      </c>
      <c s="6" t="s">
        <v>1686</v>
      </c>
      <c s="36" t="s">
        <v>102</v>
      </c>
      <c s="37">
        <v>2.5</v>
      </c>
      <c s="36">
        <v>0.01352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28</v>
      </c>
    </row>
    <row r="280" spans="1:5" ht="12.75">
      <c r="A280" s="35" t="s">
        <v>55</v>
      </c>
      <c r="E280" s="39" t="s">
        <v>1686</v>
      </c>
    </row>
    <row r="281" spans="1:5" ht="51">
      <c r="A281" s="35" t="s">
        <v>56</v>
      </c>
      <c r="E281" s="40" t="s">
        <v>1687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811</v>
      </c>
      <c s="34" t="s">
        <v>1688</v>
      </c>
      <c s="35" t="s">
        <v>5</v>
      </c>
      <c s="6" t="s">
        <v>1689</v>
      </c>
      <c s="36" t="s">
        <v>102</v>
      </c>
      <c s="37">
        <v>2.5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28</v>
      </c>
    </row>
    <row r="284" spans="1:5" ht="12.75">
      <c r="A284" s="35" t="s">
        <v>55</v>
      </c>
      <c r="E284" s="39" t="s">
        <v>1689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5</v>
      </c>
    </row>
    <row r="287" spans="1:16" ht="12.75">
      <c r="A287" t="s">
        <v>50</v>
      </c>
      <c s="34" t="s">
        <v>814</v>
      </c>
      <c s="34" t="s">
        <v>1690</v>
      </c>
      <c s="35" t="s">
        <v>5</v>
      </c>
      <c s="6" t="s">
        <v>1691</v>
      </c>
      <c s="36" t="s">
        <v>85</v>
      </c>
      <c s="37">
        <v>0.063</v>
      </c>
      <c s="36">
        <v>1.06277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12.75">
      <c r="A288" s="35" t="s">
        <v>55</v>
      </c>
      <c r="E288" s="39" t="s">
        <v>1691</v>
      </c>
    </row>
    <row r="289" spans="1:5" ht="51">
      <c r="A289" s="35" t="s">
        <v>56</v>
      </c>
      <c r="E289" s="40" t="s">
        <v>1692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817</v>
      </c>
      <c s="34" t="s">
        <v>1693</v>
      </c>
      <c s="35" t="s">
        <v>5</v>
      </c>
      <c s="6" t="s">
        <v>1694</v>
      </c>
      <c s="36" t="s">
        <v>102</v>
      </c>
      <c s="37">
        <v>205.74</v>
      </c>
      <c s="36">
        <v>0.11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1694</v>
      </c>
    </row>
    <row r="293" spans="1:5" ht="344.25">
      <c r="A293" s="35" t="s">
        <v>56</v>
      </c>
      <c r="E293" s="40" t="s">
        <v>1695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818</v>
      </c>
      <c s="34" t="s">
        <v>1696</v>
      </c>
      <c s="35" t="s">
        <v>5</v>
      </c>
      <c s="6" t="s">
        <v>1697</v>
      </c>
      <c s="36" t="s">
        <v>102</v>
      </c>
      <c s="37">
        <v>592.02</v>
      </c>
      <c s="36">
        <v>0.011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25.5">
      <c r="A296" s="35" t="s">
        <v>55</v>
      </c>
      <c r="E296" s="39" t="s">
        <v>1697</v>
      </c>
    </row>
    <row r="297" spans="1:5" ht="344.25">
      <c r="A297" s="35" t="s">
        <v>56</v>
      </c>
      <c r="E297" s="40" t="s">
        <v>1698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819</v>
      </c>
      <c s="34" t="s">
        <v>1699</v>
      </c>
      <c s="35" t="s">
        <v>5</v>
      </c>
      <c s="6" t="s">
        <v>1700</v>
      </c>
      <c s="36" t="s">
        <v>102</v>
      </c>
      <c s="37">
        <v>224.09</v>
      </c>
      <c s="36">
        <v>0.1117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28</v>
      </c>
    </row>
    <row r="300" spans="1:5" ht="12.75">
      <c r="A300" s="35" t="s">
        <v>55</v>
      </c>
      <c r="E300" s="39" t="s">
        <v>1700</v>
      </c>
    </row>
    <row r="301" spans="1:5" ht="382.5">
      <c r="A301" s="35" t="s">
        <v>56</v>
      </c>
      <c r="E301" s="40" t="s">
        <v>1701</v>
      </c>
    </row>
    <row r="302" spans="1:5" ht="12.75">
      <c r="A302" t="s">
        <v>58</v>
      </c>
      <c r="E302" s="39" t="s">
        <v>5</v>
      </c>
    </row>
    <row r="303" spans="1:16" ht="12.75">
      <c r="A303" t="s">
        <v>50</v>
      </c>
      <c s="34" t="s">
        <v>820</v>
      </c>
      <c s="34" t="s">
        <v>1702</v>
      </c>
      <c s="35" t="s">
        <v>5</v>
      </c>
      <c s="6" t="s">
        <v>1703</v>
      </c>
      <c s="36" t="s">
        <v>102</v>
      </c>
      <c s="37">
        <v>1324.71</v>
      </c>
      <c s="36">
        <v>0.00041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12.75">
      <c r="A304" s="35" t="s">
        <v>55</v>
      </c>
      <c r="E304" s="39" t="s">
        <v>1703</v>
      </c>
    </row>
    <row r="305" spans="1:5" ht="344.25">
      <c r="A305" s="35" t="s">
        <v>56</v>
      </c>
      <c r="E305" s="40" t="s">
        <v>1704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821</v>
      </c>
      <c s="34" t="s">
        <v>1705</v>
      </c>
      <c s="35" t="s">
        <v>5</v>
      </c>
      <c s="6" t="s">
        <v>1706</v>
      </c>
      <c s="36" t="s">
        <v>102</v>
      </c>
      <c s="37">
        <v>108.62</v>
      </c>
      <c s="36">
        <v>0.00013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28</v>
      </c>
    </row>
    <row r="308" spans="1:5" ht="12.75">
      <c r="A308" s="35" t="s">
        <v>55</v>
      </c>
      <c r="E308" s="39" t="s">
        <v>1706</v>
      </c>
    </row>
    <row r="309" spans="1:5" ht="204">
      <c r="A309" s="35" t="s">
        <v>56</v>
      </c>
      <c r="E309" s="40" t="s">
        <v>1707</v>
      </c>
    </row>
    <row r="310" spans="1:5" ht="12.75">
      <c r="A310" t="s">
        <v>58</v>
      </c>
      <c r="E310" s="39" t="s">
        <v>5</v>
      </c>
    </row>
    <row r="311" spans="1:16" ht="12.75">
      <c r="A311" t="s">
        <v>50</v>
      </c>
      <c s="34" t="s">
        <v>824</v>
      </c>
      <c s="34" t="s">
        <v>1708</v>
      </c>
      <c s="35" t="s">
        <v>5</v>
      </c>
      <c s="6" t="s">
        <v>1709</v>
      </c>
      <c s="36" t="s">
        <v>102</v>
      </c>
      <c s="37">
        <v>12.75</v>
      </c>
      <c s="36">
        <v>0.00033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28</v>
      </c>
    </row>
    <row r="312" spans="1:5" ht="12.75">
      <c r="A312" s="35" t="s">
        <v>55</v>
      </c>
      <c r="E312" s="39" t="s">
        <v>1709</v>
      </c>
    </row>
    <row r="313" spans="1:5" ht="51">
      <c r="A313" s="35" t="s">
        <v>56</v>
      </c>
      <c r="E313" s="40" t="s">
        <v>1710</v>
      </c>
    </row>
    <row r="314" spans="1:5" ht="12.75">
      <c r="A314" t="s">
        <v>58</v>
      </c>
      <c r="E314" s="39" t="s">
        <v>5</v>
      </c>
    </row>
    <row r="315" spans="1:16" ht="25.5">
      <c r="A315" t="s">
        <v>50</v>
      </c>
      <c s="34" t="s">
        <v>827</v>
      </c>
      <c s="34" t="s">
        <v>1711</v>
      </c>
      <c s="35" t="s">
        <v>5</v>
      </c>
      <c s="6" t="s">
        <v>1712</v>
      </c>
      <c s="36" t="s">
        <v>108</v>
      </c>
      <c s="37">
        <v>254.45</v>
      </c>
      <c s="36">
        <v>2E-05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28</v>
      </c>
    </row>
    <row r="316" spans="1:5" ht="25.5">
      <c r="A316" s="35" t="s">
        <v>55</v>
      </c>
      <c r="E316" s="39" t="s">
        <v>1712</v>
      </c>
    </row>
    <row r="317" spans="1:5" ht="369.75">
      <c r="A317" s="35" t="s">
        <v>56</v>
      </c>
      <c r="E317" s="40" t="s">
        <v>1713</v>
      </c>
    </row>
    <row r="318" spans="1:5" ht="12.75">
      <c r="A318" t="s">
        <v>58</v>
      </c>
      <c r="E318" s="39" t="s">
        <v>5</v>
      </c>
    </row>
    <row r="319" spans="1:16" ht="25.5">
      <c r="A319" t="s">
        <v>50</v>
      </c>
      <c s="34" t="s">
        <v>831</v>
      </c>
      <c s="34" t="s">
        <v>1714</v>
      </c>
      <c s="35" t="s">
        <v>5</v>
      </c>
      <c s="6" t="s">
        <v>1715</v>
      </c>
      <c s="36" t="s">
        <v>128</v>
      </c>
      <c s="37">
        <v>5</v>
      </c>
      <c s="36">
        <v>0.04684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28</v>
      </c>
    </row>
    <row r="320" spans="1:5" ht="25.5">
      <c r="A320" s="35" t="s">
        <v>55</v>
      </c>
      <c r="E320" s="39" t="s">
        <v>1715</v>
      </c>
    </row>
    <row r="321" spans="1:5" ht="25.5">
      <c r="A321" s="35" t="s">
        <v>56</v>
      </c>
      <c r="E321" s="40" t="s">
        <v>1716</v>
      </c>
    </row>
    <row r="322" spans="1:5" ht="12.75">
      <c r="A322" t="s">
        <v>58</v>
      </c>
      <c r="E322" s="39" t="s">
        <v>5</v>
      </c>
    </row>
    <row r="323" spans="1:16" ht="25.5">
      <c r="A323" t="s">
        <v>50</v>
      </c>
      <c s="34" t="s">
        <v>834</v>
      </c>
      <c s="34" t="s">
        <v>1717</v>
      </c>
      <c s="35" t="s">
        <v>5</v>
      </c>
      <c s="6" t="s">
        <v>1718</v>
      </c>
      <c s="36" t="s">
        <v>128</v>
      </c>
      <c s="37">
        <v>2</v>
      </c>
      <c s="36">
        <v>0.01753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25.5">
      <c r="A324" s="35" t="s">
        <v>55</v>
      </c>
      <c r="E324" s="39" t="s">
        <v>1718</v>
      </c>
    </row>
    <row r="325" spans="1:5" ht="25.5">
      <c r="A325" s="35" t="s">
        <v>56</v>
      </c>
      <c r="E325" s="40" t="s">
        <v>1719</v>
      </c>
    </row>
    <row r="326" spans="1:5" ht="12.75">
      <c r="A326" t="s">
        <v>58</v>
      </c>
      <c r="E326" s="39" t="s">
        <v>5</v>
      </c>
    </row>
    <row r="327" spans="1:16" ht="25.5">
      <c r="A327" t="s">
        <v>50</v>
      </c>
      <c s="34" t="s">
        <v>837</v>
      </c>
      <c s="34" t="s">
        <v>1720</v>
      </c>
      <c s="35" t="s">
        <v>5</v>
      </c>
      <c s="6" t="s">
        <v>1721</v>
      </c>
      <c s="36" t="s">
        <v>128</v>
      </c>
      <c s="37">
        <v>2</v>
      </c>
      <c s="36">
        <v>0.01793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28</v>
      </c>
    </row>
    <row r="328" spans="1:5" ht="25.5">
      <c r="A328" s="35" t="s">
        <v>55</v>
      </c>
      <c r="E328" s="39" t="s">
        <v>1721</v>
      </c>
    </row>
    <row r="329" spans="1:5" ht="25.5">
      <c r="A329" s="35" t="s">
        <v>56</v>
      </c>
      <c r="E329" s="40" t="s">
        <v>1722</v>
      </c>
    </row>
    <row r="330" spans="1:5" ht="12.75">
      <c r="A330" t="s">
        <v>58</v>
      </c>
      <c r="E330" s="39" t="s">
        <v>5</v>
      </c>
    </row>
    <row r="331" spans="1:16" ht="25.5">
      <c r="A331" t="s">
        <v>50</v>
      </c>
      <c s="34" t="s">
        <v>841</v>
      </c>
      <c s="34" t="s">
        <v>1723</v>
      </c>
      <c s="35" t="s">
        <v>5</v>
      </c>
      <c s="6" t="s">
        <v>1724</v>
      </c>
      <c s="36" t="s">
        <v>128</v>
      </c>
      <c s="37">
        <v>1</v>
      </c>
      <c s="36">
        <v>0.01834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28</v>
      </c>
    </row>
    <row r="332" spans="1:5" ht="25.5">
      <c r="A332" s="35" t="s">
        <v>55</v>
      </c>
      <c r="E332" s="39" t="s">
        <v>1724</v>
      </c>
    </row>
    <row r="333" spans="1:5" ht="25.5">
      <c r="A333" s="35" t="s">
        <v>56</v>
      </c>
      <c r="E333" s="40" t="s">
        <v>1725</v>
      </c>
    </row>
    <row r="334" spans="1:5" ht="12.75">
      <c r="A334" t="s">
        <v>58</v>
      </c>
      <c r="E334" s="39" t="s">
        <v>5</v>
      </c>
    </row>
    <row r="335" spans="1:13" ht="12.75">
      <c r="A335" t="s">
        <v>47</v>
      </c>
      <c r="C335" s="31" t="s">
        <v>1726</v>
      </c>
      <c r="E335" s="33" t="s">
        <v>1727</v>
      </c>
      <c r="J335" s="32">
        <f>0</f>
      </c>
      <c s="32">
        <f>0</f>
      </c>
      <c s="32">
        <f>0+L336+L340+L344+L348+L352+L356+L360+L364</f>
      </c>
      <c s="32">
        <f>0+M336+M340+M344+M348+M352+M356+M360+M364</f>
      </c>
    </row>
    <row r="336" spans="1:16" ht="25.5">
      <c r="A336" t="s">
        <v>50</v>
      </c>
      <c s="34" t="s">
        <v>1032</v>
      </c>
      <c s="34" t="s">
        <v>1728</v>
      </c>
      <c s="35" t="s">
        <v>5</v>
      </c>
      <c s="6" t="s">
        <v>1729</v>
      </c>
      <c s="36" t="s">
        <v>102</v>
      </c>
      <c s="37">
        <v>274.959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28</v>
      </c>
    </row>
    <row r="337" spans="1:5" ht="25.5">
      <c r="A337" s="35" t="s">
        <v>55</v>
      </c>
      <c r="E337" s="39" t="s">
        <v>1729</v>
      </c>
    </row>
    <row r="338" spans="1:5" ht="38.25">
      <c r="A338" s="35" t="s">
        <v>56</v>
      </c>
      <c r="E338" s="40" t="s">
        <v>1730</v>
      </c>
    </row>
    <row r="339" spans="1:5" ht="12.75">
      <c r="A339" t="s">
        <v>58</v>
      </c>
      <c r="E339" s="39" t="s">
        <v>5</v>
      </c>
    </row>
    <row r="340" spans="1:16" ht="25.5">
      <c r="A340" t="s">
        <v>50</v>
      </c>
      <c s="34" t="s">
        <v>1036</v>
      </c>
      <c s="34" t="s">
        <v>1731</v>
      </c>
      <c s="35" t="s">
        <v>5</v>
      </c>
      <c s="6" t="s">
        <v>1732</v>
      </c>
      <c s="36" t="s">
        <v>102</v>
      </c>
      <c s="37">
        <v>29.05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28</v>
      </c>
    </row>
    <row r="341" spans="1:5" ht="25.5">
      <c r="A341" s="35" t="s">
        <v>55</v>
      </c>
      <c r="E341" s="39" t="s">
        <v>1732</v>
      </c>
    </row>
    <row r="342" spans="1:5" ht="25.5">
      <c r="A342" s="35" t="s">
        <v>56</v>
      </c>
      <c r="E342" s="40" t="s">
        <v>1733</v>
      </c>
    </row>
    <row r="343" spans="1:5" ht="12.75">
      <c r="A343" t="s">
        <v>58</v>
      </c>
      <c r="E343" s="39" t="s">
        <v>5</v>
      </c>
    </row>
    <row r="344" spans="1:16" ht="12.75">
      <c r="A344" t="s">
        <v>50</v>
      </c>
      <c s="34" t="s">
        <v>1039</v>
      </c>
      <c s="34" t="s">
        <v>1734</v>
      </c>
      <c s="35" t="s">
        <v>5</v>
      </c>
      <c s="6" t="s">
        <v>1735</v>
      </c>
      <c s="36" t="s">
        <v>85</v>
      </c>
      <c s="37">
        <v>0.1</v>
      </c>
      <c s="36">
        <v>1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28</v>
      </c>
    </row>
    <row r="345" spans="1:5" ht="12.75">
      <c r="A345" s="35" t="s">
        <v>55</v>
      </c>
      <c r="E345" s="39" t="s">
        <v>1735</v>
      </c>
    </row>
    <row r="346" spans="1:5" ht="25.5">
      <c r="A346" s="35" t="s">
        <v>56</v>
      </c>
      <c r="E346" s="40" t="s">
        <v>1736</v>
      </c>
    </row>
    <row r="347" spans="1:5" ht="12.75">
      <c r="A347" t="s">
        <v>58</v>
      </c>
      <c r="E347" s="39" t="s">
        <v>5</v>
      </c>
    </row>
    <row r="348" spans="1:16" ht="12.75">
      <c r="A348" t="s">
        <v>50</v>
      </c>
      <c s="34" t="s">
        <v>1042</v>
      </c>
      <c s="34" t="s">
        <v>1737</v>
      </c>
      <c s="35" t="s">
        <v>5</v>
      </c>
      <c s="6" t="s">
        <v>1738</v>
      </c>
      <c s="36" t="s">
        <v>102</v>
      </c>
      <c s="37">
        <v>274.959</v>
      </c>
      <c s="36">
        <v>0.0004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28</v>
      </c>
    </row>
    <row r="349" spans="1:5" ht="12.75">
      <c r="A349" s="35" t="s">
        <v>55</v>
      </c>
      <c r="E349" s="39" t="s">
        <v>1738</v>
      </c>
    </row>
    <row r="350" spans="1:5" ht="12.75">
      <c r="A350" s="35" t="s">
        <v>56</v>
      </c>
      <c r="E350" s="40" t="s">
        <v>1739</v>
      </c>
    </row>
    <row r="351" spans="1:5" ht="12.75">
      <c r="A351" t="s">
        <v>58</v>
      </c>
      <c r="E351" s="39" t="s">
        <v>5</v>
      </c>
    </row>
    <row r="352" spans="1:16" ht="12.75">
      <c r="A352" t="s">
        <v>50</v>
      </c>
      <c s="34" t="s">
        <v>964</v>
      </c>
      <c s="34" t="s">
        <v>1740</v>
      </c>
      <c s="35" t="s">
        <v>5</v>
      </c>
      <c s="6" t="s">
        <v>1741</v>
      </c>
      <c s="36" t="s">
        <v>102</v>
      </c>
      <c s="37">
        <v>29.05</v>
      </c>
      <c s="36">
        <v>0.0004</v>
      </c>
      <c s="36">
        <f>ROUND(G352*H352,6)</f>
      </c>
      <c r="L352" s="38">
        <v>0</v>
      </c>
      <c s="32">
        <f>ROUND(ROUND(L352,2)*ROUND(G352,3),2)</f>
      </c>
      <c s="36" t="s">
        <v>54</v>
      </c>
      <c>
        <f>(M352*21)/100</f>
      </c>
      <c t="s">
        <v>28</v>
      </c>
    </row>
    <row r="353" spans="1:5" ht="12.75">
      <c r="A353" s="35" t="s">
        <v>55</v>
      </c>
      <c r="E353" s="39" t="s">
        <v>1741</v>
      </c>
    </row>
    <row r="354" spans="1:5" ht="12.75">
      <c r="A354" s="35" t="s">
        <v>56</v>
      </c>
      <c r="E354" s="40" t="s">
        <v>1742</v>
      </c>
    </row>
    <row r="355" spans="1:5" ht="12.75">
      <c r="A355" t="s">
        <v>58</v>
      </c>
      <c r="E355" s="39" t="s">
        <v>5</v>
      </c>
    </row>
    <row r="356" spans="1:16" ht="38.25">
      <c r="A356" t="s">
        <v>50</v>
      </c>
      <c s="34" t="s">
        <v>968</v>
      </c>
      <c s="34" t="s">
        <v>1743</v>
      </c>
      <c s="35" t="s">
        <v>5</v>
      </c>
      <c s="6" t="s">
        <v>1744</v>
      </c>
      <c s="36" t="s">
        <v>102</v>
      </c>
      <c s="37">
        <v>354.322</v>
      </c>
      <c s="36">
        <v>0.0064</v>
      </c>
      <c s="36">
        <f>ROUND(G356*H356,6)</f>
      </c>
      <c r="L356" s="38">
        <v>0</v>
      </c>
      <c s="32">
        <f>ROUND(ROUND(L356,2)*ROUND(G356,3),2)</f>
      </c>
      <c s="36" t="s">
        <v>54</v>
      </c>
      <c>
        <f>(M356*21)/100</f>
      </c>
      <c t="s">
        <v>28</v>
      </c>
    </row>
    <row r="357" spans="1:5" ht="38.25">
      <c r="A357" s="35" t="s">
        <v>55</v>
      </c>
      <c r="E357" s="39" t="s">
        <v>1744</v>
      </c>
    </row>
    <row r="358" spans="1:5" ht="25.5">
      <c r="A358" s="35" t="s">
        <v>56</v>
      </c>
      <c r="E358" s="40" t="s">
        <v>1745</v>
      </c>
    </row>
    <row r="359" spans="1:5" ht="12.75">
      <c r="A359" t="s">
        <v>58</v>
      </c>
      <c r="E359" s="39" t="s">
        <v>5</v>
      </c>
    </row>
    <row r="360" spans="1:16" ht="38.25">
      <c r="A360" t="s">
        <v>50</v>
      </c>
      <c s="34" t="s">
        <v>1746</v>
      </c>
      <c s="34" t="s">
        <v>1747</v>
      </c>
      <c s="35" t="s">
        <v>5</v>
      </c>
      <c s="6" t="s">
        <v>1748</v>
      </c>
      <c s="36" t="s">
        <v>85</v>
      </c>
      <c s="37">
        <v>2.489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54</v>
      </c>
      <c>
        <f>(M360*21)/100</f>
      </c>
      <c t="s">
        <v>28</v>
      </c>
    </row>
    <row r="361" spans="1:5" ht="38.25">
      <c r="A361" s="35" t="s">
        <v>55</v>
      </c>
      <c r="E361" s="39" t="s">
        <v>1749</v>
      </c>
    </row>
    <row r="362" spans="1:5" ht="12.75">
      <c r="A362" s="35" t="s">
        <v>56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38.25">
      <c r="A364" t="s">
        <v>50</v>
      </c>
      <c s="34" t="s">
        <v>1750</v>
      </c>
      <c s="34" t="s">
        <v>1751</v>
      </c>
      <c s="35" t="s">
        <v>5</v>
      </c>
      <c s="6" t="s">
        <v>1752</v>
      </c>
      <c s="36" t="s">
        <v>85</v>
      </c>
      <c s="37">
        <v>2.489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54</v>
      </c>
      <c>
        <f>(M364*21)/100</f>
      </c>
      <c t="s">
        <v>28</v>
      </c>
    </row>
    <row r="365" spans="1:5" ht="38.25">
      <c r="A365" s="35" t="s">
        <v>55</v>
      </c>
      <c r="E365" s="39" t="s">
        <v>1753</v>
      </c>
    </row>
    <row r="366" spans="1:5" ht="12.75">
      <c r="A366" s="35" t="s">
        <v>56</v>
      </c>
      <c r="E366" s="40" t="s">
        <v>5</v>
      </c>
    </row>
    <row r="367" spans="1:5" ht="12.75">
      <c r="A367" t="s">
        <v>58</v>
      </c>
      <c r="E367" s="39" t="s">
        <v>5</v>
      </c>
    </row>
    <row r="368" spans="1:13" ht="12.75">
      <c r="A368" t="s">
        <v>47</v>
      </c>
      <c r="C368" s="31" t="s">
        <v>1754</v>
      </c>
      <c r="E368" s="33" t="s">
        <v>1755</v>
      </c>
      <c r="J368" s="32">
        <f>0</f>
      </c>
      <c s="32">
        <f>0</f>
      </c>
      <c s="32">
        <f>0+L369+L373+L377+L381+L385+L389+L393+L397+L401+L405+L409+L413+L417+L421+L425+L429+L433+L437+L441+L445+L449+L453+L457+L461+L465+L469+L473+L477+L481+L485+L489</f>
      </c>
      <c s="32">
        <f>0+M369+M373+M377+M381+M385+M389+M393+M397+M401+M405+M409+M413+M417+M421+M425+M429+M433+M437+M441+M445+M449+M453+M457+M461+M465+M469+M473+M477+M481+M485+M489</f>
      </c>
    </row>
    <row r="369" spans="1:16" ht="25.5">
      <c r="A369" t="s">
        <v>50</v>
      </c>
      <c s="34" t="s">
        <v>1756</v>
      </c>
      <c s="34" t="s">
        <v>1757</v>
      </c>
      <c s="35" t="s">
        <v>5</v>
      </c>
      <c s="6" t="s">
        <v>1758</v>
      </c>
      <c s="36" t="s">
        <v>102</v>
      </c>
      <c s="37">
        <v>189.063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28</v>
      </c>
    </row>
    <row r="370" spans="1:5" ht="25.5">
      <c r="A370" s="35" t="s">
        <v>55</v>
      </c>
      <c r="E370" s="39" t="s">
        <v>1758</v>
      </c>
    </row>
    <row r="371" spans="1:5" ht="38.25">
      <c r="A371" s="35" t="s">
        <v>56</v>
      </c>
      <c r="E371" s="40" t="s">
        <v>1759</v>
      </c>
    </row>
    <row r="372" spans="1:5" ht="12.75">
      <c r="A372" t="s">
        <v>58</v>
      </c>
      <c r="E372" s="39" t="s">
        <v>5</v>
      </c>
    </row>
    <row r="373" spans="1:16" ht="12.75">
      <c r="A373" t="s">
        <v>50</v>
      </c>
      <c s="34" t="s">
        <v>1760</v>
      </c>
      <c s="34" t="s">
        <v>1761</v>
      </c>
      <c s="35" t="s">
        <v>5</v>
      </c>
      <c s="6" t="s">
        <v>1762</v>
      </c>
      <c s="36" t="s">
        <v>1763</v>
      </c>
      <c s="37">
        <v>62.391</v>
      </c>
      <c s="36">
        <v>0.001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28</v>
      </c>
    </row>
    <row r="374" spans="1:5" ht="12.75">
      <c r="A374" s="35" t="s">
        <v>55</v>
      </c>
      <c r="E374" s="39" t="s">
        <v>1762</v>
      </c>
    </row>
    <row r="375" spans="1:5" ht="25.5">
      <c r="A375" s="35" t="s">
        <v>56</v>
      </c>
      <c r="E375" s="40" t="s">
        <v>1764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1765</v>
      </c>
      <c s="34" t="s">
        <v>1766</v>
      </c>
      <c s="35" t="s">
        <v>5</v>
      </c>
      <c s="6" t="s">
        <v>1767</v>
      </c>
      <c s="36" t="s">
        <v>102</v>
      </c>
      <c s="37">
        <v>189.063</v>
      </c>
      <c s="36">
        <v>0.00088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28</v>
      </c>
    </row>
    <row r="378" spans="1:5" ht="25.5">
      <c r="A378" s="35" t="s">
        <v>55</v>
      </c>
      <c r="E378" s="39" t="s">
        <v>1767</v>
      </c>
    </row>
    <row r="379" spans="1:5" ht="38.25">
      <c r="A379" s="35" t="s">
        <v>56</v>
      </c>
      <c r="E379" s="40" t="s">
        <v>1759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1768</v>
      </c>
      <c s="34" t="s">
        <v>1769</v>
      </c>
      <c s="35" t="s">
        <v>5</v>
      </c>
      <c s="6" t="s">
        <v>1770</v>
      </c>
      <c s="36" t="s">
        <v>102</v>
      </c>
      <c s="37">
        <v>220.353</v>
      </c>
      <c s="36">
        <v>0.0054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28</v>
      </c>
    </row>
    <row r="382" spans="1:5" ht="25.5">
      <c r="A382" s="35" t="s">
        <v>55</v>
      </c>
      <c r="E382" s="39" t="s">
        <v>1771</v>
      </c>
    </row>
    <row r="383" spans="1:5" ht="25.5">
      <c r="A383" s="35" t="s">
        <v>56</v>
      </c>
      <c r="E383" s="40" t="s">
        <v>1772</v>
      </c>
    </row>
    <row r="384" spans="1:5" ht="12.75">
      <c r="A384" t="s">
        <v>58</v>
      </c>
      <c r="E384" s="39" t="s">
        <v>5</v>
      </c>
    </row>
    <row r="385" spans="1:16" ht="25.5">
      <c r="A385" t="s">
        <v>50</v>
      </c>
      <c s="34" t="s">
        <v>1773</v>
      </c>
      <c s="34" t="s">
        <v>1774</v>
      </c>
      <c s="35" t="s">
        <v>5</v>
      </c>
      <c s="6" t="s">
        <v>1775</v>
      </c>
      <c s="36" t="s">
        <v>108</v>
      </c>
      <c s="37">
        <v>103.45</v>
      </c>
      <c s="36">
        <v>0.0006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25.5">
      <c r="A386" s="35" t="s">
        <v>55</v>
      </c>
      <c r="E386" s="39" t="s">
        <v>1775</v>
      </c>
    </row>
    <row r="387" spans="1:5" ht="63.75">
      <c r="A387" s="35" t="s">
        <v>56</v>
      </c>
      <c r="E387" s="40" t="s">
        <v>1776</v>
      </c>
    </row>
    <row r="388" spans="1:5" ht="12.75">
      <c r="A388" t="s">
        <v>58</v>
      </c>
      <c r="E388" s="39" t="s">
        <v>5</v>
      </c>
    </row>
    <row r="389" spans="1:16" ht="25.5">
      <c r="A389" t="s">
        <v>50</v>
      </c>
      <c s="34" t="s">
        <v>1777</v>
      </c>
      <c s="34" t="s">
        <v>1778</v>
      </c>
      <c s="35" t="s">
        <v>5</v>
      </c>
      <c s="6" t="s">
        <v>1779</v>
      </c>
      <c s="36" t="s">
        <v>108</v>
      </c>
      <c s="37">
        <v>72.697</v>
      </c>
      <c s="36">
        <v>0.0006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28</v>
      </c>
    </row>
    <row r="390" spans="1:5" ht="25.5">
      <c r="A390" s="35" t="s">
        <v>55</v>
      </c>
      <c r="E390" s="39" t="s">
        <v>1779</v>
      </c>
    </row>
    <row r="391" spans="1:5" ht="63.75">
      <c r="A391" s="35" t="s">
        <v>56</v>
      </c>
      <c r="E391" s="40" t="s">
        <v>1780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1781</v>
      </c>
      <c s="34" t="s">
        <v>1782</v>
      </c>
      <c s="35" t="s">
        <v>5</v>
      </c>
      <c s="6" t="s">
        <v>1783</v>
      </c>
      <c s="36" t="s">
        <v>108</v>
      </c>
      <c s="37">
        <v>1.5</v>
      </c>
      <c s="36">
        <v>0.0015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28</v>
      </c>
    </row>
    <row r="394" spans="1:5" ht="25.5">
      <c r="A394" s="35" t="s">
        <v>55</v>
      </c>
      <c r="E394" s="39" t="s">
        <v>1783</v>
      </c>
    </row>
    <row r="395" spans="1:5" ht="12.75">
      <c r="A395" s="35" t="s">
        <v>56</v>
      </c>
      <c r="E395" s="40" t="s">
        <v>1784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1785</v>
      </c>
      <c s="34" t="s">
        <v>1786</v>
      </c>
      <c s="35" t="s">
        <v>5</v>
      </c>
      <c s="6" t="s">
        <v>1787</v>
      </c>
      <c s="36" t="s">
        <v>108</v>
      </c>
      <c s="37">
        <v>51.3</v>
      </c>
      <c s="36">
        <v>0.0015</v>
      </c>
      <c s="36">
        <f>ROUND(G397*H397,6)</f>
      </c>
      <c r="L397" s="38">
        <v>0</v>
      </c>
      <c s="32">
        <f>ROUND(ROUND(L397,2)*ROUND(G397,3),2)</f>
      </c>
      <c s="36" t="s">
        <v>109</v>
      </c>
      <c>
        <f>(M397*21)/100</f>
      </c>
      <c t="s">
        <v>28</v>
      </c>
    </row>
    <row r="398" spans="1:5" ht="25.5">
      <c r="A398" s="35" t="s">
        <v>55</v>
      </c>
      <c r="E398" s="39" t="s">
        <v>1787</v>
      </c>
    </row>
    <row r="399" spans="1:5" ht="12.75">
      <c r="A399" s="35" t="s">
        <v>56</v>
      </c>
      <c r="E399" s="40" t="s">
        <v>1788</v>
      </c>
    </row>
    <row r="400" spans="1:5" ht="12.75">
      <c r="A400" t="s">
        <v>58</v>
      </c>
      <c r="E400" s="39" t="s">
        <v>5</v>
      </c>
    </row>
    <row r="401" spans="1:16" ht="25.5">
      <c r="A401" t="s">
        <v>50</v>
      </c>
      <c s="34" t="s">
        <v>1789</v>
      </c>
      <c s="34" t="s">
        <v>1790</v>
      </c>
      <c s="35" t="s">
        <v>5</v>
      </c>
      <c s="6" t="s">
        <v>1791</v>
      </c>
      <c s="36" t="s">
        <v>108</v>
      </c>
      <c s="37">
        <v>16.15</v>
      </c>
      <c s="36">
        <v>0.0015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28</v>
      </c>
    </row>
    <row r="402" spans="1:5" ht="25.5">
      <c r="A402" s="35" t="s">
        <v>55</v>
      </c>
      <c r="E402" s="39" t="s">
        <v>1791</v>
      </c>
    </row>
    <row r="403" spans="1:5" ht="38.25">
      <c r="A403" s="35" t="s">
        <v>56</v>
      </c>
      <c r="E403" s="40" t="s">
        <v>1792</v>
      </c>
    </row>
    <row r="404" spans="1:5" ht="12.75">
      <c r="A404" t="s">
        <v>58</v>
      </c>
      <c r="E404" s="39" t="s">
        <v>5</v>
      </c>
    </row>
    <row r="405" spans="1:16" ht="25.5">
      <c r="A405" t="s">
        <v>50</v>
      </c>
      <c s="34" t="s">
        <v>1793</v>
      </c>
      <c s="34" t="s">
        <v>1794</v>
      </c>
      <c s="35" t="s">
        <v>5</v>
      </c>
      <c s="6" t="s">
        <v>1795</v>
      </c>
      <c s="36" t="s">
        <v>108</v>
      </c>
      <c s="37">
        <v>8.5</v>
      </c>
      <c s="36">
        <v>0.00135</v>
      </c>
      <c s="36">
        <f>ROUND(G405*H405,6)</f>
      </c>
      <c r="L405" s="38">
        <v>0</v>
      </c>
      <c s="32">
        <f>ROUND(ROUND(L405,2)*ROUND(G405,3),2)</f>
      </c>
      <c s="36" t="s">
        <v>109</v>
      </c>
      <c>
        <f>(M405*21)/100</f>
      </c>
      <c t="s">
        <v>28</v>
      </c>
    </row>
    <row r="406" spans="1:5" ht="25.5">
      <c r="A406" s="35" t="s">
        <v>55</v>
      </c>
      <c r="E406" s="39" t="s">
        <v>1795</v>
      </c>
    </row>
    <row r="407" spans="1:5" ht="12.75">
      <c r="A407" s="35" t="s">
        <v>56</v>
      </c>
      <c r="E407" s="40" t="s">
        <v>1796</v>
      </c>
    </row>
    <row r="408" spans="1:5" ht="12.75">
      <c r="A408" t="s">
        <v>58</v>
      </c>
      <c r="E408" s="39" t="s">
        <v>5</v>
      </c>
    </row>
    <row r="409" spans="1:16" ht="25.5">
      <c r="A409" t="s">
        <v>50</v>
      </c>
      <c s="34" t="s">
        <v>1797</v>
      </c>
      <c s="34" t="s">
        <v>1798</v>
      </c>
      <c s="35" t="s">
        <v>5</v>
      </c>
      <c s="6" t="s">
        <v>1799</v>
      </c>
      <c s="36" t="s">
        <v>108</v>
      </c>
      <c s="37">
        <v>0.6</v>
      </c>
      <c s="36">
        <v>0.00097</v>
      </c>
      <c s="36">
        <f>ROUND(G409*H409,6)</f>
      </c>
      <c r="L409" s="38">
        <v>0</v>
      </c>
      <c s="32">
        <f>ROUND(ROUND(L409,2)*ROUND(G409,3),2)</f>
      </c>
      <c s="36" t="s">
        <v>109</v>
      </c>
      <c>
        <f>(M409*21)/100</f>
      </c>
      <c t="s">
        <v>28</v>
      </c>
    </row>
    <row r="410" spans="1:5" ht="25.5">
      <c r="A410" s="35" t="s">
        <v>55</v>
      </c>
      <c r="E410" s="39" t="s">
        <v>1799</v>
      </c>
    </row>
    <row r="411" spans="1:5" ht="12.75">
      <c r="A411" s="35" t="s">
        <v>56</v>
      </c>
      <c r="E411" s="40" t="s">
        <v>1800</v>
      </c>
    </row>
    <row r="412" spans="1:5" ht="12.75">
      <c r="A412" t="s">
        <v>58</v>
      </c>
      <c r="E412" s="39" t="s">
        <v>5</v>
      </c>
    </row>
    <row r="413" spans="1:16" ht="25.5">
      <c r="A413" t="s">
        <v>50</v>
      </c>
      <c s="34" t="s">
        <v>1801</v>
      </c>
      <c s="34" t="s">
        <v>1802</v>
      </c>
      <c s="35" t="s">
        <v>5</v>
      </c>
      <c s="6" t="s">
        <v>1803</v>
      </c>
      <c s="36" t="s">
        <v>102</v>
      </c>
      <c s="37">
        <v>0.872</v>
      </c>
      <c s="36">
        <v>0.0108</v>
      </c>
      <c s="36">
        <f>ROUND(G413*H413,6)</f>
      </c>
      <c r="L413" s="38">
        <v>0</v>
      </c>
      <c s="32">
        <f>ROUND(ROUND(L413,2)*ROUND(G413,3),2)</f>
      </c>
      <c s="36" t="s">
        <v>54</v>
      </c>
      <c>
        <f>(M413*21)/100</f>
      </c>
      <c t="s">
        <v>28</v>
      </c>
    </row>
    <row r="414" spans="1:5" ht="25.5">
      <c r="A414" s="35" t="s">
        <v>55</v>
      </c>
      <c r="E414" s="39" t="s">
        <v>1803</v>
      </c>
    </row>
    <row r="415" spans="1:5" ht="25.5">
      <c r="A415" s="35" t="s">
        <v>56</v>
      </c>
      <c r="E415" s="40" t="s">
        <v>1804</v>
      </c>
    </row>
    <row r="416" spans="1:5" ht="12.75">
      <c r="A416" t="s">
        <v>58</v>
      </c>
      <c r="E416" s="39" t="s">
        <v>5</v>
      </c>
    </row>
    <row r="417" spans="1:16" ht="25.5">
      <c r="A417" t="s">
        <v>50</v>
      </c>
      <c s="34" t="s">
        <v>1805</v>
      </c>
      <c s="34" t="s">
        <v>1806</v>
      </c>
      <c s="35" t="s">
        <v>5</v>
      </c>
      <c s="6" t="s">
        <v>1807</v>
      </c>
      <c s="36" t="s">
        <v>108</v>
      </c>
      <c s="37">
        <v>3.4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25.5">
      <c r="A418" s="35" t="s">
        <v>55</v>
      </c>
      <c r="E418" s="39" t="s">
        <v>1808</v>
      </c>
    </row>
    <row r="419" spans="1:5" ht="12.75">
      <c r="A419" s="35" t="s">
        <v>56</v>
      </c>
      <c r="E419" s="40" t="s">
        <v>1809</v>
      </c>
    </row>
    <row r="420" spans="1:5" ht="12.75">
      <c r="A420" t="s">
        <v>58</v>
      </c>
      <c r="E420" s="39" t="s">
        <v>5</v>
      </c>
    </row>
    <row r="421" spans="1:16" ht="38.25">
      <c r="A421" t="s">
        <v>50</v>
      </c>
      <c s="34" t="s">
        <v>1810</v>
      </c>
      <c s="34" t="s">
        <v>1811</v>
      </c>
      <c s="35" t="s">
        <v>5</v>
      </c>
      <c s="6" t="s">
        <v>1812</v>
      </c>
      <c s="36" t="s">
        <v>102</v>
      </c>
      <c s="37">
        <v>617.525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28</v>
      </c>
    </row>
    <row r="422" spans="1:5" ht="38.25">
      <c r="A422" s="35" t="s">
        <v>55</v>
      </c>
      <c r="E422" s="39" t="s">
        <v>1813</v>
      </c>
    </row>
    <row r="423" spans="1:5" ht="63.75">
      <c r="A423" s="35" t="s">
        <v>56</v>
      </c>
      <c r="E423" s="40" t="s">
        <v>1814</v>
      </c>
    </row>
    <row r="424" spans="1:5" ht="12.75">
      <c r="A424" t="s">
        <v>58</v>
      </c>
      <c r="E424" s="39" t="s">
        <v>5</v>
      </c>
    </row>
    <row r="425" spans="1:16" ht="12.75">
      <c r="A425" t="s">
        <v>50</v>
      </c>
      <c s="34" t="s">
        <v>1815</v>
      </c>
      <c s="34" t="s">
        <v>1816</v>
      </c>
      <c s="35" t="s">
        <v>5</v>
      </c>
      <c s="6" t="s">
        <v>1817</v>
      </c>
      <c s="36" t="s">
        <v>102</v>
      </c>
      <c s="37">
        <v>324.201</v>
      </c>
      <c s="36">
        <v>0.0003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28</v>
      </c>
    </row>
    <row r="426" spans="1:5" ht="12.75">
      <c r="A426" s="35" t="s">
        <v>55</v>
      </c>
      <c r="E426" s="39" t="s">
        <v>1817</v>
      </c>
    </row>
    <row r="427" spans="1:5" ht="25.5">
      <c r="A427" s="35" t="s">
        <v>56</v>
      </c>
      <c r="E427" s="40" t="s">
        <v>1818</v>
      </c>
    </row>
    <row r="428" spans="1:5" ht="12.75">
      <c r="A428" t="s">
        <v>58</v>
      </c>
      <c r="E428" s="39" t="s">
        <v>5</v>
      </c>
    </row>
    <row r="429" spans="1:16" ht="12.75">
      <c r="A429" t="s">
        <v>50</v>
      </c>
      <c s="34" t="s">
        <v>1819</v>
      </c>
      <c s="34" t="s">
        <v>1820</v>
      </c>
      <c s="35" t="s">
        <v>5</v>
      </c>
      <c s="6" t="s">
        <v>1821</v>
      </c>
      <c s="36" t="s">
        <v>102</v>
      </c>
      <c s="37">
        <v>324.201</v>
      </c>
      <c s="36">
        <v>0.0005</v>
      </c>
      <c s="36">
        <f>ROUND(G429*H429,6)</f>
      </c>
      <c r="L429" s="38">
        <v>0</v>
      </c>
      <c s="32">
        <f>ROUND(ROUND(L429,2)*ROUND(G429,3),2)</f>
      </c>
      <c s="36" t="s">
        <v>54</v>
      </c>
      <c>
        <f>(M429*21)/100</f>
      </c>
      <c t="s">
        <v>28</v>
      </c>
    </row>
    <row r="430" spans="1:5" ht="12.75">
      <c r="A430" s="35" t="s">
        <v>55</v>
      </c>
      <c r="E430" s="39" t="s">
        <v>1821</v>
      </c>
    </row>
    <row r="431" spans="1:5" ht="25.5">
      <c r="A431" s="35" t="s">
        <v>56</v>
      </c>
      <c r="E431" s="40" t="s">
        <v>1818</v>
      </c>
    </row>
    <row r="432" spans="1:5" ht="12.75">
      <c r="A432" t="s">
        <v>58</v>
      </c>
      <c r="E432" s="39" t="s">
        <v>5</v>
      </c>
    </row>
    <row r="433" spans="1:16" ht="25.5">
      <c r="A433" t="s">
        <v>50</v>
      </c>
      <c s="34" t="s">
        <v>1822</v>
      </c>
      <c s="34" t="s">
        <v>1823</v>
      </c>
      <c s="35" t="s">
        <v>5</v>
      </c>
      <c s="6" t="s">
        <v>1824</v>
      </c>
      <c s="36" t="s">
        <v>102</v>
      </c>
      <c s="37">
        <v>308.763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54</v>
      </c>
      <c>
        <f>(M433*21)/100</f>
      </c>
      <c t="s">
        <v>28</v>
      </c>
    </row>
    <row r="434" spans="1:5" ht="25.5">
      <c r="A434" s="35" t="s">
        <v>55</v>
      </c>
      <c r="E434" s="39" t="s">
        <v>1824</v>
      </c>
    </row>
    <row r="435" spans="1:5" ht="63.75">
      <c r="A435" s="35" t="s">
        <v>56</v>
      </c>
      <c r="E435" s="40" t="s">
        <v>1825</v>
      </c>
    </row>
    <row r="436" spans="1:5" ht="12.75">
      <c r="A436" t="s">
        <v>58</v>
      </c>
      <c r="E436" s="39" t="s">
        <v>5</v>
      </c>
    </row>
    <row r="437" spans="1:16" ht="12.75">
      <c r="A437" t="s">
        <v>50</v>
      </c>
      <c s="34" t="s">
        <v>1826</v>
      </c>
      <c s="34" t="s">
        <v>1827</v>
      </c>
      <c s="35" t="s">
        <v>5</v>
      </c>
      <c s="6" t="s">
        <v>1828</v>
      </c>
      <c s="36" t="s">
        <v>102</v>
      </c>
      <c s="37">
        <v>308.763</v>
      </c>
      <c s="36">
        <v>0.0005</v>
      </c>
      <c s="36">
        <f>ROUND(G437*H437,6)</f>
      </c>
      <c r="L437" s="38">
        <v>0</v>
      </c>
      <c s="32">
        <f>ROUND(ROUND(L437,2)*ROUND(G437,3),2)</f>
      </c>
      <c s="36" t="s">
        <v>109</v>
      </c>
      <c>
        <f>(M437*21)/100</f>
      </c>
      <c t="s">
        <v>28</v>
      </c>
    </row>
    <row r="438" spans="1:5" ht="12.75">
      <c r="A438" s="35" t="s">
        <v>55</v>
      </c>
      <c r="E438" s="39" t="s">
        <v>1828</v>
      </c>
    </row>
    <row r="439" spans="1:5" ht="12.75">
      <c r="A439" s="35" t="s">
        <v>56</v>
      </c>
      <c r="E439" s="40" t="s">
        <v>1829</v>
      </c>
    </row>
    <row r="440" spans="1:5" ht="12.75">
      <c r="A440" t="s">
        <v>58</v>
      </c>
      <c r="E440" s="39" t="s">
        <v>5</v>
      </c>
    </row>
    <row r="441" spans="1:16" ht="25.5">
      <c r="A441" t="s">
        <v>50</v>
      </c>
      <c s="34" t="s">
        <v>1830</v>
      </c>
      <c s="34" t="s">
        <v>1831</v>
      </c>
      <c s="35" t="s">
        <v>5</v>
      </c>
      <c s="6" t="s">
        <v>1832</v>
      </c>
      <c s="36" t="s">
        <v>102</v>
      </c>
      <c s="37">
        <v>105.8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28</v>
      </c>
    </row>
    <row r="442" spans="1:5" ht="25.5">
      <c r="A442" s="35" t="s">
        <v>55</v>
      </c>
      <c r="E442" s="39" t="s">
        <v>1832</v>
      </c>
    </row>
    <row r="443" spans="1:5" ht="25.5">
      <c r="A443" s="35" t="s">
        <v>56</v>
      </c>
      <c r="E443" s="40" t="s">
        <v>1833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1834</v>
      </c>
      <c s="34" t="s">
        <v>1835</v>
      </c>
      <c s="35" t="s">
        <v>5</v>
      </c>
      <c s="6" t="s">
        <v>1836</v>
      </c>
      <c s="36" t="s">
        <v>102</v>
      </c>
      <c s="37">
        <v>105.8</v>
      </c>
      <c s="36">
        <v>0.0033</v>
      </c>
      <c s="36">
        <f>ROUND(G445*H445,6)</f>
      </c>
      <c r="L445" s="38">
        <v>0</v>
      </c>
      <c s="32">
        <f>ROUND(ROUND(L445,2)*ROUND(G445,3),2)</f>
      </c>
      <c s="36" t="s">
        <v>54</v>
      </c>
      <c>
        <f>(M445*21)/100</f>
      </c>
      <c t="s">
        <v>28</v>
      </c>
    </row>
    <row r="446" spans="1:5" ht="25.5">
      <c r="A446" s="35" t="s">
        <v>55</v>
      </c>
      <c r="E446" s="39" t="s">
        <v>1836</v>
      </c>
    </row>
    <row r="447" spans="1:5" ht="12.75">
      <c r="A447" s="35" t="s">
        <v>56</v>
      </c>
      <c r="E447" s="40" t="s">
        <v>1837</v>
      </c>
    </row>
    <row r="448" spans="1:5" ht="12.75">
      <c r="A448" t="s">
        <v>58</v>
      </c>
      <c r="E448" s="39" t="s">
        <v>5</v>
      </c>
    </row>
    <row r="449" spans="1:16" ht="25.5">
      <c r="A449" t="s">
        <v>50</v>
      </c>
      <c s="34" t="s">
        <v>1838</v>
      </c>
      <c s="34" t="s">
        <v>1839</v>
      </c>
      <c s="35" t="s">
        <v>5</v>
      </c>
      <c s="6" t="s">
        <v>1840</v>
      </c>
      <c s="36" t="s">
        <v>102</v>
      </c>
      <c s="37">
        <v>105.8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54</v>
      </c>
      <c>
        <f>(M449*21)/100</f>
      </c>
      <c t="s">
        <v>28</v>
      </c>
    </row>
    <row r="450" spans="1:5" ht="25.5">
      <c r="A450" s="35" t="s">
        <v>55</v>
      </c>
      <c r="E450" s="39" t="s">
        <v>1840</v>
      </c>
    </row>
    <row r="451" spans="1:5" ht="25.5">
      <c r="A451" s="35" t="s">
        <v>56</v>
      </c>
      <c r="E451" s="40" t="s">
        <v>1833</v>
      </c>
    </row>
    <row r="452" spans="1:5" ht="12.75">
      <c r="A452" t="s">
        <v>58</v>
      </c>
      <c r="E452" s="39" t="s">
        <v>5</v>
      </c>
    </row>
    <row r="453" spans="1:16" ht="12.75">
      <c r="A453" t="s">
        <v>50</v>
      </c>
      <c s="34" t="s">
        <v>1841</v>
      </c>
      <c s="34" t="s">
        <v>1842</v>
      </c>
      <c s="35" t="s">
        <v>5</v>
      </c>
      <c s="6" t="s">
        <v>1843</v>
      </c>
      <c s="36" t="s">
        <v>53</v>
      </c>
      <c s="37">
        <v>8.464</v>
      </c>
      <c s="36">
        <v>0.75</v>
      </c>
      <c s="36">
        <f>ROUND(G453*H453,6)</f>
      </c>
      <c r="L453" s="38">
        <v>0</v>
      </c>
      <c s="32">
        <f>ROUND(ROUND(L453,2)*ROUND(G453,3),2)</f>
      </c>
      <c s="36" t="s">
        <v>54</v>
      </c>
      <c>
        <f>(M453*21)/100</f>
      </c>
      <c t="s">
        <v>28</v>
      </c>
    </row>
    <row r="454" spans="1:5" ht="12.75">
      <c r="A454" s="35" t="s">
        <v>55</v>
      </c>
      <c r="E454" s="39" t="s">
        <v>1843</v>
      </c>
    </row>
    <row r="455" spans="1:5" ht="12.75">
      <c r="A455" s="35" t="s">
        <v>56</v>
      </c>
      <c r="E455" s="40" t="s">
        <v>1844</v>
      </c>
    </row>
    <row r="456" spans="1:5" ht="12.75">
      <c r="A456" t="s">
        <v>58</v>
      </c>
      <c r="E456" s="39" t="s">
        <v>5</v>
      </c>
    </row>
    <row r="457" spans="1:16" ht="25.5">
      <c r="A457" t="s">
        <v>50</v>
      </c>
      <c s="34" t="s">
        <v>1845</v>
      </c>
      <c s="34" t="s">
        <v>1846</v>
      </c>
      <c s="35" t="s">
        <v>5</v>
      </c>
      <c s="6" t="s">
        <v>1847</v>
      </c>
      <c s="36" t="s">
        <v>102</v>
      </c>
      <c s="37">
        <v>105.8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54</v>
      </c>
      <c>
        <f>(M457*21)/100</f>
      </c>
      <c t="s">
        <v>28</v>
      </c>
    </row>
    <row r="458" spans="1:5" ht="25.5">
      <c r="A458" s="35" t="s">
        <v>55</v>
      </c>
      <c r="E458" s="39" t="s">
        <v>1847</v>
      </c>
    </row>
    <row r="459" spans="1:5" ht="25.5">
      <c r="A459" s="35" t="s">
        <v>56</v>
      </c>
      <c r="E459" s="40" t="s">
        <v>1833</v>
      </c>
    </row>
    <row r="460" spans="1:5" ht="12.75">
      <c r="A460" t="s">
        <v>58</v>
      </c>
      <c r="E460" s="39" t="s">
        <v>5</v>
      </c>
    </row>
    <row r="461" spans="1:16" ht="12.75">
      <c r="A461" t="s">
        <v>50</v>
      </c>
      <c s="34" t="s">
        <v>1848</v>
      </c>
      <c s="34" t="s">
        <v>1849</v>
      </c>
      <c s="35" t="s">
        <v>5</v>
      </c>
      <c s="6" t="s">
        <v>1850</v>
      </c>
      <c s="36" t="s">
        <v>102</v>
      </c>
      <c s="37">
        <v>107.916</v>
      </c>
      <c s="36">
        <v>0.011</v>
      </c>
      <c s="36">
        <f>ROUND(G461*H461,6)</f>
      </c>
      <c r="L461" s="38">
        <v>0</v>
      </c>
      <c s="32">
        <f>ROUND(ROUND(L461,2)*ROUND(G461,3),2)</f>
      </c>
      <c s="36" t="s">
        <v>54</v>
      </c>
      <c>
        <f>(M461*21)/100</f>
      </c>
      <c t="s">
        <v>28</v>
      </c>
    </row>
    <row r="462" spans="1:5" ht="12.75">
      <c r="A462" s="35" t="s">
        <v>55</v>
      </c>
      <c r="E462" s="39" t="s">
        <v>1850</v>
      </c>
    </row>
    <row r="463" spans="1:5" ht="25.5">
      <c r="A463" s="35" t="s">
        <v>56</v>
      </c>
      <c r="E463" s="40" t="s">
        <v>1851</v>
      </c>
    </row>
    <row r="464" spans="1:5" ht="12.75">
      <c r="A464" t="s">
        <v>58</v>
      </c>
      <c r="E464" s="39" t="s">
        <v>5</v>
      </c>
    </row>
    <row r="465" spans="1:16" ht="38.25">
      <c r="A465" t="s">
        <v>50</v>
      </c>
      <c s="34" t="s">
        <v>1852</v>
      </c>
      <c s="34" t="s">
        <v>1853</v>
      </c>
      <c s="35" t="s">
        <v>5</v>
      </c>
      <c s="6" t="s">
        <v>1854</v>
      </c>
      <c s="36" t="s">
        <v>53</v>
      </c>
      <c s="37">
        <v>4.02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54</v>
      </c>
      <c>
        <f>(M465*21)/100</f>
      </c>
      <c t="s">
        <v>28</v>
      </c>
    </row>
    <row r="466" spans="1:5" ht="38.25">
      <c r="A466" s="35" t="s">
        <v>55</v>
      </c>
      <c r="E466" s="39" t="s">
        <v>1855</v>
      </c>
    </row>
    <row r="467" spans="1:5" ht="12.75">
      <c r="A467" s="35" t="s">
        <v>56</v>
      </c>
      <c r="E467" s="40" t="s">
        <v>1856</v>
      </c>
    </row>
    <row r="468" spans="1:5" ht="12.75">
      <c r="A468" t="s">
        <v>58</v>
      </c>
      <c r="E468" s="39" t="s">
        <v>5</v>
      </c>
    </row>
    <row r="469" spans="1:16" ht="12.75">
      <c r="A469" t="s">
        <v>50</v>
      </c>
      <c s="34" t="s">
        <v>1857</v>
      </c>
      <c s="34" t="s">
        <v>1858</v>
      </c>
      <c s="35" t="s">
        <v>5</v>
      </c>
      <c s="6" t="s">
        <v>1859</v>
      </c>
      <c s="36" t="s">
        <v>85</v>
      </c>
      <c s="37">
        <v>6.643</v>
      </c>
      <c s="36">
        <v>1</v>
      </c>
      <c s="36">
        <f>ROUND(G469*H469,6)</f>
      </c>
      <c r="L469" s="38">
        <v>0</v>
      </c>
      <c s="32">
        <f>ROUND(ROUND(L469,2)*ROUND(G469,3),2)</f>
      </c>
      <c s="36" t="s">
        <v>54</v>
      </c>
      <c>
        <f>(M469*21)/100</f>
      </c>
      <c t="s">
        <v>28</v>
      </c>
    </row>
    <row r="470" spans="1:5" ht="12.75">
      <c r="A470" s="35" t="s">
        <v>55</v>
      </c>
      <c r="E470" s="39" t="s">
        <v>1859</v>
      </c>
    </row>
    <row r="471" spans="1:5" ht="25.5">
      <c r="A471" s="35" t="s">
        <v>56</v>
      </c>
      <c r="E471" s="40" t="s">
        <v>1860</v>
      </c>
    </row>
    <row r="472" spans="1:5" ht="12.75">
      <c r="A472" t="s">
        <v>58</v>
      </c>
      <c r="E472" s="39" t="s">
        <v>5</v>
      </c>
    </row>
    <row r="473" spans="1:16" ht="25.5">
      <c r="A473" t="s">
        <v>50</v>
      </c>
      <c s="34" t="s">
        <v>1861</v>
      </c>
      <c s="34" t="s">
        <v>1862</v>
      </c>
      <c s="35" t="s">
        <v>5</v>
      </c>
      <c s="6" t="s">
        <v>1863</v>
      </c>
      <c s="36" t="s">
        <v>108</v>
      </c>
      <c s="37">
        <v>102.7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54</v>
      </c>
      <c>
        <f>(M473*21)/100</f>
      </c>
      <c t="s">
        <v>28</v>
      </c>
    </row>
    <row r="474" spans="1:5" ht="25.5">
      <c r="A474" s="35" t="s">
        <v>55</v>
      </c>
      <c r="E474" s="39" t="s">
        <v>1863</v>
      </c>
    </row>
    <row r="475" spans="1:5" ht="63.75">
      <c r="A475" s="35" t="s">
        <v>56</v>
      </c>
      <c r="E475" s="40" t="s">
        <v>1864</v>
      </c>
    </row>
    <row r="476" spans="1:5" ht="12.75">
      <c r="A476" t="s">
        <v>58</v>
      </c>
      <c r="E476" s="39" t="s">
        <v>5</v>
      </c>
    </row>
    <row r="477" spans="1:16" ht="12.75">
      <c r="A477" t="s">
        <v>50</v>
      </c>
      <c s="34" t="s">
        <v>1865</v>
      </c>
      <c s="34" t="s">
        <v>1866</v>
      </c>
      <c s="35" t="s">
        <v>5</v>
      </c>
      <c s="6" t="s">
        <v>1867</v>
      </c>
      <c s="36" t="s">
        <v>108</v>
      </c>
      <c s="37">
        <v>104.754</v>
      </c>
      <c s="36">
        <v>2E-05</v>
      </c>
      <c s="36">
        <f>ROUND(G477*H477,6)</f>
      </c>
      <c r="L477" s="38">
        <v>0</v>
      </c>
      <c s="32">
        <f>ROUND(ROUND(L477,2)*ROUND(G477,3),2)</f>
      </c>
      <c s="36" t="s">
        <v>54</v>
      </c>
      <c>
        <f>(M477*21)/100</f>
      </c>
      <c t="s">
        <v>28</v>
      </c>
    </row>
    <row r="478" spans="1:5" ht="12.75">
      <c r="A478" s="35" t="s">
        <v>55</v>
      </c>
      <c r="E478" s="39" t="s">
        <v>1867</v>
      </c>
    </row>
    <row r="479" spans="1:5" ht="25.5">
      <c r="A479" s="35" t="s">
        <v>56</v>
      </c>
      <c r="E479" s="40" t="s">
        <v>1868</v>
      </c>
    </row>
    <row r="480" spans="1:5" ht="12.75">
      <c r="A480" t="s">
        <v>58</v>
      </c>
      <c r="E480" s="39" t="s">
        <v>5</v>
      </c>
    </row>
    <row r="481" spans="1:16" ht="12.75">
      <c r="A481" t="s">
        <v>50</v>
      </c>
      <c s="34" t="s">
        <v>1869</v>
      </c>
      <c s="34" t="s">
        <v>1870</v>
      </c>
      <c s="35" t="s">
        <v>5</v>
      </c>
      <c s="6" t="s">
        <v>1871</v>
      </c>
      <c s="36" t="s">
        <v>102</v>
      </c>
      <c s="37">
        <v>308.763</v>
      </c>
      <c s="36">
        <v>0.00656</v>
      </c>
      <c s="36">
        <f>ROUND(G481*H481,6)</f>
      </c>
      <c r="L481" s="38">
        <v>0</v>
      </c>
      <c s="32">
        <f>ROUND(ROUND(L481,2)*ROUND(G481,3),2)</f>
      </c>
      <c s="36" t="s">
        <v>109</v>
      </c>
      <c>
        <f>(M481*21)/100</f>
      </c>
      <c t="s">
        <v>28</v>
      </c>
    </row>
    <row r="482" spans="1:5" ht="12.75">
      <c r="A482" s="35" t="s">
        <v>55</v>
      </c>
      <c r="E482" s="39" t="s">
        <v>1871</v>
      </c>
    </row>
    <row r="483" spans="1:5" ht="63.75">
      <c r="A483" s="35" t="s">
        <v>56</v>
      </c>
      <c r="E483" s="40" t="s">
        <v>1825</v>
      </c>
    </row>
    <row r="484" spans="1:5" ht="12.75">
      <c r="A484" t="s">
        <v>58</v>
      </c>
      <c r="E484" s="39" t="s">
        <v>5</v>
      </c>
    </row>
    <row r="485" spans="1:16" ht="25.5">
      <c r="A485" t="s">
        <v>50</v>
      </c>
      <c s="34" t="s">
        <v>1872</v>
      </c>
      <c s="34" t="s">
        <v>1873</v>
      </c>
      <c s="35" t="s">
        <v>5</v>
      </c>
      <c s="6" t="s">
        <v>1874</v>
      </c>
      <c s="36" t="s">
        <v>85</v>
      </c>
      <c s="37">
        <v>18.618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54</v>
      </c>
      <c>
        <f>(M485*21)/100</f>
      </c>
      <c t="s">
        <v>28</v>
      </c>
    </row>
    <row r="486" spans="1:5" ht="25.5">
      <c r="A486" s="35" t="s">
        <v>55</v>
      </c>
      <c r="E486" s="39" t="s">
        <v>1874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6" ht="25.5">
      <c r="A489" t="s">
        <v>50</v>
      </c>
      <c s="34" t="s">
        <v>1875</v>
      </c>
      <c s="34" t="s">
        <v>1876</v>
      </c>
      <c s="35" t="s">
        <v>5</v>
      </c>
      <c s="6" t="s">
        <v>1877</v>
      </c>
      <c s="36" t="s">
        <v>85</v>
      </c>
      <c s="37">
        <v>18.618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54</v>
      </c>
      <c>
        <f>(M489*21)/100</f>
      </c>
      <c t="s">
        <v>28</v>
      </c>
    </row>
    <row r="490" spans="1:5" ht="38.25">
      <c r="A490" s="35" t="s">
        <v>55</v>
      </c>
      <c r="E490" s="39" t="s">
        <v>1878</v>
      </c>
    </row>
    <row r="491" spans="1:5" ht="12.75">
      <c r="A491" s="35" t="s">
        <v>56</v>
      </c>
      <c r="E491" s="40" t="s">
        <v>5</v>
      </c>
    </row>
    <row r="492" spans="1:5" ht="12.75">
      <c r="A492" t="s">
        <v>58</v>
      </c>
      <c r="E492" s="39" t="s">
        <v>5</v>
      </c>
    </row>
    <row r="493" spans="1:13" ht="12.75">
      <c r="A493" t="s">
        <v>47</v>
      </c>
      <c r="C493" s="31" t="s">
        <v>1879</v>
      </c>
      <c r="E493" s="33" t="s">
        <v>1880</v>
      </c>
      <c r="J493" s="32">
        <f>0</f>
      </c>
      <c s="32">
        <f>0</f>
      </c>
      <c s="32">
        <f>0+L494+L498+L502+L506+L510+L514+L518+L522+L526+L530+L534+L538+L542+L546+L550</f>
      </c>
      <c s="32">
        <f>0+M494+M498+M502+M506+M510+M514+M518+M522+M526+M530+M534+M538+M542+M546+M550</f>
      </c>
    </row>
    <row r="494" spans="1:16" ht="25.5">
      <c r="A494" t="s">
        <v>50</v>
      </c>
      <c s="34" t="s">
        <v>1881</v>
      </c>
      <c s="34" t="s">
        <v>1882</v>
      </c>
      <c s="35" t="s">
        <v>5</v>
      </c>
      <c s="6" t="s">
        <v>1883</v>
      </c>
      <c s="36" t="s">
        <v>102</v>
      </c>
      <c s="37">
        <v>67.55</v>
      </c>
      <c s="36">
        <v>0.00603</v>
      </c>
      <c s="36">
        <f>ROUND(G494*H494,6)</f>
      </c>
      <c r="L494" s="38">
        <v>0</v>
      </c>
      <c s="32">
        <f>ROUND(ROUND(L494,2)*ROUND(G494,3),2)</f>
      </c>
      <c s="36" t="s">
        <v>109</v>
      </c>
      <c>
        <f>(M494*21)/100</f>
      </c>
      <c t="s">
        <v>28</v>
      </c>
    </row>
    <row r="495" spans="1:5" ht="38.25">
      <c r="A495" s="35" t="s">
        <v>55</v>
      </c>
      <c r="E495" s="39" t="s">
        <v>1884</v>
      </c>
    </row>
    <row r="496" spans="1:5" ht="38.25">
      <c r="A496" s="35" t="s">
        <v>56</v>
      </c>
      <c r="E496" s="40" t="s">
        <v>1642</v>
      </c>
    </row>
    <row r="497" spans="1:5" ht="12.75">
      <c r="A497" t="s">
        <v>58</v>
      </c>
      <c r="E497" s="39" t="s">
        <v>5</v>
      </c>
    </row>
    <row r="498" spans="1:16" ht="25.5">
      <c r="A498" t="s">
        <v>50</v>
      </c>
      <c s="34" t="s">
        <v>1885</v>
      </c>
      <c s="34" t="s">
        <v>1886</v>
      </c>
      <c s="35" t="s">
        <v>5</v>
      </c>
      <c s="6" t="s">
        <v>1887</v>
      </c>
      <c s="36" t="s">
        <v>102</v>
      </c>
      <c s="37">
        <v>224.09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54</v>
      </c>
      <c>
        <f>(M498*21)/100</f>
      </c>
      <c t="s">
        <v>28</v>
      </c>
    </row>
    <row r="499" spans="1:5" ht="25.5">
      <c r="A499" s="35" t="s">
        <v>55</v>
      </c>
      <c r="E499" s="39" t="s">
        <v>1887</v>
      </c>
    </row>
    <row r="500" spans="1:5" ht="382.5">
      <c r="A500" s="35" t="s">
        <v>56</v>
      </c>
      <c r="E500" s="40" t="s">
        <v>1888</v>
      </c>
    </row>
    <row r="501" spans="1:5" ht="12.75">
      <c r="A501" t="s">
        <v>58</v>
      </c>
      <c r="E501" s="39" t="s">
        <v>5</v>
      </c>
    </row>
    <row r="502" spans="1:16" ht="12.75">
      <c r="A502" t="s">
        <v>50</v>
      </c>
      <c s="34" t="s">
        <v>1889</v>
      </c>
      <c s="34" t="s">
        <v>1890</v>
      </c>
      <c s="35" t="s">
        <v>5</v>
      </c>
      <c s="6" t="s">
        <v>1891</v>
      </c>
      <c s="36" t="s">
        <v>102</v>
      </c>
      <c s="37">
        <v>235.559</v>
      </c>
      <c s="36">
        <v>0.0018</v>
      </c>
      <c s="36">
        <f>ROUND(G502*H502,6)</f>
      </c>
      <c r="L502" s="38">
        <v>0</v>
      </c>
      <c s="32">
        <f>ROUND(ROUND(L502,2)*ROUND(G502,3),2)</f>
      </c>
      <c s="36" t="s">
        <v>54</v>
      </c>
      <c>
        <f>(M502*21)/100</f>
      </c>
      <c t="s">
        <v>28</v>
      </c>
    </row>
    <row r="503" spans="1:5" ht="12.75">
      <c r="A503" s="35" t="s">
        <v>55</v>
      </c>
      <c r="E503" s="39" t="s">
        <v>1891</v>
      </c>
    </row>
    <row r="504" spans="1:5" ht="178.5">
      <c r="A504" s="35" t="s">
        <v>56</v>
      </c>
      <c r="E504" s="40" t="s">
        <v>1892</v>
      </c>
    </row>
    <row r="505" spans="1:5" ht="12.75">
      <c r="A505" t="s">
        <v>58</v>
      </c>
      <c r="E505" s="39" t="s">
        <v>5</v>
      </c>
    </row>
    <row r="506" spans="1:16" ht="12.75">
      <c r="A506" t="s">
        <v>50</v>
      </c>
      <c s="34" t="s">
        <v>1893</v>
      </c>
      <c s="34" t="s">
        <v>1894</v>
      </c>
      <c s="35" t="s">
        <v>5</v>
      </c>
      <c s="6" t="s">
        <v>1895</v>
      </c>
      <c s="36" t="s">
        <v>102</v>
      </c>
      <c s="37">
        <v>221.585</v>
      </c>
      <c s="36">
        <v>0.0024</v>
      </c>
      <c s="36">
        <f>ROUND(G506*H506,6)</f>
      </c>
      <c r="L506" s="38">
        <v>0</v>
      </c>
      <c s="32">
        <f>ROUND(ROUND(L506,2)*ROUND(G506,3),2)</f>
      </c>
      <c s="36" t="s">
        <v>54</v>
      </c>
      <c>
        <f>(M506*21)/100</f>
      </c>
      <c t="s">
        <v>28</v>
      </c>
    </row>
    <row r="507" spans="1:5" ht="12.75">
      <c r="A507" s="35" t="s">
        <v>55</v>
      </c>
      <c r="E507" s="39" t="s">
        <v>1895</v>
      </c>
    </row>
    <row r="508" spans="1:5" ht="229.5">
      <c r="A508" s="35" t="s">
        <v>56</v>
      </c>
      <c r="E508" s="40" t="s">
        <v>1896</v>
      </c>
    </row>
    <row r="509" spans="1:5" ht="12.75">
      <c r="A509" t="s">
        <v>58</v>
      </c>
      <c r="E509" s="39" t="s">
        <v>5</v>
      </c>
    </row>
    <row r="510" spans="1:16" ht="12.75">
      <c r="A510" t="s">
        <v>50</v>
      </c>
      <c s="34" t="s">
        <v>1897</v>
      </c>
      <c s="34" t="s">
        <v>1898</v>
      </c>
      <c s="35" t="s">
        <v>5</v>
      </c>
      <c s="6" t="s">
        <v>1899</v>
      </c>
      <c s="36" t="s">
        <v>102</v>
      </c>
      <c s="37">
        <v>37.434</v>
      </c>
      <c s="36">
        <v>0.0007</v>
      </c>
      <c s="36">
        <f>ROUND(G510*H510,6)</f>
      </c>
      <c r="L510" s="38">
        <v>0</v>
      </c>
      <c s="32">
        <f>ROUND(ROUND(L510,2)*ROUND(G510,3),2)</f>
      </c>
      <c s="36" t="s">
        <v>54</v>
      </c>
      <c>
        <f>(M510*21)/100</f>
      </c>
      <c t="s">
        <v>28</v>
      </c>
    </row>
    <row r="511" spans="1:5" ht="12.75">
      <c r="A511" s="35" t="s">
        <v>55</v>
      </c>
      <c r="E511" s="39" t="s">
        <v>1899</v>
      </c>
    </row>
    <row r="512" spans="1:5" ht="51">
      <c r="A512" s="35" t="s">
        <v>56</v>
      </c>
      <c r="E512" s="40" t="s">
        <v>1900</v>
      </c>
    </row>
    <row r="513" spans="1:5" ht="12.75">
      <c r="A513" t="s">
        <v>58</v>
      </c>
      <c r="E513" s="39" t="s">
        <v>5</v>
      </c>
    </row>
    <row r="514" spans="1:16" ht="25.5">
      <c r="A514" t="s">
        <v>50</v>
      </c>
      <c s="34" t="s">
        <v>1901</v>
      </c>
      <c s="34" t="s">
        <v>1902</v>
      </c>
      <c s="35" t="s">
        <v>5</v>
      </c>
      <c s="6" t="s">
        <v>1903</v>
      </c>
      <c s="36" t="s">
        <v>102</v>
      </c>
      <c s="37">
        <v>196.619</v>
      </c>
      <c s="36">
        <v>0.006</v>
      </c>
      <c s="36">
        <f>ROUND(G514*H514,6)</f>
      </c>
      <c r="L514" s="38">
        <v>0</v>
      </c>
      <c s="32">
        <f>ROUND(ROUND(L514,2)*ROUND(G514,3),2)</f>
      </c>
      <c s="36" t="s">
        <v>54</v>
      </c>
      <c>
        <f>(M514*21)/100</f>
      </c>
      <c t="s">
        <v>28</v>
      </c>
    </row>
    <row r="515" spans="1:5" ht="25.5">
      <c r="A515" s="35" t="s">
        <v>55</v>
      </c>
      <c r="E515" s="39" t="s">
        <v>1903</v>
      </c>
    </row>
    <row r="516" spans="1:5" ht="63.75">
      <c r="A516" s="35" t="s">
        <v>56</v>
      </c>
      <c r="E516" s="40" t="s">
        <v>1904</v>
      </c>
    </row>
    <row r="517" spans="1:5" ht="12.75">
      <c r="A517" t="s">
        <v>58</v>
      </c>
      <c r="E517" s="39" t="s">
        <v>5</v>
      </c>
    </row>
    <row r="518" spans="1:16" ht="12.75">
      <c r="A518" t="s">
        <v>50</v>
      </c>
      <c s="34" t="s">
        <v>1905</v>
      </c>
      <c s="34" t="s">
        <v>1906</v>
      </c>
      <c s="35" t="s">
        <v>5</v>
      </c>
      <c s="6" t="s">
        <v>1907</v>
      </c>
      <c s="36" t="s">
        <v>102</v>
      </c>
      <c s="37">
        <v>184.326</v>
      </c>
      <c s="36">
        <v>0.008</v>
      </c>
      <c s="36">
        <f>ROUND(G518*H518,6)</f>
      </c>
      <c r="L518" s="38">
        <v>0</v>
      </c>
      <c s="32">
        <f>ROUND(ROUND(L518,2)*ROUND(G518,3),2)</f>
      </c>
      <c s="36" t="s">
        <v>54</v>
      </c>
      <c>
        <f>(M518*21)/100</f>
      </c>
      <c t="s">
        <v>28</v>
      </c>
    </row>
    <row r="519" spans="1:5" ht="12.75">
      <c r="A519" s="35" t="s">
        <v>55</v>
      </c>
      <c r="E519" s="39" t="s">
        <v>1907</v>
      </c>
    </row>
    <row r="520" spans="1:5" ht="25.5">
      <c r="A520" s="35" t="s">
        <v>56</v>
      </c>
      <c r="E520" s="40" t="s">
        <v>1908</v>
      </c>
    </row>
    <row r="521" spans="1:5" ht="12.75">
      <c r="A521" t="s">
        <v>58</v>
      </c>
      <c r="E521" s="39" t="s">
        <v>5</v>
      </c>
    </row>
    <row r="522" spans="1:16" ht="12.75">
      <c r="A522" t="s">
        <v>50</v>
      </c>
      <c s="34" t="s">
        <v>1909</v>
      </c>
      <c s="34" t="s">
        <v>1910</v>
      </c>
      <c s="35" t="s">
        <v>5</v>
      </c>
      <c s="6" t="s">
        <v>1911</v>
      </c>
      <c s="36" t="s">
        <v>53</v>
      </c>
      <c s="37">
        <v>4.648</v>
      </c>
      <c s="36">
        <v>0.03</v>
      </c>
      <c s="36">
        <f>ROUND(G522*H522,6)</f>
      </c>
      <c r="L522" s="38">
        <v>0</v>
      </c>
      <c s="32">
        <f>ROUND(ROUND(L522,2)*ROUND(G522,3),2)</f>
      </c>
      <c s="36" t="s">
        <v>54</v>
      </c>
      <c>
        <f>(M522*21)/100</f>
      </c>
      <c t="s">
        <v>28</v>
      </c>
    </row>
    <row r="523" spans="1:5" ht="12.75">
      <c r="A523" s="35" t="s">
        <v>55</v>
      </c>
      <c r="E523" s="39" t="s">
        <v>1911</v>
      </c>
    </row>
    <row r="524" spans="1:5" ht="38.25">
      <c r="A524" s="35" t="s">
        <v>56</v>
      </c>
      <c r="E524" s="40" t="s">
        <v>1912</v>
      </c>
    </row>
    <row r="525" spans="1:5" ht="12.75">
      <c r="A525" t="s">
        <v>58</v>
      </c>
      <c r="E525" s="39" t="s">
        <v>5</v>
      </c>
    </row>
    <row r="526" spans="1:16" ht="25.5">
      <c r="A526" t="s">
        <v>50</v>
      </c>
      <c s="34" t="s">
        <v>1913</v>
      </c>
      <c s="34" t="s">
        <v>1914</v>
      </c>
      <c s="35" t="s">
        <v>5</v>
      </c>
      <c s="6" t="s">
        <v>1915</v>
      </c>
      <c s="36" t="s">
        <v>102</v>
      </c>
      <c s="37">
        <v>104.138</v>
      </c>
      <c s="36">
        <v>0.00606</v>
      </c>
      <c s="36">
        <f>ROUND(G526*H526,6)</f>
      </c>
      <c r="L526" s="38">
        <v>0</v>
      </c>
      <c s="32">
        <f>ROUND(ROUND(L526,2)*ROUND(G526,3),2)</f>
      </c>
      <c s="36" t="s">
        <v>109</v>
      </c>
      <c>
        <f>(M526*21)/100</f>
      </c>
      <c t="s">
        <v>28</v>
      </c>
    </row>
    <row r="527" spans="1:5" ht="38.25">
      <c r="A527" s="35" t="s">
        <v>55</v>
      </c>
      <c r="E527" s="39" t="s">
        <v>1916</v>
      </c>
    </row>
    <row r="528" spans="1:5" ht="89.25">
      <c r="A528" s="35" t="s">
        <v>56</v>
      </c>
      <c r="E528" s="40" t="s">
        <v>1645</v>
      </c>
    </row>
    <row r="529" spans="1:5" ht="12.75">
      <c r="A529" t="s">
        <v>58</v>
      </c>
      <c r="E529" s="39" t="s">
        <v>5</v>
      </c>
    </row>
    <row r="530" spans="1:16" ht="25.5">
      <c r="A530" t="s">
        <v>50</v>
      </c>
      <c s="34" t="s">
        <v>1917</v>
      </c>
      <c s="34" t="s">
        <v>1918</v>
      </c>
      <c s="35" t="s">
        <v>5</v>
      </c>
      <c s="6" t="s">
        <v>1919</v>
      </c>
      <c s="36" t="s">
        <v>102</v>
      </c>
      <c s="37">
        <v>21.275</v>
      </c>
      <c s="36">
        <v>0.0096</v>
      </c>
      <c s="36">
        <f>ROUND(G530*H530,6)</f>
      </c>
      <c r="L530" s="38">
        <v>0</v>
      </c>
      <c s="32">
        <f>ROUND(ROUND(L530,2)*ROUND(G530,3),2)</f>
      </c>
      <c s="36" t="s">
        <v>54</v>
      </c>
      <c>
        <f>(M530*21)/100</f>
      </c>
      <c t="s">
        <v>28</v>
      </c>
    </row>
    <row r="531" spans="1:5" ht="25.5">
      <c r="A531" s="35" t="s">
        <v>55</v>
      </c>
      <c r="E531" s="39" t="s">
        <v>1919</v>
      </c>
    </row>
    <row r="532" spans="1:5" ht="38.25">
      <c r="A532" s="35" t="s">
        <v>56</v>
      </c>
      <c r="E532" s="40" t="s">
        <v>1920</v>
      </c>
    </row>
    <row r="533" spans="1:5" ht="12.75">
      <c r="A533" t="s">
        <v>58</v>
      </c>
      <c r="E533" s="39" t="s">
        <v>5</v>
      </c>
    </row>
    <row r="534" spans="1:16" ht="25.5">
      <c r="A534" t="s">
        <v>50</v>
      </c>
      <c s="34" t="s">
        <v>1921</v>
      </c>
      <c s="34" t="s">
        <v>1922</v>
      </c>
      <c s="35" t="s">
        <v>5</v>
      </c>
      <c s="6" t="s">
        <v>1923</v>
      </c>
      <c s="36" t="s">
        <v>102</v>
      </c>
      <c s="37">
        <v>150.413</v>
      </c>
      <c s="36">
        <v>0.0192</v>
      </c>
      <c s="36">
        <f>ROUND(G534*H534,6)</f>
      </c>
      <c r="L534" s="38">
        <v>0</v>
      </c>
      <c s="32">
        <f>ROUND(ROUND(L534,2)*ROUND(G534,3),2)</f>
      </c>
      <c s="36" t="s">
        <v>54</v>
      </c>
      <c>
        <f>(M534*21)/100</f>
      </c>
      <c t="s">
        <v>28</v>
      </c>
    </row>
    <row r="535" spans="1:5" ht="25.5">
      <c r="A535" s="35" t="s">
        <v>55</v>
      </c>
      <c r="E535" s="39" t="s">
        <v>1923</v>
      </c>
    </row>
    <row r="536" spans="1:5" ht="89.25">
      <c r="A536" s="35" t="s">
        <v>56</v>
      </c>
      <c r="E536" s="40" t="s">
        <v>1924</v>
      </c>
    </row>
    <row r="537" spans="1:5" ht="12.75">
      <c r="A537" t="s">
        <v>58</v>
      </c>
      <c r="E537" s="39" t="s">
        <v>5</v>
      </c>
    </row>
    <row r="538" spans="1:16" ht="25.5">
      <c r="A538" t="s">
        <v>50</v>
      </c>
      <c s="34" t="s">
        <v>1925</v>
      </c>
      <c s="34" t="s">
        <v>1926</v>
      </c>
      <c s="35" t="s">
        <v>5</v>
      </c>
      <c s="6" t="s">
        <v>1927</v>
      </c>
      <c s="36" t="s">
        <v>102</v>
      </c>
      <c s="37">
        <v>169.143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54</v>
      </c>
      <c>
        <f>(M538*21)/100</f>
      </c>
      <c t="s">
        <v>28</v>
      </c>
    </row>
    <row r="539" spans="1:5" ht="25.5">
      <c r="A539" s="35" t="s">
        <v>55</v>
      </c>
      <c r="E539" s="39" t="s">
        <v>1927</v>
      </c>
    </row>
    <row r="540" spans="1:5" ht="38.25">
      <c r="A540" s="35" t="s">
        <v>56</v>
      </c>
      <c r="E540" s="40" t="s">
        <v>1928</v>
      </c>
    </row>
    <row r="541" spans="1:5" ht="12.75">
      <c r="A541" t="s">
        <v>58</v>
      </c>
      <c r="E541" s="39" t="s">
        <v>5</v>
      </c>
    </row>
    <row r="542" spans="1:16" ht="12.75">
      <c r="A542" t="s">
        <v>50</v>
      </c>
      <c s="34" t="s">
        <v>1929</v>
      </c>
      <c s="34" t="s">
        <v>1930</v>
      </c>
      <c s="35" t="s">
        <v>5</v>
      </c>
      <c s="6" t="s">
        <v>1931</v>
      </c>
      <c s="36" t="s">
        <v>102</v>
      </c>
      <c s="37">
        <v>172.526</v>
      </c>
      <c s="36">
        <v>0.0048</v>
      </c>
      <c s="36">
        <f>ROUND(G542*H542,6)</f>
      </c>
      <c r="L542" s="38">
        <v>0</v>
      </c>
      <c s="32">
        <f>ROUND(ROUND(L542,2)*ROUND(G542,3),2)</f>
      </c>
      <c s="36" t="s">
        <v>54</v>
      </c>
      <c>
        <f>(M542*21)/100</f>
      </c>
      <c t="s">
        <v>28</v>
      </c>
    </row>
    <row r="543" spans="1:5" ht="12.75">
      <c r="A543" s="35" t="s">
        <v>55</v>
      </c>
      <c r="E543" s="39" t="s">
        <v>1931</v>
      </c>
    </row>
    <row r="544" spans="1:5" ht="25.5">
      <c r="A544" s="35" t="s">
        <v>56</v>
      </c>
      <c r="E544" s="40" t="s">
        <v>1932</v>
      </c>
    </row>
    <row r="545" spans="1:5" ht="12.75">
      <c r="A545" t="s">
        <v>58</v>
      </c>
      <c r="E545" s="39" t="s">
        <v>5</v>
      </c>
    </row>
    <row r="546" spans="1:16" ht="25.5">
      <c r="A546" t="s">
        <v>50</v>
      </c>
      <c s="34" t="s">
        <v>1933</v>
      </c>
      <c s="34" t="s">
        <v>1934</v>
      </c>
      <c s="35" t="s">
        <v>5</v>
      </c>
      <c s="6" t="s">
        <v>1935</v>
      </c>
      <c s="36" t="s">
        <v>85</v>
      </c>
      <c s="37">
        <v>8.734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54</v>
      </c>
      <c>
        <f>(M546*21)/100</f>
      </c>
      <c t="s">
        <v>28</v>
      </c>
    </row>
    <row r="547" spans="1:5" ht="25.5">
      <c r="A547" s="35" t="s">
        <v>55</v>
      </c>
      <c r="E547" s="39" t="s">
        <v>1935</v>
      </c>
    </row>
    <row r="548" spans="1:5" ht="12.75">
      <c r="A548" s="35" t="s">
        <v>56</v>
      </c>
      <c r="E548" s="40" t="s">
        <v>5</v>
      </c>
    </row>
    <row r="549" spans="1:5" ht="12.75">
      <c r="A549" t="s">
        <v>58</v>
      </c>
      <c r="E549" s="39" t="s">
        <v>5</v>
      </c>
    </row>
    <row r="550" spans="1:16" ht="38.25">
      <c r="A550" t="s">
        <v>50</v>
      </c>
      <c s="34" t="s">
        <v>1936</v>
      </c>
      <c s="34" t="s">
        <v>1937</v>
      </c>
      <c s="35" t="s">
        <v>5</v>
      </c>
      <c s="6" t="s">
        <v>1938</v>
      </c>
      <c s="36" t="s">
        <v>85</v>
      </c>
      <c s="37">
        <v>8.734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54</v>
      </c>
      <c>
        <f>(M550*21)/100</f>
      </c>
      <c t="s">
        <v>28</v>
      </c>
    </row>
    <row r="551" spans="1:5" ht="38.25">
      <c r="A551" s="35" t="s">
        <v>55</v>
      </c>
      <c r="E551" s="39" t="s">
        <v>1939</v>
      </c>
    </row>
    <row r="552" spans="1:5" ht="12.75">
      <c r="A552" s="35" t="s">
        <v>56</v>
      </c>
      <c r="E552" s="40" t="s">
        <v>5</v>
      </c>
    </row>
    <row r="553" spans="1:5" ht="12.75">
      <c r="A553" t="s">
        <v>58</v>
      </c>
      <c r="E553" s="39" t="s">
        <v>5</v>
      </c>
    </row>
    <row r="554" spans="1:13" ht="12.75">
      <c r="A554" t="s">
        <v>47</v>
      </c>
      <c r="C554" s="31" t="s">
        <v>1940</v>
      </c>
      <c r="E554" s="33" t="s">
        <v>1941</v>
      </c>
      <c r="J554" s="32">
        <f>0</f>
      </c>
      <c s="32">
        <f>0</f>
      </c>
      <c s="32">
        <f>0+L555+L559+L563+L567+L571</f>
      </c>
      <c s="32">
        <f>0+M555+M559+M563+M567+M571</f>
      </c>
    </row>
    <row r="555" spans="1:16" ht="38.25">
      <c r="A555" t="s">
        <v>50</v>
      </c>
      <c s="34" t="s">
        <v>1942</v>
      </c>
      <c s="34" t="s">
        <v>1943</v>
      </c>
      <c s="35" t="s">
        <v>5</v>
      </c>
      <c s="6" t="s">
        <v>1944</v>
      </c>
      <c s="36" t="s">
        <v>102</v>
      </c>
      <c s="37">
        <v>31.583</v>
      </c>
      <c s="36">
        <v>0.03383</v>
      </c>
      <c s="36">
        <f>ROUND(G555*H555,6)</f>
      </c>
      <c r="L555" s="38">
        <v>0</v>
      </c>
      <c s="32">
        <f>ROUND(ROUND(L555,2)*ROUND(G555,3),2)</f>
      </c>
      <c s="36" t="s">
        <v>54</v>
      </c>
      <c>
        <f>(M555*21)/100</f>
      </c>
      <c t="s">
        <v>28</v>
      </c>
    </row>
    <row r="556" spans="1:5" ht="38.25">
      <c r="A556" s="35" t="s">
        <v>55</v>
      </c>
      <c r="E556" s="39" t="s">
        <v>1945</v>
      </c>
    </row>
    <row r="557" spans="1:5" ht="102">
      <c r="A557" s="35" t="s">
        <v>56</v>
      </c>
      <c r="E557" s="40" t="s">
        <v>1946</v>
      </c>
    </row>
    <row r="558" spans="1:5" ht="12.75">
      <c r="A558" t="s">
        <v>58</v>
      </c>
      <c r="E558" s="39" t="s">
        <v>5</v>
      </c>
    </row>
    <row r="559" spans="1:16" ht="12.75">
      <c r="A559" t="s">
        <v>50</v>
      </c>
      <c s="34" t="s">
        <v>1947</v>
      </c>
      <c s="34" t="s">
        <v>1948</v>
      </c>
      <c s="35" t="s">
        <v>5</v>
      </c>
      <c s="6" t="s">
        <v>1949</v>
      </c>
      <c s="36" t="s">
        <v>102</v>
      </c>
      <c s="37">
        <v>34.741</v>
      </c>
      <c s="36">
        <v>0.0149</v>
      </c>
      <c s="36">
        <f>ROUND(G559*H559,6)</f>
      </c>
      <c r="L559" s="38">
        <v>0</v>
      </c>
      <c s="32">
        <f>ROUND(ROUND(L559,2)*ROUND(G559,3),2)</f>
      </c>
      <c s="36" t="s">
        <v>54</v>
      </c>
      <c>
        <f>(M559*21)/100</f>
      </c>
      <c t="s">
        <v>28</v>
      </c>
    </row>
    <row r="560" spans="1:5" ht="12.75">
      <c r="A560" s="35" t="s">
        <v>55</v>
      </c>
      <c r="E560" s="39" t="s">
        <v>1949</v>
      </c>
    </row>
    <row r="561" spans="1:5" ht="25.5">
      <c r="A561" s="35" t="s">
        <v>56</v>
      </c>
      <c r="E561" s="40" t="s">
        <v>1950</v>
      </c>
    </row>
    <row r="562" spans="1:5" ht="12.75">
      <c r="A562" t="s">
        <v>58</v>
      </c>
      <c r="E562" s="39" t="s">
        <v>5</v>
      </c>
    </row>
    <row r="563" spans="1:16" ht="25.5">
      <c r="A563" t="s">
        <v>50</v>
      </c>
      <c s="34" t="s">
        <v>1951</v>
      </c>
      <c s="34" t="s">
        <v>1952</v>
      </c>
      <c s="35" t="s">
        <v>5</v>
      </c>
      <c s="6" t="s">
        <v>1953</v>
      </c>
      <c s="36" t="s">
        <v>53</v>
      </c>
      <c s="37">
        <v>0.663</v>
      </c>
      <c s="36">
        <v>0.02337</v>
      </c>
      <c s="36">
        <f>ROUND(G563*H563,6)</f>
      </c>
      <c r="L563" s="38">
        <v>0</v>
      </c>
      <c s="32">
        <f>ROUND(ROUND(L563,2)*ROUND(G563,3),2)</f>
      </c>
      <c s="36" t="s">
        <v>54</v>
      </c>
      <c>
        <f>(M563*21)/100</f>
      </c>
      <c t="s">
        <v>28</v>
      </c>
    </row>
    <row r="564" spans="1:5" ht="25.5">
      <c r="A564" s="35" t="s">
        <v>55</v>
      </c>
      <c r="E564" s="39" t="s">
        <v>1953</v>
      </c>
    </row>
    <row r="565" spans="1:5" ht="12.75">
      <c r="A565" s="35" t="s">
        <v>56</v>
      </c>
      <c r="E565" s="40" t="s">
        <v>1954</v>
      </c>
    </row>
    <row r="566" spans="1:5" ht="12.75">
      <c r="A566" t="s">
        <v>58</v>
      </c>
      <c r="E566" s="39" t="s">
        <v>5</v>
      </c>
    </row>
    <row r="567" spans="1:16" ht="25.5">
      <c r="A567" t="s">
        <v>50</v>
      </c>
      <c s="34" t="s">
        <v>1955</v>
      </c>
      <c s="34" t="s">
        <v>1956</v>
      </c>
      <c s="35" t="s">
        <v>5</v>
      </c>
      <c s="6" t="s">
        <v>1957</v>
      </c>
      <c s="36" t="s">
        <v>85</v>
      </c>
      <c s="37">
        <v>1.602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54</v>
      </c>
      <c>
        <f>(M567*21)/100</f>
      </c>
      <c t="s">
        <v>28</v>
      </c>
    </row>
    <row r="568" spans="1:5" ht="25.5">
      <c r="A568" s="35" t="s">
        <v>55</v>
      </c>
      <c r="E568" s="39" t="s">
        <v>1957</v>
      </c>
    </row>
    <row r="569" spans="1:5" ht="12.75">
      <c r="A569" s="35" t="s">
        <v>56</v>
      </c>
      <c r="E569" s="40" t="s">
        <v>5</v>
      </c>
    </row>
    <row r="570" spans="1:5" ht="12.75">
      <c r="A570" t="s">
        <v>58</v>
      </c>
      <c r="E570" s="39" t="s">
        <v>5</v>
      </c>
    </row>
    <row r="571" spans="1:16" ht="38.25">
      <c r="A571" t="s">
        <v>50</v>
      </c>
      <c s="34" t="s">
        <v>1958</v>
      </c>
      <c s="34" t="s">
        <v>1959</v>
      </c>
      <c s="35" t="s">
        <v>5</v>
      </c>
      <c s="6" t="s">
        <v>1960</v>
      </c>
      <c s="36" t="s">
        <v>85</v>
      </c>
      <c s="37">
        <v>1.602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54</v>
      </c>
      <c>
        <f>(M571*21)/100</f>
      </c>
      <c t="s">
        <v>28</v>
      </c>
    </row>
    <row r="572" spans="1:5" ht="38.25">
      <c r="A572" s="35" t="s">
        <v>55</v>
      </c>
      <c r="E572" s="39" t="s">
        <v>1961</v>
      </c>
    </row>
    <row r="573" spans="1:5" ht="12.75">
      <c r="A573" s="35" t="s">
        <v>56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3" ht="12.75">
      <c r="A575" t="s">
        <v>47</v>
      </c>
      <c r="C575" s="31" t="s">
        <v>1962</v>
      </c>
      <c r="E575" s="33" t="s">
        <v>1963</v>
      </c>
      <c r="J575" s="32">
        <f>0</f>
      </c>
      <c s="32">
        <f>0</f>
      </c>
      <c s="32">
        <f>0+L576+L580+L584+L588+L592+L596+L600+L604+L608+L612+L616+L620+L624+L628+L632+L636+L640+L644+L648</f>
      </c>
      <c s="32">
        <f>0+M576+M580+M584+M588+M592+M596+M600+M604+M608+M612+M616+M620+M624+M628+M632+M636+M640+M644+M648</f>
      </c>
    </row>
    <row r="576" spans="1:16" ht="38.25">
      <c r="A576" t="s">
        <v>50</v>
      </c>
      <c s="34" t="s">
        <v>1964</v>
      </c>
      <c s="34" t="s">
        <v>1965</v>
      </c>
      <c s="35" t="s">
        <v>5</v>
      </c>
      <c s="6" t="s">
        <v>1966</v>
      </c>
      <c s="36" t="s">
        <v>102</v>
      </c>
      <c s="37">
        <v>23.16</v>
      </c>
      <c s="36">
        <v>0.01217</v>
      </c>
      <c s="36">
        <f>ROUND(G576*H576,6)</f>
      </c>
      <c r="L576" s="38">
        <v>0</v>
      </c>
      <c s="32">
        <f>ROUND(ROUND(L576,2)*ROUND(G576,3),2)</f>
      </c>
      <c s="36" t="s">
        <v>54</v>
      </c>
      <c>
        <f>(M576*21)/100</f>
      </c>
      <c t="s">
        <v>28</v>
      </c>
    </row>
    <row r="577" spans="1:5" ht="38.25">
      <c r="A577" s="35" t="s">
        <v>55</v>
      </c>
      <c r="E577" s="39" t="s">
        <v>1967</v>
      </c>
    </row>
    <row r="578" spans="1:5" ht="51">
      <c r="A578" s="35" t="s">
        <v>56</v>
      </c>
      <c r="E578" s="40" t="s">
        <v>1968</v>
      </c>
    </row>
    <row r="579" spans="1:5" ht="12.75">
      <c r="A579" t="s">
        <v>58</v>
      </c>
      <c r="E579" s="39" t="s">
        <v>5</v>
      </c>
    </row>
    <row r="580" spans="1:16" ht="38.25">
      <c r="A580" t="s">
        <v>50</v>
      </c>
      <c s="34" t="s">
        <v>1969</v>
      </c>
      <c s="34" t="s">
        <v>1970</v>
      </c>
      <c s="35" t="s">
        <v>5</v>
      </c>
      <c s="6" t="s">
        <v>1971</v>
      </c>
      <c s="36" t="s">
        <v>102</v>
      </c>
      <c s="37">
        <v>32.06</v>
      </c>
      <c s="36">
        <v>0.0118</v>
      </c>
      <c s="36">
        <f>ROUND(G580*H580,6)</f>
      </c>
      <c r="L580" s="38">
        <v>0</v>
      </c>
      <c s="32">
        <f>ROUND(ROUND(L580,2)*ROUND(G580,3),2)</f>
      </c>
      <c s="36" t="s">
        <v>54</v>
      </c>
      <c>
        <f>(M580*21)/100</f>
      </c>
      <c t="s">
        <v>28</v>
      </c>
    </row>
    <row r="581" spans="1:5" ht="38.25">
      <c r="A581" s="35" t="s">
        <v>55</v>
      </c>
      <c r="E581" s="39" t="s">
        <v>1972</v>
      </c>
    </row>
    <row r="582" spans="1:5" ht="153">
      <c r="A582" s="35" t="s">
        <v>56</v>
      </c>
      <c r="E582" s="40" t="s">
        <v>1973</v>
      </c>
    </row>
    <row r="583" spans="1:5" ht="12.75">
      <c r="A583" t="s">
        <v>58</v>
      </c>
      <c r="E583" s="39" t="s">
        <v>5</v>
      </c>
    </row>
    <row r="584" spans="1:16" ht="25.5">
      <c r="A584" t="s">
        <v>50</v>
      </c>
      <c s="34" t="s">
        <v>1974</v>
      </c>
      <c s="34" t="s">
        <v>1975</v>
      </c>
      <c s="35" t="s">
        <v>5</v>
      </c>
      <c s="6" t="s">
        <v>1976</v>
      </c>
      <c s="36" t="s">
        <v>102</v>
      </c>
      <c s="37">
        <v>122.77</v>
      </c>
      <c s="36">
        <v>0.0001</v>
      </c>
      <c s="36">
        <f>ROUND(G584*H584,6)</f>
      </c>
      <c r="L584" s="38">
        <v>0</v>
      </c>
      <c s="32">
        <f>ROUND(ROUND(L584,2)*ROUND(G584,3),2)</f>
      </c>
      <c s="36" t="s">
        <v>54</v>
      </c>
      <c>
        <f>(M584*21)/100</f>
      </c>
      <c t="s">
        <v>28</v>
      </c>
    </row>
    <row r="585" spans="1:5" ht="25.5">
      <c r="A585" s="35" t="s">
        <v>55</v>
      </c>
      <c r="E585" s="39" t="s">
        <v>1976</v>
      </c>
    </row>
    <row r="586" spans="1:5" ht="204">
      <c r="A586" s="35" t="s">
        <v>56</v>
      </c>
      <c r="E586" s="40" t="s">
        <v>1977</v>
      </c>
    </row>
    <row r="587" spans="1:5" ht="12.75">
      <c r="A587" t="s">
        <v>58</v>
      </c>
      <c r="E587" s="39" t="s">
        <v>5</v>
      </c>
    </row>
    <row r="588" spans="1:16" ht="25.5">
      <c r="A588" t="s">
        <v>50</v>
      </c>
      <c s="34" t="s">
        <v>1978</v>
      </c>
      <c s="34" t="s">
        <v>1979</v>
      </c>
      <c s="35" t="s">
        <v>5</v>
      </c>
      <c s="6" t="s">
        <v>1980</v>
      </c>
      <c s="36" t="s">
        <v>102</v>
      </c>
      <c s="37">
        <v>7.46</v>
      </c>
      <c s="36">
        <v>0.0001</v>
      </c>
      <c s="36">
        <f>ROUND(G588*H588,6)</f>
      </c>
      <c r="L588" s="38">
        <v>0</v>
      </c>
      <c s="32">
        <f>ROUND(ROUND(L588,2)*ROUND(G588,3),2)</f>
      </c>
      <c s="36" t="s">
        <v>54</v>
      </c>
      <c>
        <f>(M588*21)/100</f>
      </c>
      <c t="s">
        <v>28</v>
      </c>
    </row>
    <row r="589" spans="1:5" ht="25.5">
      <c r="A589" s="35" t="s">
        <v>55</v>
      </c>
      <c r="E589" s="39" t="s">
        <v>1980</v>
      </c>
    </row>
    <row r="590" spans="1:5" ht="63.75">
      <c r="A590" s="35" t="s">
        <v>56</v>
      </c>
      <c r="E590" s="40" t="s">
        <v>1981</v>
      </c>
    </row>
    <row r="591" spans="1:5" ht="12.75">
      <c r="A591" t="s">
        <v>58</v>
      </c>
      <c r="E591" s="39" t="s">
        <v>5</v>
      </c>
    </row>
    <row r="592" spans="1:16" ht="25.5">
      <c r="A592" t="s">
        <v>50</v>
      </c>
      <c s="34" t="s">
        <v>1982</v>
      </c>
      <c s="34" t="s">
        <v>1983</v>
      </c>
      <c s="35" t="s">
        <v>5</v>
      </c>
      <c s="6" t="s">
        <v>1984</v>
      </c>
      <c s="36" t="s">
        <v>108</v>
      </c>
      <c s="37">
        <v>9.35</v>
      </c>
      <c s="36">
        <v>0.03796</v>
      </c>
      <c s="36">
        <f>ROUND(G592*H592,6)</f>
      </c>
      <c r="L592" s="38">
        <v>0</v>
      </c>
      <c s="32">
        <f>ROUND(ROUND(L592,2)*ROUND(G592,3),2)</f>
      </c>
      <c s="36" t="s">
        <v>109</v>
      </c>
      <c>
        <f>(M592*21)/100</f>
      </c>
      <c t="s">
        <v>28</v>
      </c>
    </row>
    <row r="593" spans="1:5" ht="25.5">
      <c r="A593" s="35" t="s">
        <v>55</v>
      </c>
      <c r="E593" s="39" t="s">
        <v>1984</v>
      </c>
    </row>
    <row r="594" spans="1:5" ht="63.75">
      <c r="A594" s="35" t="s">
        <v>56</v>
      </c>
      <c r="E594" s="40" t="s">
        <v>1985</v>
      </c>
    </row>
    <row r="595" spans="1:5" ht="12.75">
      <c r="A595" t="s">
        <v>58</v>
      </c>
      <c r="E595" s="39" t="s">
        <v>5</v>
      </c>
    </row>
    <row r="596" spans="1:16" ht="25.5">
      <c r="A596" t="s">
        <v>50</v>
      </c>
      <c s="34" t="s">
        <v>1986</v>
      </c>
      <c s="34" t="s">
        <v>1987</v>
      </c>
      <c s="35" t="s">
        <v>5</v>
      </c>
      <c s="6" t="s">
        <v>1988</v>
      </c>
      <c s="36" t="s">
        <v>108</v>
      </c>
      <c s="37">
        <v>3.192</v>
      </c>
      <c s="36">
        <v>0.03796</v>
      </c>
      <c s="36">
        <f>ROUND(G596*H596,6)</f>
      </c>
      <c r="L596" s="38">
        <v>0</v>
      </c>
      <c s="32">
        <f>ROUND(ROUND(L596,2)*ROUND(G596,3),2)</f>
      </c>
      <c s="36" t="s">
        <v>109</v>
      </c>
      <c>
        <f>(M596*21)/100</f>
      </c>
      <c t="s">
        <v>28</v>
      </c>
    </row>
    <row r="597" spans="1:5" ht="25.5">
      <c r="A597" s="35" t="s">
        <v>55</v>
      </c>
      <c r="E597" s="39" t="s">
        <v>1988</v>
      </c>
    </row>
    <row r="598" spans="1:5" ht="63.75">
      <c r="A598" s="35" t="s">
        <v>56</v>
      </c>
      <c r="E598" s="40" t="s">
        <v>1989</v>
      </c>
    </row>
    <row r="599" spans="1:5" ht="12.75">
      <c r="A599" t="s">
        <v>58</v>
      </c>
      <c r="E599" s="39" t="s">
        <v>5</v>
      </c>
    </row>
    <row r="600" spans="1:16" ht="25.5">
      <c r="A600" t="s">
        <v>50</v>
      </c>
      <c s="34" t="s">
        <v>1990</v>
      </c>
      <c s="34" t="s">
        <v>1991</v>
      </c>
      <c s="35" t="s">
        <v>5</v>
      </c>
      <c s="6" t="s">
        <v>1992</v>
      </c>
      <c s="36" t="s">
        <v>108</v>
      </c>
      <c s="37">
        <v>10.51</v>
      </c>
      <c s="36">
        <v>0.03796</v>
      </c>
      <c s="36">
        <f>ROUND(G600*H600,6)</f>
      </c>
      <c r="L600" s="38">
        <v>0</v>
      </c>
      <c s="32">
        <f>ROUND(ROUND(L600,2)*ROUND(G600,3),2)</f>
      </c>
      <c s="36" t="s">
        <v>109</v>
      </c>
      <c>
        <f>(M600*21)/100</f>
      </c>
      <c t="s">
        <v>28</v>
      </c>
    </row>
    <row r="601" spans="1:5" ht="25.5">
      <c r="A601" s="35" t="s">
        <v>55</v>
      </c>
      <c r="E601" s="39" t="s">
        <v>1992</v>
      </c>
    </row>
    <row r="602" spans="1:5" ht="63.75">
      <c r="A602" s="35" t="s">
        <v>56</v>
      </c>
      <c r="E602" s="40" t="s">
        <v>1993</v>
      </c>
    </row>
    <row r="603" spans="1:5" ht="12.75">
      <c r="A603" t="s">
        <v>58</v>
      </c>
      <c r="E603" s="39" t="s">
        <v>5</v>
      </c>
    </row>
    <row r="604" spans="1:16" ht="25.5">
      <c r="A604" t="s">
        <v>50</v>
      </c>
      <c s="34" t="s">
        <v>1994</v>
      </c>
      <c s="34" t="s">
        <v>1995</v>
      </c>
      <c s="35" t="s">
        <v>5</v>
      </c>
      <c s="6" t="s">
        <v>1996</v>
      </c>
      <c s="36" t="s">
        <v>108</v>
      </c>
      <c s="37">
        <v>10.51</v>
      </c>
      <c s="36">
        <v>0.03796</v>
      </c>
      <c s="36">
        <f>ROUND(G604*H604,6)</f>
      </c>
      <c r="L604" s="38">
        <v>0</v>
      </c>
      <c s="32">
        <f>ROUND(ROUND(L604,2)*ROUND(G604,3),2)</f>
      </c>
      <c s="36" t="s">
        <v>109</v>
      </c>
      <c>
        <f>(M604*21)/100</f>
      </c>
      <c t="s">
        <v>28</v>
      </c>
    </row>
    <row r="605" spans="1:5" ht="25.5">
      <c r="A605" s="35" t="s">
        <v>55</v>
      </c>
      <c r="E605" s="39" t="s">
        <v>1996</v>
      </c>
    </row>
    <row r="606" spans="1:5" ht="63.75">
      <c r="A606" s="35" t="s">
        <v>56</v>
      </c>
      <c r="E606" s="40" t="s">
        <v>1997</v>
      </c>
    </row>
    <row r="607" spans="1:5" ht="12.75">
      <c r="A607" t="s">
        <v>58</v>
      </c>
      <c r="E607" s="39" t="s">
        <v>5</v>
      </c>
    </row>
    <row r="608" spans="1:16" ht="38.25">
      <c r="A608" t="s">
        <v>50</v>
      </c>
      <c s="34" t="s">
        <v>1998</v>
      </c>
      <c s="34" t="s">
        <v>1999</v>
      </c>
      <c s="35" t="s">
        <v>5</v>
      </c>
      <c s="6" t="s">
        <v>2000</v>
      </c>
      <c s="36" t="s">
        <v>102</v>
      </c>
      <c s="37">
        <v>5.13</v>
      </c>
      <c s="36">
        <v>0.03372</v>
      </c>
      <c s="36">
        <f>ROUND(G608*H608,6)</f>
      </c>
      <c r="L608" s="38">
        <v>0</v>
      </c>
      <c s="32">
        <f>ROUND(ROUND(L608,2)*ROUND(G608,3),2)</f>
      </c>
      <c s="36" t="s">
        <v>54</v>
      </c>
      <c>
        <f>(M608*21)/100</f>
      </c>
      <c t="s">
        <v>28</v>
      </c>
    </row>
    <row r="609" spans="1:5" ht="38.25">
      <c r="A609" s="35" t="s">
        <v>55</v>
      </c>
      <c r="E609" s="39" t="s">
        <v>2001</v>
      </c>
    </row>
    <row r="610" spans="1:5" ht="38.25">
      <c r="A610" s="35" t="s">
        <v>56</v>
      </c>
      <c r="E610" s="40" t="s">
        <v>2002</v>
      </c>
    </row>
    <row r="611" spans="1:5" ht="12.75">
      <c r="A611" t="s">
        <v>58</v>
      </c>
      <c r="E611" s="39" t="s">
        <v>5</v>
      </c>
    </row>
    <row r="612" spans="1:16" ht="25.5">
      <c r="A612" t="s">
        <v>50</v>
      </c>
      <c s="34" t="s">
        <v>2003</v>
      </c>
      <c s="34" t="s">
        <v>2004</v>
      </c>
      <c s="35" t="s">
        <v>5</v>
      </c>
      <c s="6" t="s">
        <v>2005</v>
      </c>
      <c s="36" t="s">
        <v>102</v>
      </c>
      <c s="37">
        <v>155.803</v>
      </c>
      <c s="36">
        <v>0.04277</v>
      </c>
      <c s="36">
        <f>ROUND(G612*H612,6)</f>
      </c>
      <c r="L612" s="38">
        <v>0</v>
      </c>
      <c s="32">
        <f>ROUND(ROUND(L612,2)*ROUND(G612,3),2)</f>
      </c>
      <c s="36" t="s">
        <v>109</v>
      </c>
      <c>
        <f>(M612*21)/100</f>
      </c>
      <c t="s">
        <v>28</v>
      </c>
    </row>
    <row r="613" spans="1:5" ht="38.25">
      <c r="A613" s="35" t="s">
        <v>55</v>
      </c>
      <c r="E613" s="39" t="s">
        <v>2006</v>
      </c>
    </row>
    <row r="614" spans="1:5" ht="140.25">
      <c r="A614" s="35" t="s">
        <v>56</v>
      </c>
      <c r="E614" s="40" t="s">
        <v>2007</v>
      </c>
    </row>
    <row r="615" spans="1:5" ht="12.75">
      <c r="A615" t="s">
        <v>58</v>
      </c>
      <c r="E615" s="39" t="s">
        <v>5</v>
      </c>
    </row>
    <row r="616" spans="1:16" ht="25.5">
      <c r="A616" t="s">
        <v>50</v>
      </c>
      <c s="34" t="s">
        <v>2008</v>
      </c>
      <c s="34" t="s">
        <v>2009</v>
      </c>
      <c s="35" t="s">
        <v>5</v>
      </c>
      <c s="6" t="s">
        <v>2010</v>
      </c>
      <c s="36" t="s">
        <v>102</v>
      </c>
      <c s="37">
        <v>12.75</v>
      </c>
      <c s="36">
        <v>0.04509</v>
      </c>
      <c s="36">
        <f>ROUND(G616*H616,6)</f>
      </c>
      <c r="L616" s="38">
        <v>0</v>
      </c>
      <c s="32">
        <f>ROUND(ROUND(L616,2)*ROUND(G616,3),2)</f>
      </c>
      <c s="36" t="s">
        <v>109</v>
      </c>
      <c>
        <f>(M616*21)/100</f>
      </c>
      <c t="s">
        <v>28</v>
      </c>
    </row>
    <row r="617" spans="1:5" ht="25.5">
      <c r="A617" s="35" t="s">
        <v>55</v>
      </c>
      <c r="E617" s="39" t="s">
        <v>2011</v>
      </c>
    </row>
    <row r="618" spans="1:5" ht="38.25">
      <c r="A618" s="35" t="s">
        <v>56</v>
      </c>
      <c r="E618" s="40" t="s">
        <v>2012</v>
      </c>
    </row>
    <row r="619" spans="1:5" ht="12.75">
      <c r="A619" t="s">
        <v>58</v>
      </c>
      <c r="E619" s="39" t="s">
        <v>5</v>
      </c>
    </row>
    <row r="620" spans="1:16" ht="38.25">
      <c r="A620" t="s">
        <v>50</v>
      </c>
      <c s="34" t="s">
        <v>2013</v>
      </c>
      <c s="34" t="s">
        <v>2014</v>
      </c>
      <c s="35" t="s">
        <v>5</v>
      </c>
      <c s="6" t="s">
        <v>2015</v>
      </c>
      <c s="36" t="s">
        <v>102</v>
      </c>
      <c s="37">
        <v>67.55</v>
      </c>
      <c s="36">
        <v>0.03452</v>
      </c>
      <c s="36">
        <f>ROUND(G620*H620,6)</f>
      </c>
      <c r="L620" s="38">
        <v>0</v>
      </c>
      <c s="32">
        <f>ROUND(ROUND(L620,2)*ROUND(G620,3),2)</f>
      </c>
      <c s="36" t="s">
        <v>54</v>
      </c>
      <c>
        <f>(M620*21)/100</f>
      </c>
      <c t="s">
        <v>28</v>
      </c>
    </row>
    <row r="621" spans="1:5" ht="38.25">
      <c r="A621" s="35" t="s">
        <v>55</v>
      </c>
      <c r="E621" s="39" t="s">
        <v>2016</v>
      </c>
    </row>
    <row r="622" spans="1:5" ht="25.5">
      <c r="A622" s="35" t="s">
        <v>56</v>
      </c>
      <c r="E622" s="40" t="s">
        <v>2017</v>
      </c>
    </row>
    <row r="623" spans="1:5" ht="12.75">
      <c r="A623" t="s">
        <v>58</v>
      </c>
      <c r="E623" s="39" t="s">
        <v>5</v>
      </c>
    </row>
    <row r="624" spans="1:16" ht="12.75">
      <c r="A624" t="s">
        <v>50</v>
      </c>
      <c s="34" t="s">
        <v>2018</v>
      </c>
      <c s="34" t="s">
        <v>2019</v>
      </c>
      <c s="35" t="s">
        <v>5</v>
      </c>
      <c s="6" t="s">
        <v>2020</v>
      </c>
      <c s="36" t="s">
        <v>102</v>
      </c>
      <c s="37">
        <v>30.278</v>
      </c>
      <c s="36">
        <v>0.02012</v>
      </c>
      <c s="36">
        <f>ROUND(G624*H624,6)</f>
      </c>
      <c r="L624" s="38">
        <v>0</v>
      </c>
      <c s="32">
        <f>ROUND(ROUND(L624,2)*ROUND(G624,3),2)</f>
      </c>
      <c s="36" t="s">
        <v>54</v>
      </c>
      <c>
        <f>(M624*21)/100</f>
      </c>
      <c t="s">
        <v>28</v>
      </c>
    </row>
    <row r="625" spans="1:5" ht="12.75">
      <c r="A625" s="35" t="s">
        <v>55</v>
      </c>
      <c r="E625" s="39" t="s">
        <v>2020</v>
      </c>
    </row>
    <row r="626" spans="1:5" ht="89.25">
      <c r="A626" s="35" t="s">
        <v>56</v>
      </c>
      <c r="E626" s="40" t="s">
        <v>2021</v>
      </c>
    </row>
    <row r="627" spans="1:5" ht="12.75">
      <c r="A627" t="s">
        <v>58</v>
      </c>
      <c r="E627" s="39" t="s">
        <v>5</v>
      </c>
    </row>
    <row r="628" spans="1:16" ht="25.5">
      <c r="A628" t="s">
        <v>50</v>
      </c>
      <c s="34" t="s">
        <v>2022</v>
      </c>
      <c s="34" t="s">
        <v>2023</v>
      </c>
      <c s="35" t="s">
        <v>5</v>
      </c>
      <c s="6" t="s">
        <v>2024</v>
      </c>
      <c s="36" t="s">
        <v>128</v>
      </c>
      <c s="37">
        <v>6</v>
      </c>
      <c s="36">
        <v>0.03058</v>
      </c>
      <c s="36">
        <f>ROUND(G628*H628,6)</f>
      </c>
      <c r="L628" s="38">
        <v>0</v>
      </c>
      <c s="32">
        <f>ROUND(ROUND(L628,2)*ROUND(G628,3),2)</f>
      </c>
      <c s="36" t="s">
        <v>54</v>
      </c>
      <c>
        <f>(M628*21)/100</f>
      </c>
      <c t="s">
        <v>28</v>
      </c>
    </row>
    <row r="629" spans="1:5" ht="38.25">
      <c r="A629" s="35" t="s">
        <v>55</v>
      </c>
      <c r="E629" s="39" t="s">
        <v>2025</v>
      </c>
    </row>
    <row r="630" spans="1:5" ht="76.5">
      <c r="A630" s="35" t="s">
        <v>56</v>
      </c>
      <c r="E630" s="40" t="s">
        <v>2026</v>
      </c>
    </row>
    <row r="631" spans="1:5" ht="12.75">
      <c r="A631" t="s">
        <v>58</v>
      </c>
      <c r="E631" s="39" t="s">
        <v>5</v>
      </c>
    </row>
    <row r="632" spans="1:16" ht="12.75">
      <c r="A632" t="s">
        <v>50</v>
      </c>
      <c s="34" t="s">
        <v>2027</v>
      </c>
      <c s="34" t="s">
        <v>2028</v>
      </c>
      <c s="35" t="s">
        <v>5</v>
      </c>
      <c s="6" t="s">
        <v>2029</v>
      </c>
      <c s="36" t="s">
        <v>128</v>
      </c>
      <c s="37">
        <v>1</v>
      </c>
      <c s="36">
        <v>0.01916</v>
      </c>
      <c s="36">
        <f>ROUND(G632*H632,6)</f>
      </c>
      <c r="L632" s="38">
        <v>0</v>
      </c>
      <c s="32">
        <f>ROUND(ROUND(L632,2)*ROUND(G632,3),2)</f>
      </c>
      <c s="36" t="s">
        <v>109</v>
      </c>
      <c>
        <f>(M632*21)/100</f>
      </c>
      <c t="s">
        <v>28</v>
      </c>
    </row>
    <row r="633" spans="1:5" ht="12.75">
      <c r="A633" s="35" t="s">
        <v>55</v>
      </c>
      <c r="E633" s="39" t="s">
        <v>2029</v>
      </c>
    </row>
    <row r="634" spans="1:5" ht="38.25">
      <c r="A634" s="35" t="s">
        <v>56</v>
      </c>
      <c r="E634" s="40" t="s">
        <v>2030</v>
      </c>
    </row>
    <row r="635" spans="1:5" ht="12.75">
      <c r="A635" t="s">
        <v>58</v>
      </c>
      <c r="E635" s="39" t="s">
        <v>5</v>
      </c>
    </row>
    <row r="636" spans="1:16" ht="25.5">
      <c r="A636" t="s">
        <v>50</v>
      </c>
      <c s="34" t="s">
        <v>2031</v>
      </c>
      <c s="34" t="s">
        <v>2032</v>
      </c>
      <c s="35" t="s">
        <v>5</v>
      </c>
      <c s="6" t="s">
        <v>2033</v>
      </c>
      <c s="36" t="s">
        <v>102</v>
      </c>
      <c s="37">
        <v>16.96</v>
      </c>
      <c s="36">
        <v>0.00117</v>
      </c>
      <c s="36">
        <f>ROUND(G636*H636,6)</f>
      </c>
      <c r="L636" s="38">
        <v>0</v>
      </c>
      <c s="32">
        <f>ROUND(ROUND(L636,2)*ROUND(G636,3),2)</f>
      </c>
      <c s="36" t="s">
        <v>54</v>
      </c>
      <c>
        <f>(M636*21)/100</f>
      </c>
      <c t="s">
        <v>28</v>
      </c>
    </row>
    <row r="637" spans="1:5" ht="25.5">
      <c r="A637" s="35" t="s">
        <v>55</v>
      </c>
      <c r="E637" s="39" t="s">
        <v>2033</v>
      </c>
    </row>
    <row r="638" spans="1:5" ht="38.25">
      <c r="A638" s="35" t="s">
        <v>56</v>
      </c>
      <c r="E638" s="40" t="s">
        <v>2034</v>
      </c>
    </row>
    <row r="639" spans="1:5" ht="12.75">
      <c r="A639" t="s">
        <v>58</v>
      </c>
      <c r="E639" s="39" t="s">
        <v>5</v>
      </c>
    </row>
    <row r="640" spans="1:16" ht="12.75">
      <c r="A640" t="s">
        <v>50</v>
      </c>
      <c s="34" t="s">
        <v>2035</v>
      </c>
      <c s="34" t="s">
        <v>2036</v>
      </c>
      <c s="35" t="s">
        <v>5</v>
      </c>
      <c s="6" t="s">
        <v>2037</v>
      </c>
      <c s="36" t="s">
        <v>102</v>
      </c>
      <c s="37">
        <v>17.808</v>
      </c>
      <c s="36">
        <v>0.00121</v>
      </c>
      <c s="36">
        <f>ROUND(G640*H640,6)</f>
      </c>
      <c r="L640" s="38">
        <v>0</v>
      </c>
      <c s="32">
        <f>ROUND(ROUND(L640,2)*ROUND(G640,3),2)</f>
      </c>
      <c s="36" t="s">
        <v>54</v>
      </c>
      <c>
        <f>(M640*21)/100</f>
      </c>
      <c t="s">
        <v>28</v>
      </c>
    </row>
    <row r="641" spans="1:5" ht="12.75">
      <c r="A641" s="35" t="s">
        <v>55</v>
      </c>
      <c r="E641" s="39" t="s">
        <v>2037</v>
      </c>
    </row>
    <row r="642" spans="1:5" ht="25.5">
      <c r="A642" s="35" t="s">
        <v>56</v>
      </c>
      <c r="E642" s="40" t="s">
        <v>2038</v>
      </c>
    </row>
    <row r="643" spans="1:5" ht="12.75">
      <c r="A643" t="s">
        <v>58</v>
      </c>
      <c r="E643" s="39" t="s">
        <v>5</v>
      </c>
    </row>
    <row r="644" spans="1:16" ht="38.25">
      <c r="A644" t="s">
        <v>50</v>
      </c>
      <c s="34" t="s">
        <v>2039</v>
      </c>
      <c s="34" t="s">
        <v>2040</v>
      </c>
      <c s="35" t="s">
        <v>5</v>
      </c>
      <c s="6" t="s">
        <v>2041</v>
      </c>
      <c s="36" t="s">
        <v>85</v>
      </c>
      <c s="37">
        <v>12.525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54</v>
      </c>
      <c>
        <f>(M644*21)/100</f>
      </c>
      <c t="s">
        <v>28</v>
      </c>
    </row>
    <row r="645" spans="1:5" ht="38.25">
      <c r="A645" s="35" t="s">
        <v>55</v>
      </c>
      <c r="E645" s="39" t="s">
        <v>2042</v>
      </c>
    </row>
    <row r="646" spans="1:5" ht="12.75">
      <c r="A646" s="35" t="s">
        <v>56</v>
      </c>
      <c r="E646" s="40" t="s">
        <v>5</v>
      </c>
    </row>
    <row r="647" spans="1:5" ht="12.75">
      <c r="A647" t="s">
        <v>58</v>
      </c>
      <c r="E647" s="39" t="s">
        <v>5</v>
      </c>
    </row>
    <row r="648" spans="1:16" ht="38.25">
      <c r="A648" t="s">
        <v>50</v>
      </c>
      <c s="34" t="s">
        <v>2043</v>
      </c>
      <c s="34" t="s">
        <v>2044</v>
      </c>
      <c s="35" t="s">
        <v>5</v>
      </c>
      <c s="6" t="s">
        <v>2045</v>
      </c>
      <c s="36" t="s">
        <v>85</v>
      </c>
      <c s="37">
        <v>12.525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54</v>
      </c>
      <c>
        <f>(M648*21)/100</f>
      </c>
      <c t="s">
        <v>28</v>
      </c>
    </row>
    <row r="649" spans="1:5" ht="38.25">
      <c r="A649" s="35" t="s">
        <v>55</v>
      </c>
      <c r="E649" s="39" t="s">
        <v>2046</v>
      </c>
    </row>
    <row r="650" spans="1:5" ht="12.75">
      <c r="A650" s="35" t="s">
        <v>56</v>
      </c>
      <c r="E650" s="40" t="s">
        <v>5</v>
      </c>
    </row>
    <row r="651" spans="1:5" ht="12.75">
      <c r="A651" t="s">
        <v>58</v>
      </c>
      <c r="E651" s="39" t="s">
        <v>5</v>
      </c>
    </row>
    <row r="652" spans="1:13" ht="12.75">
      <c r="A652" t="s">
        <v>47</v>
      </c>
      <c r="C652" s="31" t="s">
        <v>2047</v>
      </c>
      <c r="E652" s="33" t="s">
        <v>2048</v>
      </c>
      <c r="J652" s="32">
        <f>0</f>
      </c>
      <c s="32">
        <f>0</f>
      </c>
      <c s="32">
        <f>0+L653+L657+L661+L665+L669+L673+L677+L681+L685+L689+L693+L697+L701+L705+L709+L713+L717+L721+L725</f>
      </c>
      <c s="32">
        <f>0+M653+M657+M661+M665+M669+M673+M677+M681+M685+M689+M693+M697+M701+M705+M709+M713+M717+M721+M725</f>
      </c>
    </row>
    <row r="653" spans="1:16" ht="12.75">
      <c r="A653" t="s">
        <v>50</v>
      </c>
      <c s="34" t="s">
        <v>2049</v>
      </c>
      <c s="34" t="s">
        <v>2050</v>
      </c>
      <c s="35" t="s">
        <v>5</v>
      </c>
      <c s="6" t="s">
        <v>2051</v>
      </c>
      <c s="36" t="s">
        <v>108</v>
      </c>
      <c s="37">
        <v>3.26</v>
      </c>
      <c s="36">
        <v>0.00074</v>
      </c>
      <c s="36">
        <f>ROUND(G653*H653,6)</f>
      </c>
      <c r="L653" s="38">
        <v>0</v>
      </c>
      <c s="32">
        <f>ROUND(ROUND(L653,2)*ROUND(G653,3),2)</f>
      </c>
      <c s="36" t="s">
        <v>109</v>
      </c>
      <c>
        <f>(M653*21)/100</f>
      </c>
      <c t="s">
        <v>28</v>
      </c>
    </row>
    <row r="654" spans="1:5" ht="12.75">
      <c r="A654" s="35" t="s">
        <v>55</v>
      </c>
      <c r="E654" s="39" t="s">
        <v>2051</v>
      </c>
    </row>
    <row r="655" spans="1:5" ht="25.5">
      <c r="A655" s="35" t="s">
        <v>56</v>
      </c>
      <c r="E655" s="40" t="s">
        <v>2052</v>
      </c>
    </row>
    <row r="656" spans="1:5" ht="12.75">
      <c r="A656" t="s">
        <v>58</v>
      </c>
      <c r="E656" s="39" t="s">
        <v>5</v>
      </c>
    </row>
    <row r="657" spans="1:16" ht="25.5">
      <c r="A657" t="s">
        <v>50</v>
      </c>
      <c s="34" t="s">
        <v>2053</v>
      </c>
      <c s="34" t="s">
        <v>2054</v>
      </c>
      <c s="35" t="s">
        <v>5</v>
      </c>
      <c s="6" t="s">
        <v>2055</v>
      </c>
      <c s="36" t="s">
        <v>108</v>
      </c>
      <c s="37">
        <v>2</v>
      </c>
      <c s="36">
        <v>0.00045</v>
      </c>
      <c s="36">
        <f>ROUND(G657*H657,6)</f>
      </c>
      <c r="L657" s="38">
        <v>0</v>
      </c>
      <c s="32">
        <f>ROUND(ROUND(L657,2)*ROUND(G657,3),2)</f>
      </c>
      <c s="36" t="s">
        <v>109</v>
      </c>
      <c>
        <f>(M657*21)/100</f>
      </c>
      <c t="s">
        <v>28</v>
      </c>
    </row>
    <row r="658" spans="1:5" ht="25.5">
      <c r="A658" s="35" t="s">
        <v>55</v>
      </c>
      <c r="E658" s="39" t="s">
        <v>2055</v>
      </c>
    </row>
    <row r="659" spans="1:5" ht="51">
      <c r="A659" s="35" t="s">
        <v>56</v>
      </c>
      <c r="E659" s="40" t="s">
        <v>2056</v>
      </c>
    </row>
    <row r="660" spans="1:5" ht="12.75">
      <c r="A660" t="s">
        <v>58</v>
      </c>
      <c r="E660" s="39" t="s">
        <v>5</v>
      </c>
    </row>
    <row r="661" spans="1:16" ht="25.5">
      <c r="A661" t="s">
        <v>50</v>
      </c>
      <c s="34" t="s">
        <v>2057</v>
      </c>
      <c s="34" t="s">
        <v>2058</v>
      </c>
      <c s="35" t="s">
        <v>5</v>
      </c>
      <c s="6" t="s">
        <v>2059</v>
      </c>
      <c s="36" t="s">
        <v>108</v>
      </c>
      <c s="37">
        <v>1.9</v>
      </c>
      <c s="36">
        <v>0.00115</v>
      </c>
      <c s="36">
        <f>ROUND(G661*H661,6)</f>
      </c>
      <c r="L661" s="38">
        <v>0</v>
      </c>
      <c s="32">
        <f>ROUND(ROUND(L661,2)*ROUND(G661,3),2)</f>
      </c>
      <c s="36" t="s">
        <v>109</v>
      </c>
      <c>
        <f>(M661*21)/100</f>
      </c>
      <c t="s">
        <v>28</v>
      </c>
    </row>
    <row r="662" spans="1:5" ht="25.5">
      <c r="A662" s="35" t="s">
        <v>55</v>
      </c>
      <c r="E662" s="39" t="s">
        <v>2059</v>
      </c>
    </row>
    <row r="663" spans="1:5" ht="25.5">
      <c r="A663" s="35" t="s">
        <v>56</v>
      </c>
      <c r="E663" s="40" t="s">
        <v>2060</v>
      </c>
    </row>
    <row r="664" spans="1:5" ht="12.75">
      <c r="A664" t="s">
        <v>58</v>
      </c>
      <c r="E664" s="39" t="s">
        <v>5</v>
      </c>
    </row>
    <row r="665" spans="1:16" ht="25.5">
      <c r="A665" t="s">
        <v>50</v>
      </c>
      <c s="34" t="s">
        <v>2061</v>
      </c>
      <c s="34" t="s">
        <v>2062</v>
      </c>
      <c s="35" t="s">
        <v>5</v>
      </c>
      <c s="6" t="s">
        <v>2063</v>
      </c>
      <c s="36" t="s">
        <v>108</v>
      </c>
      <c s="37">
        <v>5.025</v>
      </c>
      <c s="36">
        <v>0.00152</v>
      </c>
      <c s="36">
        <f>ROUND(G665*H665,6)</f>
      </c>
      <c r="L665" s="38">
        <v>0</v>
      </c>
      <c s="32">
        <f>ROUND(ROUND(L665,2)*ROUND(G665,3),2)</f>
      </c>
      <c s="36" t="s">
        <v>109</v>
      </c>
      <c>
        <f>(M665*21)/100</f>
      </c>
      <c t="s">
        <v>28</v>
      </c>
    </row>
    <row r="666" spans="1:5" ht="25.5">
      <c r="A666" s="35" t="s">
        <v>55</v>
      </c>
      <c r="E666" s="39" t="s">
        <v>2063</v>
      </c>
    </row>
    <row r="667" spans="1:5" ht="38.25">
      <c r="A667" s="35" t="s">
        <v>56</v>
      </c>
      <c r="E667" s="40" t="s">
        <v>2064</v>
      </c>
    </row>
    <row r="668" spans="1:5" ht="12.75">
      <c r="A668" t="s">
        <v>58</v>
      </c>
      <c r="E668" s="39" t="s">
        <v>5</v>
      </c>
    </row>
    <row r="669" spans="1:16" ht="25.5">
      <c r="A669" t="s">
        <v>50</v>
      </c>
      <c s="34" t="s">
        <v>2065</v>
      </c>
      <c s="34" t="s">
        <v>2066</v>
      </c>
      <c s="35" t="s">
        <v>5</v>
      </c>
      <c s="6" t="s">
        <v>2067</v>
      </c>
      <c s="36" t="s">
        <v>108</v>
      </c>
      <c s="37">
        <v>0.875</v>
      </c>
      <c s="36">
        <v>0.00152</v>
      </c>
      <c s="36">
        <f>ROUND(G669*H669,6)</f>
      </c>
      <c r="L669" s="38">
        <v>0</v>
      </c>
      <c s="32">
        <f>ROUND(ROUND(L669,2)*ROUND(G669,3),2)</f>
      </c>
      <c s="36" t="s">
        <v>109</v>
      </c>
      <c>
        <f>(M669*21)/100</f>
      </c>
      <c t="s">
        <v>28</v>
      </c>
    </row>
    <row r="670" spans="1:5" ht="25.5">
      <c r="A670" s="35" t="s">
        <v>55</v>
      </c>
      <c r="E670" s="39" t="s">
        <v>2067</v>
      </c>
    </row>
    <row r="671" spans="1:5" ht="12.75">
      <c r="A671" s="35" t="s">
        <v>56</v>
      </c>
      <c r="E671" s="40" t="s">
        <v>2068</v>
      </c>
    </row>
    <row r="672" spans="1:5" ht="12.75">
      <c r="A672" t="s">
        <v>58</v>
      </c>
      <c r="E672" s="39" t="s">
        <v>5</v>
      </c>
    </row>
    <row r="673" spans="1:16" ht="25.5">
      <c r="A673" t="s">
        <v>50</v>
      </c>
      <c s="34" t="s">
        <v>2069</v>
      </c>
      <c s="34" t="s">
        <v>2070</v>
      </c>
      <c s="35" t="s">
        <v>5</v>
      </c>
      <c s="6" t="s">
        <v>2071</v>
      </c>
      <c s="36" t="s">
        <v>102</v>
      </c>
      <c s="37">
        <v>35.75</v>
      </c>
      <c s="36">
        <v>0.00203</v>
      </c>
      <c s="36">
        <f>ROUND(G673*H673,6)</f>
      </c>
      <c r="L673" s="38">
        <v>0</v>
      </c>
      <c s="32">
        <f>ROUND(ROUND(L673,2)*ROUND(G673,3),2)</f>
      </c>
      <c s="36" t="s">
        <v>109</v>
      </c>
      <c>
        <f>(M673*21)/100</f>
      </c>
      <c t="s">
        <v>28</v>
      </c>
    </row>
    <row r="674" spans="1:5" ht="25.5">
      <c r="A674" s="35" t="s">
        <v>55</v>
      </c>
      <c r="E674" s="39" t="s">
        <v>2071</v>
      </c>
    </row>
    <row r="675" spans="1:5" ht="12.75">
      <c r="A675" s="35" t="s">
        <v>56</v>
      </c>
      <c r="E675" s="40" t="s">
        <v>2072</v>
      </c>
    </row>
    <row r="676" spans="1:5" ht="12.75">
      <c r="A676" t="s">
        <v>58</v>
      </c>
      <c r="E676" s="39" t="s">
        <v>5</v>
      </c>
    </row>
    <row r="677" spans="1:16" ht="25.5">
      <c r="A677" t="s">
        <v>50</v>
      </c>
      <c s="34" t="s">
        <v>2073</v>
      </c>
      <c s="34" t="s">
        <v>2074</v>
      </c>
      <c s="35" t="s">
        <v>5</v>
      </c>
      <c s="6" t="s">
        <v>2075</v>
      </c>
      <c s="36" t="s">
        <v>128</v>
      </c>
      <c s="37">
        <v>16</v>
      </c>
      <c s="36">
        <v>0</v>
      </c>
      <c s="36">
        <f>ROUND(G677*H677,6)</f>
      </c>
      <c r="L677" s="38">
        <v>0</v>
      </c>
      <c s="32">
        <f>ROUND(ROUND(L677,2)*ROUND(G677,3),2)</f>
      </c>
      <c s="36" t="s">
        <v>54</v>
      </c>
      <c>
        <f>(M677*21)/100</f>
      </c>
      <c t="s">
        <v>28</v>
      </c>
    </row>
    <row r="678" spans="1:5" ht="25.5">
      <c r="A678" s="35" t="s">
        <v>55</v>
      </c>
      <c r="E678" s="39" t="s">
        <v>2075</v>
      </c>
    </row>
    <row r="679" spans="1:5" ht="12.75">
      <c r="A679" s="35" t="s">
        <v>56</v>
      </c>
      <c r="E679" s="40" t="s">
        <v>5</v>
      </c>
    </row>
    <row r="680" spans="1:5" ht="12.75">
      <c r="A680" t="s">
        <v>58</v>
      </c>
      <c r="E680" s="39" t="s">
        <v>5</v>
      </c>
    </row>
    <row r="681" spans="1:16" ht="12.75">
      <c r="A681" t="s">
        <v>50</v>
      </c>
      <c s="34" t="s">
        <v>2076</v>
      </c>
      <c s="34" t="s">
        <v>2077</v>
      </c>
      <c s="35" t="s">
        <v>5</v>
      </c>
      <c s="6" t="s">
        <v>2078</v>
      </c>
      <c s="36" t="s">
        <v>108</v>
      </c>
      <c s="37">
        <v>73.25</v>
      </c>
      <c s="36">
        <v>0.00132</v>
      </c>
      <c s="36">
        <f>ROUND(G681*H681,6)</f>
      </c>
      <c r="L681" s="38">
        <v>0</v>
      </c>
      <c s="32">
        <f>ROUND(ROUND(L681,2)*ROUND(G681,3),2)</f>
      </c>
      <c s="36" t="s">
        <v>109</v>
      </c>
      <c>
        <f>(M681*21)/100</f>
      </c>
      <c t="s">
        <v>28</v>
      </c>
    </row>
    <row r="682" spans="1:5" ht="12.75">
      <c r="A682" s="35" t="s">
        <v>55</v>
      </c>
      <c r="E682" s="39" t="s">
        <v>2078</v>
      </c>
    </row>
    <row r="683" spans="1:5" ht="51">
      <c r="A683" s="35" t="s">
        <v>56</v>
      </c>
      <c r="E683" s="40" t="s">
        <v>2079</v>
      </c>
    </row>
    <row r="684" spans="1:5" ht="12.75">
      <c r="A684" t="s">
        <v>58</v>
      </c>
      <c r="E684" s="39" t="s">
        <v>5</v>
      </c>
    </row>
    <row r="685" spans="1:16" ht="12.75">
      <c r="A685" t="s">
        <v>50</v>
      </c>
      <c s="34" t="s">
        <v>2080</v>
      </c>
      <c s="34" t="s">
        <v>2081</v>
      </c>
      <c s="35" t="s">
        <v>5</v>
      </c>
      <c s="6" t="s">
        <v>2082</v>
      </c>
      <c s="36" t="s">
        <v>108</v>
      </c>
      <c s="37">
        <v>1.9</v>
      </c>
      <c s="36">
        <v>0.00132</v>
      </c>
      <c s="36">
        <f>ROUND(G685*H685,6)</f>
      </c>
      <c r="L685" s="38">
        <v>0</v>
      </c>
      <c s="32">
        <f>ROUND(ROUND(L685,2)*ROUND(G685,3),2)</f>
      </c>
      <c s="36" t="s">
        <v>109</v>
      </c>
      <c>
        <f>(M685*21)/100</f>
      </c>
      <c t="s">
        <v>28</v>
      </c>
    </row>
    <row r="686" spans="1:5" ht="12.75">
      <c r="A686" s="35" t="s">
        <v>55</v>
      </c>
      <c r="E686" s="39" t="s">
        <v>2082</v>
      </c>
    </row>
    <row r="687" spans="1:5" ht="25.5">
      <c r="A687" s="35" t="s">
        <v>56</v>
      </c>
      <c r="E687" s="40" t="s">
        <v>2083</v>
      </c>
    </row>
    <row r="688" spans="1:5" ht="12.75">
      <c r="A688" t="s">
        <v>58</v>
      </c>
      <c r="E688" s="39" t="s">
        <v>5</v>
      </c>
    </row>
    <row r="689" spans="1:16" ht="12.75">
      <c r="A689" t="s">
        <v>50</v>
      </c>
      <c s="34" t="s">
        <v>2084</v>
      </c>
      <c s="34" t="s">
        <v>2085</v>
      </c>
      <c s="35" t="s">
        <v>5</v>
      </c>
      <c s="6" t="s">
        <v>2086</v>
      </c>
      <c s="36" t="s">
        <v>108</v>
      </c>
      <c s="37">
        <v>5.025</v>
      </c>
      <c s="36">
        <v>0.00132</v>
      </c>
      <c s="36">
        <f>ROUND(G689*H689,6)</f>
      </c>
      <c r="L689" s="38">
        <v>0</v>
      </c>
      <c s="32">
        <f>ROUND(ROUND(L689,2)*ROUND(G689,3),2)</f>
      </c>
      <c s="36" t="s">
        <v>109</v>
      </c>
      <c>
        <f>(M689*21)/100</f>
      </c>
      <c t="s">
        <v>28</v>
      </c>
    </row>
    <row r="690" spans="1:5" ht="12.75">
      <c r="A690" s="35" t="s">
        <v>55</v>
      </c>
      <c r="E690" s="39" t="s">
        <v>2086</v>
      </c>
    </row>
    <row r="691" spans="1:5" ht="25.5">
      <c r="A691" s="35" t="s">
        <v>56</v>
      </c>
      <c r="E691" s="40" t="s">
        <v>2087</v>
      </c>
    </row>
    <row r="692" spans="1:5" ht="12.75">
      <c r="A692" t="s">
        <v>58</v>
      </c>
      <c r="E692" s="39" t="s">
        <v>5</v>
      </c>
    </row>
    <row r="693" spans="1:16" ht="12.75">
      <c r="A693" t="s">
        <v>50</v>
      </c>
      <c s="34" t="s">
        <v>2088</v>
      </c>
      <c s="34" t="s">
        <v>2089</v>
      </c>
      <c s="35" t="s">
        <v>5</v>
      </c>
      <c s="6" t="s">
        <v>2090</v>
      </c>
      <c s="36" t="s">
        <v>108</v>
      </c>
      <c s="37">
        <v>0.9</v>
      </c>
      <c s="36">
        <v>0.00082</v>
      </c>
      <c s="36">
        <f>ROUND(G693*H693,6)</f>
      </c>
      <c r="L693" s="38">
        <v>0</v>
      </c>
      <c s="32">
        <f>ROUND(ROUND(L693,2)*ROUND(G693,3),2)</f>
      </c>
      <c s="36" t="s">
        <v>109</v>
      </c>
      <c>
        <f>(M693*21)/100</f>
      </c>
      <c t="s">
        <v>28</v>
      </c>
    </row>
    <row r="694" spans="1:5" ht="12.75">
      <c r="A694" s="35" t="s">
        <v>55</v>
      </c>
      <c r="E694" s="39" t="s">
        <v>2090</v>
      </c>
    </row>
    <row r="695" spans="1:5" ht="12.75">
      <c r="A695" s="35" t="s">
        <v>56</v>
      </c>
      <c r="E695" s="40" t="s">
        <v>2091</v>
      </c>
    </row>
    <row r="696" spans="1:5" ht="12.75">
      <c r="A696" t="s">
        <v>58</v>
      </c>
      <c r="E696" s="39" t="s">
        <v>5</v>
      </c>
    </row>
    <row r="697" spans="1:16" ht="25.5">
      <c r="A697" t="s">
        <v>50</v>
      </c>
      <c s="34" t="s">
        <v>2092</v>
      </c>
      <c s="34" t="s">
        <v>2093</v>
      </c>
      <c s="35" t="s">
        <v>5</v>
      </c>
      <c s="6" t="s">
        <v>2094</v>
      </c>
      <c s="36" t="s">
        <v>108</v>
      </c>
      <c s="37">
        <v>8.6</v>
      </c>
      <c s="36">
        <v>0.00087</v>
      </c>
      <c s="36">
        <f>ROUND(G697*H697,6)</f>
      </c>
      <c r="L697" s="38">
        <v>0</v>
      </c>
      <c s="32">
        <f>ROUND(ROUND(L697,2)*ROUND(G697,3),2)</f>
      </c>
      <c s="36" t="s">
        <v>109</v>
      </c>
      <c>
        <f>(M697*21)/100</f>
      </c>
      <c t="s">
        <v>28</v>
      </c>
    </row>
    <row r="698" spans="1:5" ht="25.5">
      <c r="A698" s="35" t="s">
        <v>55</v>
      </c>
      <c r="E698" s="39" t="s">
        <v>2094</v>
      </c>
    </row>
    <row r="699" spans="1:5" ht="12.75">
      <c r="A699" s="35" t="s">
        <v>56</v>
      </c>
      <c r="E699" s="40" t="s">
        <v>2095</v>
      </c>
    </row>
    <row r="700" spans="1:5" ht="12.75">
      <c r="A700" t="s">
        <v>58</v>
      </c>
      <c r="E700" s="39" t="s">
        <v>5</v>
      </c>
    </row>
    <row r="701" spans="1:16" ht="25.5">
      <c r="A701" t="s">
        <v>50</v>
      </c>
      <c s="34" t="s">
        <v>2096</v>
      </c>
      <c s="34" t="s">
        <v>2097</v>
      </c>
      <c s="35" t="s">
        <v>5</v>
      </c>
      <c s="6" t="s">
        <v>2098</v>
      </c>
      <c s="36" t="s">
        <v>108</v>
      </c>
      <c s="37">
        <v>5.8</v>
      </c>
      <c s="36">
        <v>0.00059</v>
      </c>
      <c s="36">
        <f>ROUND(G701*H701,6)</f>
      </c>
      <c r="L701" s="38">
        <v>0</v>
      </c>
      <c s="32">
        <f>ROUND(ROUND(L701,2)*ROUND(G701,3),2)</f>
      </c>
      <c s="36" t="s">
        <v>109</v>
      </c>
      <c>
        <f>(M701*21)/100</f>
      </c>
      <c t="s">
        <v>28</v>
      </c>
    </row>
    <row r="702" spans="1:5" ht="25.5">
      <c r="A702" s="35" t="s">
        <v>55</v>
      </c>
      <c r="E702" s="39" t="s">
        <v>2098</v>
      </c>
    </row>
    <row r="703" spans="1:5" ht="25.5">
      <c r="A703" s="35" t="s">
        <v>56</v>
      </c>
      <c r="E703" s="40" t="s">
        <v>2099</v>
      </c>
    </row>
    <row r="704" spans="1:5" ht="12.75">
      <c r="A704" t="s">
        <v>58</v>
      </c>
      <c r="E704" s="39" t="s">
        <v>5</v>
      </c>
    </row>
    <row r="705" spans="1:16" ht="25.5">
      <c r="A705" t="s">
        <v>50</v>
      </c>
      <c s="34" t="s">
        <v>2100</v>
      </c>
      <c s="34" t="s">
        <v>2101</v>
      </c>
      <c s="35" t="s">
        <v>5</v>
      </c>
      <c s="6" t="s">
        <v>2102</v>
      </c>
      <c s="36" t="s">
        <v>108</v>
      </c>
      <c s="37">
        <v>0.8</v>
      </c>
      <c s="36">
        <v>0.00091</v>
      </c>
      <c s="36">
        <f>ROUND(G705*H705,6)</f>
      </c>
      <c r="L705" s="38">
        <v>0</v>
      </c>
      <c s="32">
        <f>ROUND(ROUND(L705,2)*ROUND(G705,3),2)</f>
      </c>
      <c s="36" t="s">
        <v>109</v>
      </c>
      <c>
        <f>(M705*21)/100</f>
      </c>
      <c t="s">
        <v>28</v>
      </c>
    </row>
    <row r="706" spans="1:5" ht="25.5">
      <c r="A706" s="35" t="s">
        <v>55</v>
      </c>
      <c r="E706" s="39" t="s">
        <v>2102</v>
      </c>
    </row>
    <row r="707" spans="1:5" ht="25.5">
      <c r="A707" s="35" t="s">
        <v>56</v>
      </c>
      <c r="E707" s="40" t="s">
        <v>2103</v>
      </c>
    </row>
    <row r="708" spans="1:5" ht="12.75">
      <c r="A708" t="s">
        <v>58</v>
      </c>
      <c r="E708" s="39" t="s">
        <v>5</v>
      </c>
    </row>
    <row r="709" spans="1:16" ht="25.5">
      <c r="A709" t="s">
        <v>50</v>
      </c>
      <c s="34" t="s">
        <v>2104</v>
      </c>
      <c s="34" t="s">
        <v>2105</v>
      </c>
      <c s="35" t="s">
        <v>5</v>
      </c>
      <c s="6" t="s">
        <v>2102</v>
      </c>
      <c s="36" t="s">
        <v>108</v>
      </c>
      <c s="37">
        <v>1.8</v>
      </c>
      <c s="36">
        <v>0.00091</v>
      </c>
      <c s="36">
        <f>ROUND(G709*H709,6)</f>
      </c>
      <c r="L709" s="38">
        <v>0</v>
      </c>
      <c s="32">
        <f>ROUND(ROUND(L709,2)*ROUND(G709,3),2)</f>
      </c>
      <c s="36" t="s">
        <v>109</v>
      </c>
      <c>
        <f>(M709*21)/100</f>
      </c>
      <c t="s">
        <v>28</v>
      </c>
    </row>
    <row r="710" spans="1:5" ht="25.5">
      <c r="A710" s="35" t="s">
        <v>55</v>
      </c>
      <c r="E710" s="39" t="s">
        <v>2102</v>
      </c>
    </row>
    <row r="711" spans="1:5" ht="25.5">
      <c r="A711" s="35" t="s">
        <v>56</v>
      </c>
      <c r="E711" s="40" t="s">
        <v>2106</v>
      </c>
    </row>
    <row r="712" spans="1:5" ht="12.75">
      <c r="A712" t="s">
        <v>58</v>
      </c>
      <c r="E712" s="39" t="s">
        <v>5</v>
      </c>
    </row>
    <row r="713" spans="1:16" ht="25.5">
      <c r="A713" t="s">
        <v>50</v>
      </c>
      <c s="34" t="s">
        <v>2107</v>
      </c>
      <c s="34" t="s">
        <v>2108</v>
      </c>
      <c s="35" t="s">
        <v>5</v>
      </c>
      <c s="6" t="s">
        <v>2109</v>
      </c>
      <c s="36" t="s">
        <v>108</v>
      </c>
      <c s="37">
        <v>6.3</v>
      </c>
      <c s="36">
        <v>0.00108</v>
      </c>
      <c s="36">
        <f>ROUND(G713*H713,6)</f>
      </c>
      <c r="L713" s="38">
        <v>0</v>
      </c>
      <c s="32">
        <f>ROUND(ROUND(L713,2)*ROUND(G713,3),2)</f>
      </c>
      <c s="36" t="s">
        <v>109</v>
      </c>
      <c>
        <f>(M713*21)/100</f>
      </c>
      <c t="s">
        <v>28</v>
      </c>
    </row>
    <row r="714" spans="1:5" ht="25.5">
      <c r="A714" s="35" t="s">
        <v>55</v>
      </c>
      <c r="E714" s="39" t="s">
        <v>2109</v>
      </c>
    </row>
    <row r="715" spans="1:5" ht="12.75">
      <c r="A715" s="35" t="s">
        <v>56</v>
      </c>
      <c r="E715" s="40" t="s">
        <v>2110</v>
      </c>
    </row>
    <row r="716" spans="1:5" ht="12.75">
      <c r="A716" t="s">
        <v>58</v>
      </c>
      <c r="E716" s="39" t="s">
        <v>5</v>
      </c>
    </row>
    <row r="717" spans="1:16" ht="25.5">
      <c r="A717" t="s">
        <v>50</v>
      </c>
      <c s="34" t="s">
        <v>2111</v>
      </c>
      <c s="34" t="s">
        <v>2112</v>
      </c>
      <c s="35" t="s">
        <v>5</v>
      </c>
      <c s="6" t="s">
        <v>2113</v>
      </c>
      <c s="36" t="s">
        <v>108</v>
      </c>
      <c s="37">
        <v>4</v>
      </c>
      <c s="36">
        <v>0.00158</v>
      </c>
      <c s="36">
        <f>ROUND(G717*H717,6)</f>
      </c>
      <c r="L717" s="38">
        <v>0</v>
      </c>
      <c s="32">
        <f>ROUND(ROUND(L717,2)*ROUND(G717,3),2)</f>
      </c>
      <c s="36" t="s">
        <v>109</v>
      </c>
      <c>
        <f>(M717*21)/100</f>
      </c>
      <c t="s">
        <v>28</v>
      </c>
    </row>
    <row r="718" spans="1:5" ht="25.5">
      <c r="A718" s="35" t="s">
        <v>55</v>
      </c>
      <c r="E718" s="39" t="s">
        <v>2113</v>
      </c>
    </row>
    <row r="719" spans="1:5" ht="25.5">
      <c r="A719" s="35" t="s">
        <v>56</v>
      </c>
      <c r="E719" s="40" t="s">
        <v>2114</v>
      </c>
    </row>
    <row r="720" spans="1:5" ht="12.75">
      <c r="A720" t="s">
        <v>58</v>
      </c>
      <c r="E720" s="39" t="s">
        <v>5</v>
      </c>
    </row>
    <row r="721" spans="1:16" ht="25.5">
      <c r="A721" t="s">
        <v>50</v>
      </c>
      <c s="34" t="s">
        <v>2115</v>
      </c>
      <c s="34" t="s">
        <v>2116</v>
      </c>
      <c s="35" t="s">
        <v>5</v>
      </c>
      <c s="6" t="s">
        <v>2117</v>
      </c>
      <c s="36" t="s">
        <v>85</v>
      </c>
      <c s="37">
        <v>0.22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54</v>
      </c>
      <c>
        <f>(M721*21)/100</f>
      </c>
      <c t="s">
        <v>28</v>
      </c>
    </row>
    <row r="722" spans="1:5" ht="25.5">
      <c r="A722" s="35" t="s">
        <v>55</v>
      </c>
      <c r="E722" s="39" t="s">
        <v>2117</v>
      </c>
    </row>
    <row r="723" spans="1:5" ht="12.75">
      <c r="A723" s="35" t="s">
        <v>56</v>
      </c>
      <c r="E723" s="40" t="s">
        <v>5</v>
      </c>
    </row>
    <row r="724" spans="1:5" ht="12.75">
      <c r="A724" t="s">
        <v>58</v>
      </c>
      <c r="E724" s="39" t="s">
        <v>5</v>
      </c>
    </row>
    <row r="725" spans="1:16" ht="38.25">
      <c r="A725" t="s">
        <v>50</v>
      </c>
      <c s="34" t="s">
        <v>2118</v>
      </c>
      <c s="34" t="s">
        <v>2119</v>
      </c>
      <c s="35" t="s">
        <v>5</v>
      </c>
      <c s="6" t="s">
        <v>2120</v>
      </c>
      <c s="36" t="s">
        <v>85</v>
      </c>
      <c s="37">
        <v>0.22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54</v>
      </c>
      <c>
        <f>(M725*21)/100</f>
      </c>
      <c t="s">
        <v>28</v>
      </c>
    </row>
    <row r="726" spans="1:5" ht="38.25">
      <c r="A726" s="35" t="s">
        <v>55</v>
      </c>
      <c r="E726" s="39" t="s">
        <v>2121</v>
      </c>
    </row>
    <row r="727" spans="1:5" ht="12.75">
      <c r="A727" s="35" t="s">
        <v>56</v>
      </c>
      <c r="E727" s="40" t="s">
        <v>5</v>
      </c>
    </row>
    <row r="728" spans="1:5" ht="12.75">
      <c r="A728" t="s">
        <v>58</v>
      </c>
      <c r="E728" s="39" t="s">
        <v>5</v>
      </c>
    </row>
    <row r="729" spans="1:13" ht="12.75">
      <c r="A729" t="s">
        <v>47</v>
      </c>
      <c r="C729" s="31" t="s">
        <v>2122</v>
      </c>
      <c r="E729" s="33" t="s">
        <v>2123</v>
      </c>
      <c r="J729" s="32">
        <f>0</f>
      </c>
      <c s="32">
        <f>0</f>
      </c>
      <c s="32">
        <f>0+L730+L734+L738+L742+L746+L750+L754+L758+L762+L766+L770+L774+L778+L782+L786</f>
      </c>
      <c s="32">
        <f>0+M730+M734+M738+M742+M746+M750+M754+M758+M762+M766+M770+M774+M778+M782+M786</f>
      </c>
    </row>
    <row r="730" spans="1:16" ht="25.5">
      <c r="A730" t="s">
        <v>50</v>
      </c>
      <c s="34" t="s">
        <v>2124</v>
      </c>
      <c s="34" t="s">
        <v>2125</v>
      </c>
      <c s="35" t="s">
        <v>5</v>
      </c>
      <c s="6" t="s">
        <v>2126</v>
      </c>
      <c s="36" t="s">
        <v>128</v>
      </c>
      <c s="37">
        <v>4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54</v>
      </c>
      <c>
        <f>(M730*21)/100</f>
      </c>
      <c t="s">
        <v>28</v>
      </c>
    </row>
    <row r="731" spans="1:5" ht="25.5">
      <c r="A731" s="35" t="s">
        <v>55</v>
      </c>
      <c r="E731" s="39" t="s">
        <v>2126</v>
      </c>
    </row>
    <row r="732" spans="1:5" ht="25.5">
      <c r="A732" s="35" t="s">
        <v>56</v>
      </c>
      <c r="E732" s="40" t="s">
        <v>2127</v>
      </c>
    </row>
    <row r="733" spans="1:5" ht="12.75">
      <c r="A733" t="s">
        <v>58</v>
      </c>
      <c r="E733" s="39" t="s">
        <v>5</v>
      </c>
    </row>
    <row r="734" spans="1:16" ht="12.75">
      <c r="A734" t="s">
        <v>50</v>
      </c>
      <c s="34" t="s">
        <v>2128</v>
      </c>
      <c s="34" t="s">
        <v>2129</v>
      </c>
      <c s="35" t="s">
        <v>5</v>
      </c>
      <c s="6" t="s">
        <v>2130</v>
      </c>
      <c s="36" t="s">
        <v>128</v>
      </c>
      <c s="37">
        <v>2</v>
      </c>
      <c s="36">
        <v>0.0175</v>
      </c>
      <c s="36">
        <f>ROUND(G734*H734,6)</f>
      </c>
      <c r="L734" s="38">
        <v>0</v>
      </c>
      <c s="32">
        <f>ROUND(ROUND(L734,2)*ROUND(G734,3),2)</f>
      </c>
      <c s="36" t="s">
        <v>54</v>
      </c>
      <c>
        <f>(M734*21)/100</f>
      </c>
      <c t="s">
        <v>28</v>
      </c>
    </row>
    <row r="735" spans="1:5" ht="12.75">
      <c r="A735" s="35" t="s">
        <v>55</v>
      </c>
      <c r="E735" s="39" t="s">
        <v>2130</v>
      </c>
    </row>
    <row r="736" spans="1:5" ht="25.5">
      <c r="A736" s="35" t="s">
        <v>56</v>
      </c>
      <c r="E736" s="40" t="s">
        <v>2131</v>
      </c>
    </row>
    <row r="737" spans="1:5" ht="12.75">
      <c r="A737" t="s">
        <v>58</v>
      </c>
      <c r="E737" s="39" t="s">
        <v>5</v>
      </c>
    </row>
    <row r="738" spans="1:16" ht="12.75">
      <c r="A738" t="s">
        <v>50</v>
      </c>
      <c s="34" t="s">
        <v>2132</v>
      </c>
      <c s="34" t="s">
        <v>2133</v>
      </c>
      <c s="35" t="s">
        <v>5</v>
      </c>
      <c s="6" t="s">
        <v>2134</v>
      </c>
      <c s="36" t="s">
        <v>128</v>
      </c>
      <c s="37">
        <v>2</v>
      </c>
      <c s="36">
        <v>0.0195</v>
      </c>
      <c s="36">
        <f>ROUND(G738*H738,6)</f>
      </c>
      <c r="L738" s="38">
        <v>0</v>
      </c>
      <c s="32">
        <f>ROUND(ROUND(L738,2)*ROUND(G738,3),2)</f>
      </c>
      <c s="36" t="s">
        <v>54</v>
      </c>
      <c>
        <f>(M738*21)/100</f>
      </c>
      <c t="s">
        <v>28</v>
      </c>
    </row>
    <row r="739" spans="1:5" ht="12.75">
      <c r="A739" s="35" t="s">
        <v>55</v>
      </c>
      <c r="E739" s="39" t="s">
        <v>2134</v>
      </c>
    </row>
    <row r="740" spans="1:5" ht="25.5">
      <c r="A740" s="35" t="s">
        <v>56</v>
      </c>
      <c r="E740" s="40" t="s">
        <v>2135</v>
      </c>
    </row>
    <row r="741" spans="1:5" ht="12.75">
      <c r="A741" t="s">
        <v>58</v>
      </c>
      <c r="E741" s="39" t="s">
        <v>5</v>
      </c>
    </row>
    <row r="742" spans="1:16" ht="25.5">
      <c r="A742" t="s">
        <v>50</v>
      </c>
      <c s="34" t="s">
        <v>2136</v>
      </c>
      <c s="34" t="s">
        <v>2137</v>
      </c>
      <c s="35" t="s">
        <v>5</v>
      </c>
      <c s="6" t="s">
        <v>2138</v>
      </c>
      <c s="36" t="s">
        <v>128</v>
      </c>
      <c s="37">
        <v>1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54</v>
      </c>
      <c>
        <f>(M742*21)/100</f>
      </c>
      <c t="s">
        <v>28</v>
      </c>
    </row>
    <row r="743" spans="1:5" ht="25.5">
      <c r="A743" s="35" t="s">
        <v>55</v>
      </c>
      <c r="E743" s="39" t="s">
        <v>2138</v>
      </c>
    </row>
    <row r="744" spans="1:5" ht="25.5">
      <c r="A744" s="35" t="s">
        <v>56</v>
      </c>
      <c r="E744" s="40" t="s">
        <v>1725</v>
      </c>
    </row>
    <row r="745" spans="1:5" ht="12.75">
      <c r="A745" t="s">
        <v>58</v>
      </c>
      <c r="E745" s="39" t="s">
        <v>5</v>
      </c>
    </row>
    <row r="746" spans="1:16" ht="12.75">
      <c r="A746" t="s">
        <v>50</v>
      </c>
      <c s="34" t="s">
        <v>2139</v>
      </c>
      <c s="34" t="s">
        <v>2140</v>
      </c>
      <c s="35" t="s">
        <v>5</v>
      </c>
      <c s="6" t="s">
        <v>2141</v>
      </c>
      <c s="36" t="s">
        <v>128</v>
      </c>
      <c s="37">
        <v>1</v>
      </c>
      <c s="36">
        <v>0.0205</v>
      </c>
      <c s="36">
        <f>ROUND(G746*H746,6)</f>
      </c>
      <c r="L746" s="38">
        <v>0</v>
      </c>
      <c s="32">
        <f>ROUND(ROUND(L746,2)*ROUND(G746,3),2)</f>
      </c>
      <c s="36" t="s">
        <v>54</v>
      </c>
      <c>
        <f>(M746*21)/100</f>
      </c>
      <c t="s">
        <v>28</v>
      </c>
    </row>
    <row r="747" spans="1:5" ht="12.75">
      <c r="A747" s="35" t="s">
        <v>55</v>
      </c>
      <c r="E747" s="39" t="s">
        <v>2141</v>
      </c>
    </row>
    <row r="748" spans="1:5" ht="25.5">
      <c r="A748" s="35" t="s">
        <v>56</v>
      </c>
      <c r="E748" s="40" t="s">
        <v>2142</v>
      </c>
    </row>
    <row r="749" spans="1:5" ht="12.75">
      <c r="A749" t="s">
        <v>58</v>
      </c>
      <c r="E749" s="39" t="s">
        <v>5</v>
      </c>
    </row>
    <row r="750" spans="1:16" ht="12.75">
      <c r="A750" t="s">
        <v>50</v>
      </c>
      <c s="34" t="s">
        <v>2143</v>
      </c>
      <c s="34" t="s">
        <v>2144</v>
      </c>
      <c s="35" t="s">
        <v>5</v>
      </c>
      <c s="6" t="s">
        <v>2145</v>
      </c>
      <c s="36" t="s">
        <v>128</v>
      </c>
      <c s="37">
        <v>4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54</v>
      </c>
      <c>
        <f>(M750*21)/100</f>
      </c>
      <c t="s">
        <v>28</v>
      </c>
    </row>
    <row r="751" spans="1:5" ht="12.75">
      <c r="A751" s="35" t="s">
        <v>55</v>
      </c>
      <c r="E751" s="39" t="s">
        <v>2145</v>
      </c>
    </row>
    <row r="752" spans="1:5" ht="25.5">
      <c r="A752" s="35" t="s">
        <v>56</v>
      </c>
      <c r="E752" s="40" t="s">
        <v>2146</v>
      </c>
    </row>
    <row r="753" spans="1:5" ht="12.75">
      <c r="A753" t="s">
        <v>58</v>
      </c>
      <c r="E753" s="39" t="s">
        <v>5</v>
      </c>
    </row>
    <row r="754" spans="1:16" ht="12.75">
      <c r="A754" t="s">
        <v>50</v>
      </c>
      <c s="34" t="s">
        <v>2147</v>
      </c>
      <c s="34" t="s">
        <v>2148</v>
      </c>
      <c s="35" t="s">
        <v>5</v>
      </c>
      <c s="6" t="s">
        <v>2149</v>
      </c>
      <c s="36" t="s">
        <v>128</v>
      </c>
      <c s="37">
        <v>4</v>
      </c>
      <c s="36">
        <v>0.00015</v>
      </c>
      <c s="36">
        <f>ROUND(G754*H754,6)</f>
      </c>
      <c r="L754" s="38">
        <v>0</v>
      </c>
      <c s="32">
        <f>ROUND(ROUND(L754,2)*ROUND(G754,3),2)</f>
      </c>
      <c s="36" t="s">
        <v>54</v>
      </c>
      <c>
        <f>(M754*21)/100</f>
      </c>
      <c t="s">
        <v>28</v>
      </c>
    </row>
    <row r="755" spans="1:5" ht="12.75">
      <c r="A755" s="35" t="s">
        <v>55</v>
      </c>
      <c r="E755" s="39" t="s">
        <v>2149</v>
      </c>
    </row>
    <row r="756" spans="1:5" ht="25.5">
      <c r="A756" s="35" t="s">
        <v>56</v>
      </c>
      <c r="E756" s="40" t="s">
        <v>2146</v>
      </c>
    </row>
    <row r="757" spans="1:5" ht="12.75">
      <c r="A757" t="s">
        <v>58</v>
      </c>
      <c r="E757" s="39" t="s">
        <v>5</v>
      </c>
    </row>
    <row r="758" spans="1:16" ht="12.75">
      <c r="A758" t="s">
        <v>50</v>
      </c>
      <c s="34" t="s">
        <v>2150</v>
      </c>
      <c s="34" t="s">
        <v>2151</v>
      </c>
      <c s="35" t="s">
        <v>5</v>
      </c>
      <c s="6" t="s">
        <v>2152</v>
      </c>
      <c s="36" t="s">
        <v>128</v>
      </c>
      <c s="37">
        <v>4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54</v>
      </c>
      <c>
        <f>(M758*21)/100</f>
      </c>
      <c t="s">
        <v>28</v>
      </c>
    </row>
    <row r="759" spans="1:5" ht="12.75">
      <c r="A759" s="35" t="s">
        <v>55</v>
      </c>
      <c r="E759" s="39" t="s">
        <v>2152</v>
      </c>
    </row>
    <row r="760" spans="1:5" ht="25.5">
      <c r="A760" s="35" t="s">
        <v>56</v>
      </c>
      <c r="E760" s="40" t="s">
        <v>2146</v>
      </c>
    </row>
    <row r="761" spans="1:5" ht="12.75">
      <c r="A761" t="s">
        <v>58</v>
      </c>
      <c r="E761" s="39" t="s">
        <v>5</v>
      </c>
    </row>
    <row r="762" spans="1:16" ht="12.75">
      <c r="A762" t="s">
        <v>50</v>
      </c>
      <c s="34" t="s">
        <v>2153</v>
      </c>
      <c s="34" t="s">
        <v>2154</v>
      </c>
      <c s="35" t="s">
        <v>5</v>
      </c>
      <c s="6" t="s">
        <v>2155</v>
      </c>
      <c s="36" t="s">
        <v>128</v>
      </c>
      <c s="37">
        <v>4</v>
      </c>
      <c s="36">
        <v>0.0012</v>
      </c>
      <c s="36">
        <f>ROUND(G762*H762,6)</f>
      </c>
      <c r="L762" s="38">
        <v>0</v>
      </c>
      <c s="32">
        <f>ROUND(ROUND(L762,2)*ROUND(G762,3),2)</f>
      </c>
      <c s="36" t="s">
        <v>54</v>
      </c>
      <c>
        <f>(M762*21)/100</f>
      </c>
      <c t="s">
        <v>28</v>
      </c>
    </row>
    <row r="763" spans="1:5" ht="12.75">
      <c r="A763" s="35" t="s">
        <v>55</v>
      </c>
      <c r="E763" s="39" t="s">
        <v>2155</v>
      </c>
    </row>
    <row r="764" spans="1:5" ht="25.5">
      <c r="A764" s="35" t="s">
        <v>56</v>
      </c>
      <c r="E764" s="40" t="s">
        <v>2146</v>
      </c>
    </row>
    <row r="765" spans="1:5" ht="12.75">
      <c r="A765" t="s">
        <v>58</v>
      </c>
      <c r="E765" s="39" t="s">
        <v>5</v>
      </c>
    </row>
    <row r="766" spans="1:16" ht="12.75">
      <c r="A766" t="s">
        <v>50</v>
      </c>
      <c s="34" t="s">
        <v>2156</v>
      </c>
      <c s="34" t="s">
        <v>2157</v>
      </c>
      <c s="35" t="s">
        <v>5</v>
      </c>
      <c s="6" t="s">
        <v>2158</v>
      </c>
      <c s="36" t="s">
        <v>128</v>
      </c>
      <c s="37">
        <v>1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54</v>
      </c>
      <c>
        <f>(M766*21)/100</f>
      </c>
      <c t="s">
        <v>28</v>
      </c>
    </row>
    <row r="767" spans="1:5" ht="12.75">
      <c r="A767" s="35" t="s">
        <v>55</v>
      </c>
      <c r="E767" s="39" t="s">
        <v>2158</v>
      </c>
    </row>
    <row r="768" spans="1:5" ht="25.5">
      <c r="A768" s="35" t="s">
        <v>56</v>
      </c>
      <c r="E768" s="40" t="s">
        <v>2159</v>
      </c>
    </row>
    <row r="769" spans="1:5" ht="12.75">
      <c r="A769" t="s">
        <v>58</v>
      </c>
      <c r="E769" s="39" t="s">
        <v>5</v>
      </c>
    </row>
    <row r="770" spans="1:16" ht="12.75">
      <c r="A770" t="s">
        <v>50</v>
      </c>
      <c s="34" t="s">
        <v>2160</v>
      </c>
      <c s="34" t="s">
        <v>2161</v>
      </c>
      <c s="35" t="s">
        <v>5</v>
      </c>
      <c s="6" t="s">
        <v>2162</v>
      </c>
      <c s="36" t="s">
        <v>128</v>
      </c>
      <c s="37">
        <v>1</v>
      </c>
      <c s="36">
        <v>0.0005</v>
      </c>
      <c s="36">
        <f>ROUND(G770*H770,6)</f>
      </c>
      <c r="L770" s="38">
        <v>0</v>
      </c>
      <c s="32">
        <f>ROUND(ROUND(L770,2)*ROUND(G770,3),2)</f>
      </c>
      <c s="36" t="s">
        <v>109</v>
      </c>
      <c>
        <f>(M770*21)/100</f>
      </c>
      <c t="s">
        <v>28</v>
      </c>
    </row>
    <row r="771" spans="1:5" ht="12.75">
      <c r="A771" s="35" t="s">
        <v>55</v>
      </c>
      <c r="E771" s="39" t="s">
        <v>2162</v>
      </c>
    </row>
    <row r="772" spans="1:5" ht="25.5">
      <c r="A772" s="35" t="s">
        <v>56</v>
      </c>
      <c r="E772" s="40" t="s">
        <v>2159</v>
      </c>
    </row>
    <row r="773" spans="1:5" ht="12.75">
      <c r="A773" t="s">
        <v>58</v>
      </c>
      <c r="E773" s="39" t="s">
        <v>5</v>
      </c>
    </row>
    <row r="774" spans="1:16" ht="12.75">
      <c r="A774" t="s">
        <v>50</v>
      </c>
      <c s="34" t="s">
        <v>2163</v>
      </c>
      <c s="34" t="s">
        <v>2164</v>
      </c>
      <c s="35" t="s">
        <v>5</v>
      </c>
      <c s="6" t="s">
        <v>2165</v>
      </c>
      <c s="36" t="s">
        <v>128</v>
      </c>
      <c s="37">
        <v>1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54</v>
      </c>
      <c>
        <f>(M774*21)/100</f>
      </c>
      <c t="s">
        <v>28</v>
      </c>
    </row>
    <row r="775" spans="1:5" ht="12.75">
      <c r="A775" s="35" t="s">
        <v>55</v>
      </c>
      <c r="E775" s="39" t="s">
        <v>2165</v>
      </c>
    </row>
    <row r="776" spans="1:5" ht="25.5">
      <c r="A776" s="35" t="s">
        <v>56</v>
      </c>
      <c r="E776" s="40" t="s">
        <v>2159</v>
      </c>
    </row>
    <row r="777" spans="1:5" ht="12.75">
      <c r="A777" t="s">
        <v>58</v>
      </c>
      <c r="E777" s="39" t="s">
        <v>5</v>
      </c>
    </row>
    <row r="778" spans="1:16" ht="12.75">
      <c r="A778" t="s">
        <v>50</v>
      </c>
      <c s="34" t="s">
        <v>2166</v>
      </c>
      <c s="34" t="s">
        <v>2167</v>
      </c>
      <c s="35" t="s">
        <v>5</v>
      </c>
      <c s="6" t="s">
        <v>2168</v>
      </c>
      <c s="36" t="s">
        <v>128</v>
      </c>
      <c s="37">
        <v>1</v>
      </c>
      <c s="36">
        <v>0.0022</v>
      </c>
      <c s="36">
        <f>ROUND(G778*H778,6)</f>
      </c>
      <c r="L778" s="38">
        <v>0</v>
      </c>
      <c s="32">
        <f>ROUND(ROUND(L778,2)*ROUND(G778,3),2)</f>
      </c>
      <c s="36" t="s">
        <v>109</v>
      </c>
      <c>
        <f>(M778*21)/100</f>
      </c>
      <c t="s">
        <v>28</v>
      </c>
    </row>
    <row r="779" spans="1:5" ht="12.75">
      <c r="A779" s="35" t="s">
        <v>55</v>
      </c>
      <c r="E779" s="39" t="s">
        <v>2168</v>
      </c>
    </row>
    <row r="780" spans="1:5" ht="25.5">
      <c r="A780" s="35" t="s">
        <v>56</v>
      </c>
      <c r="E780" s="40" t="s">
        <v>2159</v>
      </c>
    </row>
    <row r="781" spans="1:5" ht="12.75">
      <c r="A781" t="s">
        <v>58</v>
      </c>
      <c r="E781" s="39" t="s">
        <v>5</v>
      </c>
    </row>
    <row r="782" spans="1:16" ht="25.5">
      <c r="A782" t="s">
        <v>50</v>
      </c>
      <c s="34" t="s">
        <v>2169</v>
      </c>
      <c s="34" t="s">
        <v>2170</v>
      </c>
      <c s="35" t="s">
        <v>5</v>
      </c>
      <c s="6" t="s">
        <v>2171</v>
      </c>
      <c s="36" t="s">
        <v>85</v>
      </c>
      <c s="37">
        <v>0.103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54</v>
      </c>
      <c>
        <f>(M782*21)/100</f>
      </c>
      <c t="s">
        <v>28</v>
      </c>
    </row>
    <row r="783" spans="1:5" ht="25.5">
      <c r="A783" s="35" t="s">
        <v>55</v>
      </c>
      <c r="E783" s="39" t="s">
        <v>2171</v>
      </c>
    </row>
    <row r="784" spans="1:5" ht="12.75">
      <c r="A784" s="35" t="s">
        <v>56</v>
      </c>
      <c r="E784" s="40" t="s">
        <v>5</v>
      </c>
    </row>
    <row r="785" spans="1:5" ht="12.75">
      <c r="A785" t="s">
        <v>58</v>
      </c>
      <c r="E785" s="39" t="s">
        <v>5</v>
      </c>
    </row>
    <row r="786" spans="1:16" ht="38.25">
      <c r="A786" t="s">
        <v>50</v>
      </c>
      <c s="34" t="s">
        <v>2172</v>
      </c>
      <c s="34" t="s">
        <v>2173</v>
      </c>
      <c s="35" t="s">
        <v>5</v>
      </c>
      <c s="6" t="s">
        <v>2174</v>
      </c>
      <c s="36" t="s">
        <v>85</v>
      </c>
      <c s="37">
        <v>0.103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54</v>
      </c>
      <c>
        <f>(M786*21)/100</f>
      </c>
      <c t="s">
        <v>28</v>
      </c>
    </row>
    <row r="787" spans="1:5" ht="38.25">
      <c r="A787" s="35" t="s">
        <v>55</v>
      </c>
      <c r="E787" s="39" t="s">
        <v>2175</v>
      </c>
    </row>
    <row r="788" spans="1:5" ht="12.75">
      <c r="A788" s="35" t="s">
        <v>56</v>
      </c>
      <c r="E788" s="40" t="s">
        <v>5</v>
      </c>
    </row>
    <row r="789" spans="1:5" ht="12.75">
      <c r="A789" t="s">
        <v>58</v>
      </c>
      <c r="E789" s="39" t="s">
        <v>5</v>
      </c>
    </row>
    <row r="790" spans="1:13" ht="12.75">
      <c r="A790" t="s">
        <v>47</v>
      </c>
      <c r="C790" s="31" t="s">
        <v>1030</v>
      </c>
      <c r="E790" s="33" t="s">
        <v>1031</v>
      </c>
      <c r="J790" s="32">
        <f>0</f>
      </c>
      <c s="32">
        <f>0</f>
      </c>
      <c s="32">
        <f>0+L791+L795+L799+L803+L807+L811+L815+L819+L823+L827+L831+L835+L839+L843+L847+L851+L855+L859+L863+L867+L871+L875+L879+L883+L887+L891+L895+L899+L903+L907+L911+L915+L919+L923+L927+L931+L935+L939+L943+L947+L951+L955+L959+L963+L967+L971+L975+L979+L983+L987+L991</f>
      </c>
      <c s="32">
        <f>0+M791+M795+M799+M803+M807+M811+M815+M819+M823+M827+M831+M835+M839+M843+M847+M851+M855+M859+M863+M867+M871+M875+M879+M883+M887+M891+M895+M899+M903+M907+M911+M915+M919+M923+M927+M931+M935+M939+M943+M947+M951+M955+M959+M963+M967+M971+M975+M979+M983+M987+M991</f>
      </c>
    </row>
    <row r="791" spans="1:16" ht="25.5">
      <c r="A791" t="s">
        <v>50</v>
      </c>
      <c s="34" t="s">
        <v>2176</v>
      </c>
      <c s="34" t="s">
        <v>2177</v>
      </c>
      <c s="35" t="s">
        <v>5</v>
      </c>
      <c s="6" t="s">
        <v>2178</v>
      </c>
      <c s="36" t="s">
        <v>102</v>
      </c>
      <c s="37">
        <v>8.6</v>
      </c>
      <c s="36">
        <v>5E-05</v>
      </c>
      <c s="36">
        <f>ROUND(G791*H791,6)</f>
      </c>
      <c r="L791" s="38">
        <v>0</v>
      </c>
      <c s="32">
        <f>ROUND(ROUND(L791,2)*ROUND(G791,3),2)</f>
      </c>
      <c s="36" t="s">
        <v>109</v>
      </c>
      <c>
        <f>(M791*21)/100</f>
      </c>
      <c t="s">
        <v>28</v>
      </c>
    </row>
    <row r="792" spans="1:5" ht="25.5">
      <c r="A792" s="35" t="s">
        <v>55</v>
      </c>
      <c r="E792" s="39" t="s">
        <v>2178</v>
      </c>
    </row>
    <row r="793" spans="1:5" ht="38.25">
      <c r="A793" s="35" t="s">
        <v>56</v>
      </c>
      <c r="E793" s="40" t="s">
        <v>2179</v>
      </c>
    </row>
    <row r="794" spans="1:5" ht="12.75">
      <c r="A794" t="s">
        <v>58</v>
      </c>
      <c r="E794" s="39" t="s">
        <v>5</v>
      </c>
    </row>
    <row r="795" spans="1:16" ht="25.5">
      <c r="A795" t="s">
        <v>50</v>
      </c>
      <c s="34" t="s">
        <v>2180</v>
      </c>
      <c s="34" t="s">
        <v>2181</v>
      </c>
      <c s="35" t="s">
        <v>5</v>
      </c>
      <c s="6" t="s">
        <v>2182</v>
      </c>
      <c s="36" t="s">
        <v>102</v>
      </c>
      <c s="37">
        <v>8.6</v>
      </c>
      <c s="36">
        <v>0.03829</v>
      </c>
      <c s="36">
        <f>ROUND(G795*H795,6)</f>
      </c>
      <c r="L795" s="38">
        <v>0</v>
      </c>
      <c s="32">
        <f>ROUND(ROUND(L795,2)*ROUND(G795,3),2)</f>
      </c>
      <c s="36" t="s">
        <v>109</v>
      </c>
      <c>
        <f>(M795*21)/100</f>
      </c>
      <c t="s">
        <v>28</v>
      </c>
    </row>
    <row r="796" spans="1:5" ht="38.25">
      <c r="A796" s="35" t="s">
        <v>55</v>
      </c>
      <c r="E796" s="39" t="s">
        <v>2183</v>
      </c>
    </row>
    <row r="797" spans="1:5" ht="25.5">
      <c r="A797" s="35" t="s">
        <v>56</v>
      </c>
      <c r="E797" s="40" t="s">
        <v>2184</v>
      </c>
    </row>
    <row r="798" spans="1:5" ht="12.75">
      <c r="A798" t="s">
        <v>58</v>
      </c>
      <c r="E798" s="39" t="s">
        <v>5</v>
      </c>
    </row>
    <row r="799" spans="1:16" ht="25.5">
      <c r="A799" t="s">
        <v>50</v>
      </c>
      <c s="34" t="s">
        <v>2185</v>
      </c>
      <c s="34" t="s">
        <v>2186</v>
      </c>
      <c s="35" t="s">
        <v>5</v>
      </c>
      <c s="6" t="s">
        <v>2187</v>
      </c>
      <c s="36" t="s">
        <v>102</v>
      </c>
      <c s="37">
        <v>6.6</v>
      </c>
      <c s="36">
        <v>5E-05</v>
      </c>
      <c s="36">
        <f>ROUND(G799*H799,6)</f>
      </c>
      <c r="L799" s="38">
        <v>0</v>
      </c>
      <c s="32">
        <f>ROUND(ROUND(L799,2)*ROUND(G799,3),2)</f>
      </c>
      <c s="36" t="s">
        <v>109</v>
      </c>
      <c>
        <f>(M799*21)/100</f>
      </c>
      <c t="s">
        <v>28</v>
      </c>
    </row>
    <row r="800" spans="1:5" ht="25.5">
      <c r="A800" s="35" t="s">
        <v>55</v>
      </c>
      <c r="E800" s="39" t="s">
        <v>2187</v>
      </c>
    </row>
    <row r="801" spans="1:5" ht="51">
      <c r="A801" s="35" t="s">
        <v>56</v>
      </c>
      <c r="E801" s="40" t="s">
        <v>2188</v>
      </c>
    </row>
    <row r="802" spans="1:5" ht="12.75">
      <c r="A802" t="s">
        <v>58</v>
      </c>
      <c r="E802" s="39" t="s">
        <v>5</v>
      </c>
    </row>
    <row r="803" spans="1:16" ht="25.5">
      <c r="A803" t="s">
        <v>50</v>
      </c>
      <c s="34" t="s">
        <v>2189</v>
      </c>
      <c s="34" t="s">
        <v>2190</v>
      </c>
      <c s="35" t="s">
        <v>5</v>
      </c>
      <c s="6" t="s">
        <v>2191</v>
      </c>
      <c s="36" t="s">
        <v>102</v>
      </c>
      <c s="37">
        <v>6.84</v>
      </c>
      <c s="36">
        <v>0.01597</v>
      </c>
      <c s="36">
        <f>ROUND(G803*H803,6)</f>
      </c>
      <c r="L803" s="38">
        <v>0</v>
      </c>
      <c s="32">
        <f>ROUND(ROUND(L803,2)*ROUND(G803,3),2)</f>
      </c>
      <c s="36" t="s">
        <v>109</v>
      </c>
      <c>
        <f>(M803*21)/100</f>
      </c>
      <c t="s">
        <v>28</v>
      </c>
    </row>
    <row r="804" spans="1:5" ht="25.5">
      <c r="A804" s="35" t="s">
        <v>55</v>
      </c>
      <c r="E804" s="39" t="s">
        <v>2191</v>
      </c>
    </row>
    <row r="805" spans="1:5" ht="38.25">
      <c r="A805" s="35" t="s">
        <v>56</v>
      </c>
      <c r="E805" s="40" t="s">
        <v>2192</v>
      </c>
    </row>
    <row r="806" spans="1:5" ht="12.75">
      <c r="A806" t="s">
        <v>58</v>
      </c>
      <c r="E806" s="39" t="s">
        <v>5</v>
      </c>
    </row>
    <row r="807" spans="1:16" ht="12.75">
      <c r="A807" t="s">
        <v>50</v>
      </c>
      <c s="34" t="s">
        <v>2193</v>
      </c>
      <c s="34" t="s">
        <v>2194</v>
      </c>
      <c s="35" t="s">
        <v>5</v>
      </c>
      <c s="6" t="s">
        <v>2195</v>
      </c>
      <c s="36" t="s">
        <v>102</v>
      </c>
      <c s="37">
        <v>6.6</v>
      </c>
      <c s="36">
        <v>5E-05</v>
      </c>
      <c s="36">
        <f>ROUND(G807*H807,6)</f>
      </c>
      <c r="L807" s="38">
        <v>0</v>
      </c>
      <c s="32">
        <f>ROUND(ROUND(L807,2)*ROUND(G807,3),2)</f>
      </c>
      <c s="36" t="s">
        <v>109</v>
      </c>
      <c>
        <f>(M807*21)/100</f>
      </c>
      <c t="s">
        <v>28</v>
      </c>
    </row>
    <row r="808" spans="1:5" ht="12.75">
      <c r="A808" s="35" t="s">
        <v>55</v>
      </c>
      <c r="E808" s="39" t="s">
        <v>2195</v>
      </c>
    </row>
    <row r="809" spans="1:5" ht="51">
      <c r="A809" s="35" t="s">
        <v>56</v>
      </c>
      <c r="E809" s="40" t="s">
        <v>2188</v>
      </c>
    </row>
    <row r="810" spans="1:5" ht="12.75">
      <c r="A810" t="s">
        <v>58</v>
      </c>
      <c r="E810" s="39" t="s">
        <v>5</v>
      </c>
    </row>
    <row r="811" spans="1:16" ht="12.75">
      <c r="A811" t="s">
        <v>50</v>
      </c>
      <c s="34" t="s">
        <v>2196</v>
      </c>
      <c s="34" t="s">
        <v>2197</v>
      </c>
      <c s="35" t="s">
        <v>5</v>
      </c>
      <c s="6" t="s">
        <v>2198</v>
      </c>
      <c s="36" t="s">
        <v>102</v>
      </c>
      <c s="37">
        <v>6.6</v>
      </c>
      <c s="36">
        <v>0.031</v>
      </c>
      <c s="36">
        <f>ROUND(G811*H811,6)</f>
      </c>
      <c r="L811" s="38">
        <v>0</v>
      </c>
      <c s="32">
        <f>ROUND(ROUND(L811,2)*ROUND(G811,3),2)</f>
      </c>
      <c s="36" t="s">
        <v>109</v>
      </c>
      <c>
        <f>(M811*21)/100</f>
      </c>
      <c t="s">
        <v>28</v>
      </c>
    </row>
    <row r="812" spans="1:5" ht="12.75">
      <c r="A812" s="35" t="s">
        <v>55</v>
      </c>
      <c r="E812" s="39" t="s">
        <v>2198</v>
      </c>
    </row>
    <row r="813" spans="1:5" ht="25.5">
      <c r="A813" s="35" t="s">
        <v>56</v>
      </c>
      <c r="E813" s="40" t="s">
        <v>2199</v>
      </c>
    </row>
    <row r="814" spans="1:5" ht="12.75">
      <c r="A814" t="s">
        <v>58</v>
      </c>
      <c r="E814" s="39" t="s">
        <v>5</v>
      </c>
    </row>
    <row r="815" spans="1:16" ht="25.5">
      <c r="A815" t="s">
        <v>50</v>
      </c>
      <c s="34" t="s">
        <v>2200</v>
      </c>
      <c s="34" t="s">
        <v>2201</v>
      </c>
      <c s="35" t="s">
        <v>5</v>
      </c>
      <c s="6" t="s">
        <v>2202</v>
      </c>
      <c s="36" t="s">
        <v>102</v>
      </c>
      <c s="37">
        <v>15.598</v>
      </c>
      <c s="36">
        <v>5E-05</v>
      </c>
      <c s="36">
        <f>ROUND(G815*H815,6)</f>
      </c>
      <c r="L815" s="38">
        <v>0</v>
      </c>
      <c s="32">
        <f>ROUND(ROUND(L815,2)*ROUND(G815,3),2)</f>
      </c>
      <c s="36" t="s">
        <v>109</v>
      </c>
      <c>
        <f>(M815*21)/100</f>
      </c>
      <c t="s">
        <v>28</v>
      </c>
    </row>
    <row r="816" spans="1:5" ht="25.5">
      <c r="A816" s="35" t="s">
        <v>55</v>
      </c>
      <c r="E816" s="39" t="s">
        <v>2202</v>
      </c>
    </row>
    <row r="817" spans="1:5" ht="38.25">
      <c r="A817" s="35" t="s">
        <v>56</v>
      </c>
      <c r="E817" s="40" t="s">
        <v>2203</v>
      </c>
    </row>
    <row r="818" spans="1:5" ht="12.75">
      <c r="A818" t="s">
        <v>58</v>
      </c>
      <c r="E818" s="39" t="s">
        <v>5</v>
      </c>
    </row>
    <row r="819" spans="1:16" ht="25.5">
      <c r="A819" t="s">
        <v>50</v>
      </c>
      <c s="34" t="s">
        <v>2204</v>
      </c>
      <c s="34" t="s">
        <v>2205</v>
      </c>
      <c s="35" t="s">
        <v>5</v>
      </c>
      <c s="6" t="s">
        <v>2206</v>
      </c>
      <c s="36" t="s">
        <v>102</v>
      </c>
      <c s="37">
        <v>15.598</v>
      </c>
      <c s="36">
        <v>0.02741</v>
      </c>
      <c s="36">
        <f>ROUND(G819*H819,6)</f>
      </c>
      <c r="L819" s="38">
        <v>0</v>
      </c>
      <c s="32">
        <f>ROUND(ROUND(L819,2)*ROUND(G819,3),2)</f>
      </c>
      <c s="36" t="s">
        <v>109</v>
      </c>
      <c>
        <f>(M819*21)/100</f>
      </c>
      <c t="s">
        <v>28</v>
      </c>
    </row>
    <row r="820" spans="1:5" ht="25.5">
      <c r="A820" s="35" t="s">
        <v>55</v>
      </c>
      <c r="E820" s="39" t="s">
        <v>2206</v>
      </c>
    </row>
    <row r="821" spans="1:5" ht="38.25">
      <c r="A821" s="35" t="s">
        <v>56</v>
      </c>
      <c r="E821" s="40" t="s">
        <v>2203</v>
      </c>
    </row>
    <row r="822" spans="1:5" ht="12.75">
      <c r="A822" t="s">
        <v>58</v>
      </c>
      <c r="E822" s="39" t="s">
        <v>5</v>
      </c>
    </row>
    <row r="823" spans="1:16" ht="25.5">
      <c r="A823" t="s">
        <v>50</v>
      </c>
      <c s="34" t="s">
        <v>2207</v>
      </c>
      <c s="34" t="s">
        <v>2208</v>
      </c>
      <c s="35" t="s">
        <v>5</v>
      </c>
      <c s="6" t="s">
        <v>2209</v>
      </c>
      <c s="36" t="s">
        <v>102</v>
      </c>
      <c s="37">
        <v>18.99</v>
      </c>
      <c s="36">
        <v>5E-05</v>
      </c>
      <c s="36">
        <f>ROUND(G823*H823,6)</f>
      </c>
      <c r="L823" s="38">
        <v>0</v>
      </c>
      <c s="32">
        <f>ROUND(ROUND(L823,2)*ROUND(G823,3),2)</f>
      </c>
      <c s="36" t="s">
        <v>109</v>
      </c>
      <c>
        <f>(M823*21)/100</f>
      </c>
      <c t="s">
        <v>28</v>
      </c>
    </row>
    <row r="824" spans="1:5" ht="25.5">
      <c r="A824" s="35" t="s">
        <v>55</v>
      </c>
      <c r="E824" s="39" t="s">
        <v>2209</v>
      </c>
    </row>
    <row r="825" spans="1:5" ht="25.5">
      <c r="A825" s="35" t="s">
        <v>56</v>
      </c>
      <c r="E825" s="40" t="s">
        <v>2210</v>
      </c>
    </row>
    <row r="826" spans="1:5" ht="12.75">
      <c r="A826" t="s">
        <v>58</v>
      </c>
      <c r="E826" s="39" t="s">
        <v>5</v>
      </c>
    </row>
    <row r="827" spans="1:16" ht="25.5">
      <c r="A827" t="s">
        <v>50</v>
      </c>
      <c s="34" t="s">
        <v>2211</v>
      </c>
      <c s="34" t="s">
        <v>2212</v>
      </c>
      <c s="35" t="s">
        <v>5</v>
      </c>
      <c s="6" t="s">
        <v>2213</v>
      </c>
      <c s="36" t="s">
        <v>102</v>
      </c>
      <c s="37">
        <v>18.99</v>
      </c>
      <c s="36">
        <v>0.01597</v>
      </c>
      <c s="36">
        <f>ROUND(G827*H827,6)</f>
      </c>
      <c r="L827" s="38">
        <v>0</v>
      </c>
      <c s="32">
        <f>ROUND(ROUND(L827,2)*ROUND(G827,3),2)</f>
      </c>
      <c s="36" t="s">
        <v>109</v>
      </c>
      <c>
        <f>(M827*21)/100</f>
      </c>
      <c t="s">
        <v>28</v>
      </c>
    </row>
    <row r="828" spans="1:5" ht="25.5">
      <c r="A828" s="35" t="s">
        <v>55</v>
      </c>
      <c r="E828" s="39" t="s">
        <v>2213</v>
      </c>
    </row>
    <row r="829" spans="1:5" ht="38.25">
      <c r="A829" s="35" t="s">
        <v>56</v>
      </c>
      <c r="E829" s="40" t="s">
        <v>2214</v>
      </c>
    </row>
    <row r="830" spans="1:5" ht="12.75">
      <c r="A830" t="s">
        <v>58</v>
      </c>
      <c r="E830" s="39" t="s">
        <v>5</v>
      </c>
    </row>
    <row r="831" spans="1:16" ht="25.5">
      <c r="A831" t="s">
        <v>50</v>
      </c>
      <c s="34" t="s">
        <v>2215</v>
      </c>
      <c s="34" t="s">
        <v>2216</v>
      </c>
      <c s="35" t="s">
        <v>5</v>
      </c>
      <c s="6" t="s">
        <v>2217</v>
      </c>
      <c s="36" t="s">
        <v>102</v>
      </c>
      <c s="37">
        <v>59.874</v>
      </c>
      <c s="36">
        <v>5E-05</v>
      </c>
      <c s="36">
        <f>ROUND(G831*H831,6)</f>
      </c>
      <c r="L831" s="38">
        <v>0</v>
      </c>
      <c s="32">
        <f>ROUND(ROUND(L831,2)*ROUND(G831,3),2)</f>
      </c>
      <c s="36" t="s">
        <v>109</v>
      </c>
      <c>
        <f>(M831*21)/100</f>
      </c>
      <c t="s">
        <v>28</v>
      </c>
    </row>
    <row r="832" spans="1:5" ht="25.5">
      <c r="A832" s="35" t="s">
        <v>55</v>
      </c>
      <c r="E832" s="39" t="s">
        <v>2217</v>
      </c>
    </row>
    <row r="833" spans="1:5" ht="38.25">
      <c r="A833" s="35" t="s">
        <v>56</v>
      </c>
      <c r="E833" s="40" t="s">
        <v>2218</v>
      </c>
    </row>
    <row r="834" spans="1:5" ht="12.75">
      <c r="A834" t="s">
        <v>58</v>
      </c>
      <c r="E834" s="39" t="s">
        <v>5</v>
      </c>
    </row>
    <row r="835" spans="1:16" ht="25.5">
      <c r="A835" t="s">
        <v>50</v>
      </c>
      <c s="34" t="s">
        <v>2219</v>
      </c>
      <c s="34" t="s">
        <v>2220</v>
      </c>
      <c s="35" t="s">
        <v>5</v>
      </c>
      <c s="6" t="s">
        <v>2221</v>
      </c>
      <c s="36" t="s">
        <v>102</v>
      </c>
      <c s="37">
        <v>59.874</v>
      </c>
      <c s="36">
        <v>0.02741</v>
      </c>
      <c s="36">
        <f>ROUND(G835*H835,6)</f>
      </c>
      <c r="L835" s="38">
        <v>0</v>
      </c>
      <c s="32">
        <f>ROUND(ROUND(L835,2)*ROUND(G835,3),2)</f>
      </c>
      <c s="36" t="s">
        <v>109</v>
      </c>
      <c>
        <f>(M835*21)/100</f>
      </c>
      <c t="s">
        <v>28</v>
      </c>
    </row>
    <row r="836" spans="1:5" ht="25.5">
      <c r="A836" s="35" t="s">
        <v>55</v>
      </c>
      <c r="E836" s="39" t="s">
        <v>2221</v>
      </c>
    </row>
    <row r="837" spans="1:5" ht="38.25">
      <c r="A837" s="35" t="s">
        <v>56</v>
      </c>
      <c r="E837" s="40" t="s">
        <v>2218</v>
      </c>
    </row>
    <row r="838" spans="1:5" ht="12.75">
      <c r="A838" t="s">
        <v>58</v>
      </c>
      <c r="E838" s="39" t="s">
        <v>5</v>
      </c>
    </row>
    <row r="839" spans="1:16" ht="12.75">
      <c r="A839" t="s">
        <v>50</v>
      </c>
      <c s="34" t="s">
        <v>2222</v>
      </c>
      <c s="34" t="s">
        <v>2223</v>
      </c>
      <c s="35" t="s">
        <v>5</v>
      </c>
      <c s="6" t="s">
        <v>2224</v>
      </c>
      <c s="36" t="s">
        <v>102</v>
      </c>
      <c s="37">
        <v>12.75</v>
      </c>
      <c s="36">
        <v>0</v>
      </c>
      <c s="36">
        <f>ROUND(G839*H839,6)</f>
      </c>
      <c r="L839" s="38">
        <v>0</v>
      </c>
      <c s="32">
        <f>ROUND(ROUND(L839,2)*ROUND(G839,3),2)</f>
      </c>
      <c s="36" t="s">
        <v>54</v>
      </c>
      <c>
        <f>(M839*21)/100</f>
      </c>
      <c t="s">
        <v>28</v>
      </c>
    </row>
    <row r="840" spans="1:5" ht="12.75">
      <c r="A840" s="35" t="s">
        <v>55</v>
      </c>
      <c r="E840" s="39" t="s">
        <v>2224</v>
      </c>
    </row>
    <row r="841" spans="1:5" ht="63.75">
      <c r="A841" s="35" t="s">
        <v>56</v>
      </c>
      <c r="E841" s="40" t="s">
        <v>2225</v>
      </c>
    </row>
    <row r="842" spans="1:5" ht="12.75">
      <c r="A842" t="s">
        <v>58</v>
      </c>
      <c r="E842" s="39" t="s">
        <v>5</v>
      </c>
    </row>
    <row r="843" spans="1:16" ht="12.75">
      <c r="A843" t="s">
        <v>50</v>
      </c>
      <c s="34" t="s">
        <v>2226</v>
      </c>
      <c s="34" t="s">
        <v>2227</v>
      </c>
      <c s="35" t="s">
        <v>5</v>
      </c>
      <c s="6" t="s">
        <v>2228</v>
      </c>
      <c s="36" t="s">
        <v>102</v>
      </c>
      <c s="37">
        <v>0.75</v>
      </c>
      <c s="36">
        <v>0.022</v>
      </c>
      <c s="36">
        <f>ROUND(G843*H843,6)</f>
      </c>
      <c r="L843" s="38">
        <v>0</v>
      </c>
      <c s="32">
        <f>ROUND(ROUND(L843,2)*ROUND(G843,3),2)</f>
      </c>
      <c s="36" t="s">
        <v>54</v>
      </c>
      <c>
        <f>(M843*21)/100</f>
      </c>
      <c t="s">
        <v>28</v>
      </c>
    </row>
    <row r="844" spans="1:5" ht="12.75">
      <c r="A844" s="35" t="s">
        <v>55</v>
      </c>
      <c r="E844" s="39" t="s">
        <v>2228</v>
      </c>
    </row>
    <row r="845" spans="1:5" ht="38.25">
      <c r="A845" s="35" t="s">
        <v>56</v>
      </c>
      <c r="E845" s="40" t="s">
        <v>2229</v>
      </c>
    </row>
    <row r="846" spans="1:5" ht="12.75">
      <c r="A846" t="s">
        <v>58</v>
      </c>
      <c r="E846" s="39" t="s">
        <v>5</v>
      </c>
    </row>
    <row r="847" spans="1:16" ht="12.75">
      <c r="A847" t="s">
        <v>50</v>
      </c>
      <c s="34" t="s">
        <v>2230</v>
      </c>
      <c s="34" t="s">
        <v>2231</v>
      </c>
      <c s="35" t="s">
        <v>5</v>
      </c>
      <c s="6" t="s">
        <v>2232</v>
      </c>
      <c s="36" t="s">
        <v>102</v>
      </c>
      <c s="37">
        <v>6</v>
      </c>
      <c s="36">
        <v>0.012</v>
      </c>
      <c s="36">
        <f>ROUND(G847*H847,6)</f>
      </c>
      <c r="L847" s="38">
        <v>0</v>
      </c>
      <c s="32">
        <f>ROUND(ROUND(L847,2)*ROUND(G847,3),2)</f>
      </c>
      <c s="36" t="s">
        <v>54</v>
      </c>
      <c>
        <f>(M847*21)/100</f>
      </c>
      <c t="s">
        <v>28</v>
      </c>
    </row>
    <row r="848" spans="1:5" ht="12.75">
      <c r="A848" s="35" t="s">
        <v>55</v>
      </c>
      <c r="E848" s="39" t="s">
        <v>2232</v>
      </c>
    </row>
    <row r="849" spans="1:5" ht="38.25">
      <c r="A849" s="35" t="s">
        <v>56</v>
      </c>
      <c r="E849" s="40" t="s">
        <v>2233</v>
      </c>
    </row>
    <row r="850" spans="1:5" ht="12.75">
      <c r="A850" t="s">
        <v>58</v>
      </c>
      <c r="E850" s="39" t="s">
        <v>5</v>
      </c>
    </row>
    <row r="851" spans="1:16" ht="12.75">
      <c r="A851" t="s">
        <v>50</v>
      </c>
      <c s="34" t="s">
        <v>2234</v>
      </c>
      <c s="34" t="s">
        <v>2235</v>
      </c>
      <c s="35" t="s">
        <v>5</v>
      </c>
      <c s="6" t="s">
        <v>2236</v>
      </c>
      <c s="36" t="s">
        <v>102</v>
      </c>
      <c s="37">
        <v>6</v>
      </c>
      <c s="36">
        <v>0.003</v>
      </c>
      <c s="36">
        <f>ROUND(G851*H851,6)</f>
      </c>
      <c r="L851" s="38">
        <v>0</v>
      </c>
      <c s="32">
        <f>ROUND(ROUND(L851,2)*ROUND(G851,3),2)</f>
      </c>
      <c s="36" t="s">
        <v>54</v>
      </c>
      <c>
        <f>(M851*21)/100</f>
      </c>
      <c t="s">
        <v>28</v>
      </c>
    </row>
    <row r="852" spans="1:5" ht="12.75">
      <c r="A852" s="35" t="s">
        <v>55</v>
      </c>
      <c r="E852" s="39" t="s">
        <v>2236</v>
      </c>
    </row>
    <row r="853" spans="1:5" ht="38.25">
      <c r="A853" s="35" t="s">
        <v>56</v>
      </c>
      <c r="E853" s="40" t="s">
        <v>2237</v>
      </c>
    </row>
    <row r="854" spans="1:5" ht="12.75">
      <c r="A854" t="s">
        <v>58</v>
      </c>
      <c r="E854" s="39" t="s">
        <v>5</v>
      </c>
    </row>
    <row r="855" spans="1:16" ht="25.5">
      <c r="A855" t="s">
        <v>50</v>
      </c>
      <c s="34" t="s">
        <v>2238</v>
      </c>
      <c s="34" t="s">
        <v>2239</v>
      </c>
      <c s="35" t="s">
        <v>5</v>
      </c>
      <c s="6" t="s">
        <v>2240</v>
      </c>
      <c s="36" t="s">
        <v>108</v>
      </c>
      <c s="37">
        <v>25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54</v>
      </c>
      <c>
        <f>(M855*21)/100</f>
      </c>
      <c t="s">
        <v>28</v>
      </c>
    </row>
    <row r="856" spans="1:5" ht="25.5">
      <c r="A856" s="35" t="s">
        <v>55</v>
      </c>
      <c r="E856" s="39" t="s">
        <v>2240</v>
      </c>
    </row>
    <row r="857" spans="1:5" ht="38.25">
      <c r="A857" s="35" t="s">
        <v>56</v>
      </c>
      <c r="E857" s="40" t="s">
        <v>2241</v>
      </c>
    </row>
    <row r="858" spans="1:5" ht="12.75">
      <c r="A858" t="s">
        <v>58</v>
      </c>
      <c r="E858" s="39" t="s">
        <v>5</v>
      </c>
    </row>
    <row r="859" spans="1:16" ht="12.75">
      <c r="A859" t="s">
        <v>50</v>
      </c>
      <c s="34" t="s">
        <v>2242</v>
      </c>
      <c s="34" t="s">
        <v>2243</v>
      </c>
      <c s="35" t="s">
        <v>5</v>
      </c>
      <c s="6" t="s">
        <v>2244</v>
      </c>
      <c s="36" t="s">
        <v>108</v>
      </c>
      <c s="37">
        <v>25</v>
      </c>
      <c s="36">
        <v>0.0002</v>
      </c>
      <c s="36">
        <f>ROUND(G859*H859,6)</f>
      </c>
      <c r="L859" s="38">
        <v>0</v>
      </c>
      <c s="32">
        <f>ROUND(ROUND(L859,2)*ROUND(G859,3),2)</f>
      </c>
      <c s="36" t="s">
        <v>54</v>
      </c>
      <c>
        <f>(M859*21)/100</f>
      </c>
      <c t="s">
        <v>28</v>
      </c>
    </row>
    <row r="860" spans="1:5" ht="12.75">
      <c r="A860" s="35" t="s">
        <v>55</v>
      </c>
      <c r="E860" s="39" t="s">
        <v>2244</v>
      </c>
    </row>
    <row r="861" spans="1:5" ht="12.75">
      <c r="A861" s="35" t="s">
        <v>56</v>
      </c>
      <c r="E861" s="40" t="s">
        <v>2245</v>
      </c>
    </row>
    <row r="862" spans="1:5" ht="12.75">
      <c r="A862" t="s">
        <v>58</v>
      </c>
      <c r="E862" s="39" t="s">
        <v>5</v>
      </c>
    </row>
    <row r="863" spans="1:16" ht="12.75">
      <c r="A863" t="s">
        <v>50</v>
      </c>
      <c s="34" t="s">
        <v>2246</v>
      </c>
      <c s="34" t="s">
        <v>2247</v>
      </c>
      <c s="35" t="s">
        <v>5</v>
      </c>
      <c s="6" t="s">
        <v>2248</v>
      </c>
      <c s="36" t="s">
        <v>128</v>
      </c>
      <c s="37">
        <v>2</v>
      </c>
      <c s="36">
        <v>0.0166</v>
      </c>
      <c s="36">
        <f>ROUND(G863*H863,6)</f>
      </c>
      <c r="L863" s="38">
        <v>0</v>
      </c>
      <c s="32">
        <f>ROUND(ROUND(L863,2)*ROUND(G863,3),2)</f>
      </c>
      <c s="36" t="s">
        <v>109</v>
      </c>
      <c>
        <f>(M863*21)/100</f>
      </c>
      <c t="s">
        <v>28</v>
      </c>
    </row>
    <row r="864" spans="1:5" ht="12.75">
      <c r="A864" s="35" t="s">
        <v>55</v>
      </c>
      <c r="E864" s="39" t="s">
        <v>2248</v>
      </c>
    </row>
    <row r="865" spans="1:5" ht="12.75">
      <c r="A865" s="35" t="s">
        <v>56</v>
      </c>
      <c r="E865" s="40" t="s">
        <v>5</v>
      </c>
    </row>
    <row r="866" spans="1:5" ht="12.75">
      <c r="A866" t="s">
        <v>58</v>
      </c>
      <c r="E866" s="39" t="s">
        <v>5</v>
      </c>
    </row>
    <row r="867" spans="1:16" ht="25.5">
      <c r="A867" t="s">
        <v>50</v>
      </c>
      <c s="34" t="s">
        <v>2249</v>
      </c>
      <c s="34" t="s">
        <v>2250</v>
      </c>
      <c s="35" t="s">
        <v>5</v>
      </c>
      <c s="6" t="s">
        <v>2251</v>
      </c>
      <c s="36" t="s">
        <v>102</v>
      </c>
      <c s="37">
        <v>18.35</v>
      </c>
      <c s="36">
        <v>0.00422</v>
      </c>
      <c s="36">
        <f>ROUND(G867*H867,6)</f>
      </c>
      <c r="L867" s="38">
        <v>0</v>
      </c>
      <c s="32">
        <f>ROUND(ROUND(L867,2)*ROUND(G867,3),2)</f>
      </c>
      <c s="36" t="s">
        <v>54</v>
      </c>
      <c>
        <f>(M867*21)/100</f>
      </c>
      <c t="s">
        <v>28</v>
      </c>
    </row>
    <row r="868" spans="1:5" ht="38.25">
      <c r="A868" s="35" t="s">
        <v>55</v>
      </c>
      <c r="E868" s="39" t="s">
        <v>2252</v>
      </c>
    </row>
    <row r="869" spans="1:5" ht="38.25">
      <c r="A869" s="35" t="s">
        <v>56</v>
      </c>
      <c r="E869" s="40" t="s">
        <v>2253</v>
      </c>
    </row>
    <row r="870" spans="1:5" ht="12.75">
      <c r="A870" t="s">
        <v>58</v>
      </c>
      <c r="E870" s="39" t="s">
        <v>5</v>
      </c>
    </row>
    <row r="871" spans="1:16" ht="12.75">
      <c r="A871" t="s">
        <v>50</v>
      </c>
      <c s="34" t="s">
        <v>2254</v>
      </c>
      <c s="34" t="s">
        <v>2255</v>
      </c>
      <c s="35" t="s">
        <v>5</v>
      </c>
      <c s="6" t="s">
        <v>2256</v>
      </c>
      <c s="36" t="s">
        <v>102</v>
      </c>
      <c s="37">
        <v>18.35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54</v>
      </c>
      <c>
        <f>(M871*21)/100</f>
      </c>
      <c t="s">
        <v>28</v>
      </c>
    </row>
    <row r="872" spans="1:5" ht="12.75">
      <c r="A872" s="35" t="s">
        <v>55</v>
      </c>
      <c r="E872" s="39" t="s">
        <v>2256</v>
      </c>
    </row>
    <row r="873" spans="1:5" ht="38.25">
      <c r="A873" s="35" t="s">
        <v>56</v>
      </c>
      <c r="E873" s="40" t="s">
        <v>2253</v>
      </c>
    </row>
    <row r="874" spans="1:5" ht="12.75">
      <c r="A874" t="s">
        <v>58</v>
      </c>
      <c r="E874" s="39" t="s">
        <v>5</v>
      </c>
    </row>
    <row r="875" spans="1:16" ht="12.75">
      <c r="A875" t="s">
        <v>50</v>
      </c>
      <c s="34" t="s">
        <v>2257</v>
      </c>
      <c s="34" t="s">
        <v>2258</v>
      </c>
      <c s="35" t="s">
        <v>5</v>
      </c>
      <c s="6" t="s">
        <v>2259</v>
      </c>
      <c s="36" t="s">
        <v>102</v>
      </c>
      <c s="37">
        <v>19.268</v>
      </c>
      <c s="36">
        <v>0.032</v>
      </c>
      <c s="36">
        <f>ROUND(G875*H875,6)</f>
      </c>
      <c r="L875" s="38">
        <v>0</v>
      </c>
      <c s="32">
        <f>ROUND(ROUND(L875,2)*ROUND(G875,3),2)</f>
      </c>
      <c s="36" t="s">
        <v>109</v>
      </c>
      <c>
        <f>(M875*21)/100</f>
      </c>
      <c t="s">
        <v>28</v>
      </c>
    </row>
    <row r="876" spans="1:5" ht="12.75">
      <c r="A876" s="35" t="s">
        <v>55</v>
      </c>
      <c r="E876" s="39" t="s">
        <v>2259</v>
      </c>
    </row>
    <row r="877" spans="1:5" ht="25.5">
      <c r="A877" s="35" t="s">
        <v>56</v>
      </c>
      <c r="E877" s="40" t="s">
        <v>2260</v>
      </c>
    </row>
    <row r="878" spans="1:5" ht="12.75">
      <c r="A878" t="s">
        <v>58</v>
      </c>
      <c r="E878" s="39" t="s">
        <v>5</v>
      </c>
    </row>
    <row r="879" spans="1:16" ht="25.5">
      <c r="A879" t="s">
        <v>50</v>
      </c>
      <c s="34" t="s">
        <v>2261</v>
      </c>
      <c s="34" t="s">
        <v>2262</v>
      </c>
      <c s="35" t="s">
        <v>5</v>
      </c>
      <c s="6" t="s">
        <v>2263</v>
      </c>
      <c s="36" t="s">
        <v>108</v>
      </c>
      <c s="37">
        <v>20.9</v>
      </c>
      <c s="36">
        <v>0</v>
      </c>
      <c s="36">
        <f>ROUND(G879*H879,6)</f>
      </c>
      <c r="L879" s="38">
        <v>0</v>
      </c>
      <c s="32">
        <f>ROUND(ROUND(L879,2)*ROUND(G879,3),2)</f>
      </c>
      <c s="36" t="s">
        <v>54</v>
      </c>
      <c>
        <f>(M879*21)/100</f>
      </c>
      <c t="s">
        <v>28</v>
      </c>
    </row>
    <row r="880" spans="1:5" ht="25.5">
      <c r="A880" s="35" t="s">
        <v>55</v>
      </c>
      <c r="E880" s="39" t="s">
        <v>2263</v>
      </c>
    </row>
    <row r="881" spans="1:5" ht="38.25">
      <c r="A881" s="35" t="s">
        <v>56</v>
      </c>
      <c r="E881" s="40" t="s">
        <v>2264</v>
      </c>
    </row>
    <row r="882" spans="1:5" ht="12.75">
      <c r="A882" t="s">
        <v>58</v>
      </c>
      <c r="E882" s="39" t="s">
        <v>5</v>
      </c>
    </row>
    <row r="883" spans="1:16" ht="25.5">
      <c r="A883" t="s">
        <v>50</v>
      </c>
      <c s="34" t="s">
        <v>2265</v>
      </c>
      <c s="34" t="s">
        <v>2266</v>
      </c>
      <c s="35" t="s">
        <v>5</v>
      </c>
      <c s="6" t="s">
        <v>2267</v>
      </c>
      <c s="36" t="s">
        <v>102</v>
      </c>
      <c s="37">
        <v>1.035</v>
      </c>
      <c s="36">
        <v>0.00037</v>
      </c>
      <c s="36">
        <f>ROUND(G883*H883,6)</f>
      </c>
      <c r="L883" s="38">
        <v>0</v>
      </c>
      <c s="32">
        <f>ROUND(ROUND(L883,2)*ROUND(G883,3),2)</f>
      </c>
      <c s="36" t="s">
        <v>109</v>
      </c>
      <c>
        <f>(M883*21)/100</f>
      </c>
      <c t="s">
        <v>28</v>
      </c>
    </row>
    <row r="884" spans="1:5" ht="38.25">
      <c r="A884" s="35" t="s">
        <v>55</v>
      </c>
      <c r="E884" s="39" t="s">
        <v>2268</v>
      </c>
    </row>
    <row r="885" spans="1:5" ht="38.25">
      <c r="A885" s="35" t="s">
        <v>56</v>
      </c>
      <c r="E885" s="40" t="s">
        <v>2269</v>
      </c>
    </row>
    <row r="886" spans="1:5" ht="12.75">
      <c r="A886" t="s">
        <v>58</v>
      </c>
      <c r="E886" s="39" t="s">
        <v>5</v>
      </c>
    </row>
    <row r="887" spans="1:16" ht="25.5">
      <c r="A887" t="s">
        <v>50</v>
      </c>
      <c s="34" t="s">
        <v>2270</v>
      </c>
      <c s="34" t="s">
        <v>2271</v>
      </c>
      <c s="35" t="s">
        <v>5</v>
      </c>
      <c s="6" t="s">
        <v>2272</v>
      </c>
      <c s="36" t="s">
        <v>102</v>
      </c>
      <c s="37">
        <v>11.205</v>
      </c>
      <c s="36">
        <v>0.00033</v>
      </c>
      <c s="36">
        <f>ROUND(G887*H887,6)</f>
      </c>
      <c r="L887" s="38">
        <v>0</v>
      </c>
      <c s="32">
        <f>ROUND(ROUND(L887,2)*ROUND(G887,3),2)</f>
      </c>
      <c s="36" t="s">
        <v>109</v>
      </c>
      <c>
        <f>(M887*21)/100</f>
      </c>
      <c t="s">
        <v>28</v>
      </c>
    </row>
    <row r="888" spans="1:5" ht="38.25">
      <c r="A888" s="35" t="s">
        <v>55</v>
      </c>
      <c r="E888" s="39" t="s">
        <v>2273</v>
      </c>
    </row>
    <row r="889" spans="1:5" ht="63.75">
      <c r="A889" s="35" t="s">
        <v>56</v>
      </c>
      <c r="E889" s="40" t="s">
        <v>2274</v>
      </c>
    </row>
    <row r="890" spans="1:5" ht="12.75">
      <c r="A890" t="s">
        <v>58</v>
      </c>
      <c r="E890" s="39" t="s">
        <v>5</v>
      </c>
    </row>
    <row r="891" spans="1:16" ht="25.5">
      <c r="A891" t="s">
        <v>50</v>
      </c>
      <c s="34" t="s">
        <v>2275</v>
      </c>
      <c s="34" t="s">
        <v>2276</v>
      </c>
      <c s="35" t="s">
        <v>5</v>
      </c>
      <c s="6" t="s">
        <v>2277</v>
      </c>
      <c s="36" t="s">
        <v>102</v>
      </c>
      <c s="37">
        <v>12.24</v>
      </c>
      <c s="36">
        <v>0.02741</v>
      </c>
      <c s="36">
        <f>ROUND(G891*H891,6)</f>
      </c>
      <c r="L891" s="38">
        <v>0</v>
      </c>
      <c s="32">
        <f>ROUND(ROUND(L891,2)*ROUND(G891,3),2)</f>
      </c>
      <c s="36" t="s">
        <v>109</v>
      </c>
      <c>
        <f>(M891*21)/100</f>
      </c>
      <c t="s">
        <v>28</v>
      </c>
    </row>
    <row r="892" spans="1:5" ht="38.25">
      <c r="A892" s="35" t="s">
        <v>55</v>
      </c>
      <c r="E892" s="39" t="s">
        <v>2278</v>
      </c>
    </row>
    <row r="893" spans="1:5" ht="51">
      <c r="A893" s="35" t="s">
        <v>56</v>
      </c>
      <c r="E893" s="40" t="s">
        <v>2279</v>
      </c>
    </row>
    <row r="894" spans="1:5" ht="12.75">
      <c r="A894" t="s">
        <v>58</v>
      </c>
      <c r="E894" s="39" t="s">
        <v>5</v>
      </c>
    </row>
    <row r="895" spans="1:16" ht="12.75">
      <c r="A895" t="s">
        <v>50</v>
      </c>
      <c s="34" t="s">
        <v>2280</v>
      </c>
      <c s="34" t="s">
        <v>2281</v>
      </c>
      <c s="35" t="s">
        <v>5</v>
      </c>
      <c s="6" t="s">
        <v>2282</v>
      </c>
      <c s="36" t="s">
        <v>128</v>
      </c>
      <c s="37">
        <v>1</v>
      </c>
      <c s="36">
        <v>0</v>
      </c>
      <c s="36">
        <f>ROUND(G895*H895,6)</f>
      </c>
      <c r="L895" s="38">
        <v>0</v>
      </c>
      <c s="32">
        <f>ROUND(ROUND(L895,2)*ROUND(G895,3),2)</f>
      </c>
      <c s="36" t="s">
        <v>109</v>
      </c>
      <c>
        <f>(M895*21)/100</f>
      </c>
      <c t="s">
        <v>28</v>
      </c>
    </row>
    <row r="896" spans="1:5" ht="12.75">
      <c r="A896" s="35" t="s">
        <v>55</v>
      </c>
      <c r="E896" s="39" t="s">
        <v>2282</v>
      </c>
    </row>
    <row r="897" spans="1:5" ht="25.5">
      <c r="A897" s="35" t="s">
        <v>56</v>
      </c>
      <c r="E897" s="40" t="s">
        <v>2283</v>
      </c>
    </row>
    <row r="898" spans="1:5" ht="12.75">
      <c r="A898" t="s">
        <v>58</v>
      </c>
      <c r="E898" s="39" t="s">
        <v>5</v>
      </c>
    </row>
    <row r="899" spans="1:16" ht="38.25">
      <c r="A899" t="s">
        <v>50</v>
      </c>
      <c s="34" t="s">
        <v>2284</v>
      </c>
      <c s="34" t="s">
        <v>2285</v>
      </c>
      <c s="35" t="s">
        <v>5</v>
      </c>
      <c s="6" t="s">
        <v>2286</v>
      </c>
      <c s="36" t="s">
        <v>102</v>
      </c>
      <c s="37">
        <v>2.5</v>
      </c>
      <c s="36">
        <v>0.01908</v>
      </c>
      <c s="36">
        <f>ROUND(G899*H899,6)</f>
      </c>
      <c r="L899" s="38">
        <v>0</v>
      </c>
      <c s="32">
        <f>ROUND(ROUND(L899,2)*ROUND(G899,3),2)</f>
      </c>
      <c s="36" t="s">
        <v>109</v>
      </c>
      <c>
        <f>(M899*21)/100</f>
      </c>
      <c t="s">
        <v>28</v>
      </c>
    </row>
    <row r="900" spans="1:5" ht="38.25">
      <c r="A900" s="35" t="s">
        <v>55</v>
      </c>
      <c r="E900" s="39" t="s">
        <v>2287</v>
      </c>
    </row>
    <row r="901" spans="1:5" ht="25.5">
      <c r="A901" s="35" t="s">
        <v>56</v>
      </c>
      <c r="E901" s="40" t="s">
        <v>2288</v>
      </c>
    </row>
    <row r="902" spans="1:5" ht="12.75">
      <c r="A902" t="s">
        <v>58</v>
      </c>
      <c r="E902" s="39" t="s">
        <v>5</v>
      </c>
    </row>
    <row r="903" spans="1:16" ht="25.5">
      <c r="A903" t="s">
        <v>50</v>
      </c>
      <c s="34" t="s">
        <v>2289</v>
      </c>
      <c s="34" t="s">
        <v>2290</v>
      </c>
      <c s="35" t="s">
        <v>5</v>
      </c>
      <c s="6" t="s">
        <v>2291</v>
      </c>
      <c s="36" t="s">
        <v>128</v>
      </c>
      <c s="37">
        <v>12.42</v>
      </c>
      <c s="36">
        <v>0</v>
      </c>
      <c s="36">
        <f>ROUND(G903*H903,6)</f>
      </c>
      <c r="L903" s="38">
        <v>0</v>
      </c>
      <c s="32">
        <f>ROUND(ROUND(L903,2)*ROUND(G903,3),2)</f>
      </c>
      <c s="36" t="s">
        <v>109</v>
      </c>
      <c>
        <f>(M903*21)/100</f>
      </c>
      <c t="s">
        <v>28</v>
      </c>
    </row>
    <row r="904" spans="1:5" ht="25.5">
      <c r="A904" s="35" t="s">
        <v>55</v>
      </c>
      <c r="E904" s="39" t="s">
        <v>2291</v>
      </c>
    </row>
    <row r="905" spans="1:5" ht="38.25">
      <c r="A905" s="35" t="s">
        <v>56</v>
      </c>
      <c r="E905" s="40" t="s">
        <v>2292</v>
      </c>
    </row>
    <row r="906" spans="1:5" ht="12.75">
      <c r="A906" t="s">
        <v>58</v>
      </c>
      <c r="E906" s="39" t="s">
        <v>5</v>
      </c>
    </row>
    <row r="907" spans="1:16" ht="38.25">
      <c r="A907" t="s">
        <v>50</v>
      </c>
      <c s="34" t="s">
        <v>2293</v>
      </c>
      <c s="34" t="s">
        <v>2294</v>
      </c>
      <c s="35" t="s">
        <v>5</v>
      </c>
      <c s="6" t="s">
        <v>2295</v>
      </c>
      <c s="36" t="s">
        <v>102</v>
      </c>
      <c s="37">
        <v>9.315</v>
      </c>
      <c s="36">
        <v>0.01908</v>
      </c>
      <c s="36">
        <f>ROUND(G907*H907,6)</f>
      </c>
      <c r="L907" s="38">
        <v>0</v>
      </c>
      <c s="32">
        <f>ROUND(ROUND(L907,2)*ROUND(G907,3),2)</f>
      </c>
      <c s="36" t="s">
        <v>109</v>
      </c>
      <c>
        <f>(M907*21)/100</f>
      </c>
      <c t="s">
        <v>28</v>
      </c>
    </row>
    <row r="908" spans="1:5" ht="38.25">
      <c r="A908" s="35" t="s">
        <v>55</v>
      </c>
      <c r="E908" s="39" t="s">
        <v>2296</v>
      </c>
    </row>
    <row r="909" spans="1:5" ht="38.25">
      <c r="A909" s="35" t="s">
        <v>56</v>
      </c>
      <c r="E909" s="40" t="s">
        <v>2297</v>
      </c>
    </row>
    <row r="910" spans="1:5" ht="12.75">
      <c r="A910" t="s">
        <v>58</v>
      </c>
      <c r="E910" s="39" t="s">
        <v>5</v>
      </c>
    </row>
    <row r="911" spans="1:16" ht="38.25">
      <c r="A911" t="s">
        <v>50</v>
      </c>
      <c s="34" t="s">
        <v>2298</v>
      </c>
      <c s="34" t="s">
        <v>2299</v>
      </c>
      <c s="35" t="s">
        <v>5</v>
      </c>
      <c s="6" t="s">
        <v>2300</v>
      </c>
      <c s="36" t="s">
        <v>102</v>
      </c>
      <c s="37">
        <v>3.105</v>
      </c>
      <c s="36">
        <v>0.01908</v>
      </c>
      <c s="36">
        <f>ROUND(G911*H911,6)</f>
      </c>
      <c r="L911" s="38">
        <v>0</v>
      </c>
      <c s="32">
        <f>ROUND(ROUND(L911,2)*ROUND(G911,3),2)</f>
      </c>
      <c s="36" t="s">
        <v>109</v>
      </c>
      <c>
        <f>(M911*21)/100</f>
      </c>
      <c t="s">
        <v>28</v>
      </c>
    </row>
    <row r="912" spans="1:5" ht="38.25">
      <c r="A912" s="35" t="s">
        <v>55</v>
      </c>
      <c r="E912" s="39" t="s">
        <v>2301</v>
      </c>
    </row>
    <row r="913" spans="1:5" ht="38.25">
      <c r="A913" s="35" t="s">
        <v>56</v>
      </c>
      <c r="E913" s="40" t="s">
        <v>2302</v>
      </c>
    </row>
    <row r="914" spans="1:5" ht="12.75">
      <c r="A914" t="s">
        <v>58</v>
      </c>
      <c r="E914" s="39" t="s">
        <v>5</v>
      </c>
    </row>
    <row r="915" spans="1:16" ht="12.75">
      <c r="A915" t="s">
        <v>50</v>
      </c>
      <c s="34" t="s">
        <v>2303</v>
      </c>
      <c s="34" t="s">
        <v>2304</v>
      </c>
      <c s="35" t="s">
        <v>5</v>
      </c>
      <c s="6" t="s">
        <v>2305</v>
      </c>
      <c s="36" t="s">
        <v>128</v>
      </c>
      <c s="37">
        <v>6</v>
      </c>
      <c s="36">
        <v>0</v>
      </c>
      <c s="36">
        <f>ROUND(G915*H915,6)</f>
      </c>
      <c r="L915" s="38">
        <v>0</v>
      </c>
      <c s="32">
        <f>ROUND(ROUND(L915,2)*ROUND(G915,3),2)</f>
      </c>
      <c s="36" t="s">
        <v>54</v>
      </c>
      <c>
        <f>(M915*21)/100</f>
      </c>
      <c t="s">
        <v>28</v>
      </c>
    </row>
    <row r="916" spans="1:5" ht="12.75">
      <c r="A916" s="35" t="s">
        <v>55</v>
      </c>
      <c r="E916" s="39" t="s">
        <v>2305</v>
      </c>
    </row>
    <row r="917" spans="1:5" ht="25.5">
      <c r="A917" s="35" t="s">
        <v>56</v>
      </c>
      <c r="E917" s="40" t="s">
        <v>2306</v>
      </c>
    </row>
    <row r="918" spans="1:5" ht="12.75">
      <c r="A918" t="s">
        <v>58</v>
      </c>
      <c r="E918" s="39" t="s">
        <v>5</v>
      </c>
    </row>
    <row r="919" spans="1:16" ht="25.5">
      <c r="A919" t="s">
        <v>50</v>
      </c>
      <c s="34" t="s">
        <v>2307</v>
      </c>
      <c s="34" t="s">
        <v>2308</v>
      </c>
      <c s="35" t="s">
        <v>5</v>
      </c>
      <c s="6" t="s">
        <v>2309</v>
      </c>
      <c s="36" t="s">
        <v>128</v>
      </c>
      <c s="37">
        <v>2</v>
      </c>
      <c s="36">
        <v>0.053</v>
      </c>
      <c s="36">
        <f>ROUND(G919*H919,6)</f>
      </c>
      <c r="L919" s="38">
        <v>0</v>
      </c>
      <c s="32">
        <f>ROUND(ROUND(L919,2)*ROUND(G919,3),2)</f>
      </c>
      <c s="36" t="s">
        <v>109</v>
      </c>
      <c>
        <f>(M919*21)/100</f>
      </c>
      <c t="s">
        <v>28</v>
      </c>
    </row>
    <row r="920" spans="1:5" ht="25.5">
      <c r="A920" s="35" t="s">
        <v>55</v>
      </c>
      <c r="E920" s="39" t="s">
        <v>2309</v>
      </c>
    </row>
    <row r="921" spans="1:5" ht="25.5">
      <c r="A921" s="35" t="s">
        <v>56</v>
      </c>
      <c r="E921" s="40" t="s">
        <v>2310</v>
      </c>
    </row>
    <row r="922" spans="1:5" ht="12.75">
      <c r="A922" t="s">
        <v>58</v>
      </c>
      <c r="E922" s="39" t="s">
        <v>5</v>
      </c>
    </row>
    <row r="923" spans="1:16" ht="25.5">
      <c r="A923" t="s">
        <v>50</v>
      </c>
      <c s="34" t="s">
        <v>2311</v>
      </c>
      <c s="34" t="s">
        <v>2312</v>
      </c>
      <c s="35" t="s">
        <v>5</v>
      </c>
      <c s="6" t="s">
        <v>2313</v>
      </c>
      <c s="36" t="s">
        <v>128</v>
      </c>
      <c s="37">
        <v>4</v>
      </c>
      <c s="36">
        <v>0.053</v>
      </c>
      <c s="36">
        <f>ROUND(G923*H923,6)</f>
      </c>
      <c r="L923" s="38">
        <v>0</v>
      </c>
      <c s="32">
        <f>ROUND(ROUND(L923,2)*ROUND(G923,3),2)</f>
      </c>
      <c s="36" t="s">
        <v>109</v>
      </c>
      <c>
        <f>(M923*21)/100</f>
      </c>
      <c t="s">
        <v>28</v>
      </c>
    </row>
    <row r="924" spans="1:5" ht="25.5">
      <c r="A924" s="35" t="s">
        <v>55</v>
      </c>
      <c r="E924" s="39" t="s">
        <v>2313</v>
      </c>
    </row>
    <row r="925" spans="1:5" ht="25.5">
      <c r="A925" s="35" t="s">
        <v>56</v>
      </c>
      <c r="E925" s="40" t="s">
        <v>2314</v>
      </c>
    </row>
    <row r="926" spans="1:5" ht="12.75">
      <c r="A926" t="s">
        <v>58</v>
      </c>
      <c r="E926" s="39" t="s">
        <v>5</v>
      </c>
    </row>
    <row r="927" spans="1:16" ht="25.5">
      <c r="A927" t="s">
        <v>50</v>
      </c>
      <c s="34" t="s">
        <v>2315</v>
      </c>
      <c s="34" t="s">
        <v>2316</v>
      </c>
      <c s="35" t="s">
        <v>5</v>
      </c>
      <c s="6" t="s">
        <v>2317</v>
      </c>
      <c s="36" t="s">
        <v>128</v>
      </c>
      <c s="37">
        <v>2</v>
      </c>
      <c s="36">
        <v>0</v>
      </c>
      <c s="36">
        <f>ROUND(G927*H927,6)</f>
      </c>
      <c r="L927" s="38">
        <v>0</v>
      </c>
      <c s="32">
        <f>ROUND(ROUND(L927,2)*ROUND(G927,3),2)</f>
      </c>
      <c s="36" t="s">
        <v>54</v>
      </c>
      <c>
        <f>(M927*21)/100</f>
      </c>
      <c t="s">
        <v>28</v>
      </c>
    </row>
    <row r="928" spans="1:5" ht="25.5">
      <c r="A928" s="35" t="s">
        <v>55</v>
      </c>
      <c r="E928" s="39" t="s">
        <v>2317</v>
      </c>
    </row>
    <row r="929" spans="1:5" ht="25.5">
      <c r="A929" s="35" t="s">
        <v>56</v>
      </c>
      <c r="E929" s="40" t="s">
        <v>2318</v>
      </c>
    </row>
    <row r="930" spans="1:5" ht="12.75">
      <c r="A930" t="s">
        <v>58</v>
      </c>
      <c r="E930" s="39" t="s">
        <v>5</v>
      </c>
    </row>
    <row r="931" spans="1:16" ht="25.5">
      <c r="A931" t="s">
        <v>50</v>
      </c>
      <c s="34" t="s">
        <v>2319</v>
      </c>
      <c s="34" t="s">
        <v>2320</v>
      </c>
      <c s="35" t="s">
        <v>5</v>
      </c>
      <c s="6" t="s">
        <v>2321</v>
      </c>
      <c s="36" t="s">
        <v>128</v>
      </c>
      <c s="37">
        <v>2</v>
      </c>
      <c s="36">
        <v>0.24</v>
      </c>
      <c s="36">
        <f>ROUND(G931*H931,6)</f>
      </c>
      <c r="L931" s="38">
        <v>0</v>
      </c>
      <c s="32">
        <f>ROUND(ROUND(L931,2)*ROUND(G931,3),2)</f>
      </c>
      <c s="36" t="s">
        <v>109</v>
      </c>
      <c>
        <f>(M931*21)/100</f>
      </c>
      <c t="s">
        <v>28</v>
      </c>
    </row>
    <row r="932" spans="1:5" ht="25.5">
      <c r="A932" s="35" t="s">
        <v>55</v>
      </c>
      <c r="E932" s="39" t="s">
        <v>2322</v>
      </c>
    </row>
    <row r="933" spans="1:5" ht="25.5">
      <c r="A933" s="35" t="s">
        <v>56</v>
      </c>
      <c r="E933" s="40" t="s">
        <v>2318</v>
      </c>
    </row>
    <row r="934" spans="1:5" ht="12.75">
      <c r="A934" t="s">
        <v>58</v>
      </c>
      <c r="E934" s="39" t="s">
        <v>5</v>
      </c>
    </row>
    <row r="935" spans="1:16" ht="12.75">
      <c r="A935" t="s">
        <v>50</v>
      </c>
      <c s="34" t="s">
        <v>2323</v>
      </c>
      <c s="34" t="s">
        <v>2324</v>
      </c>
      <c s="35" t="s">
        <v>5</v>
      </c>
      <c s="6" t="s">
        <v>2325</v>
      </c>
      <c s="36" t="s">
        <v>128</v>
      </c>
      <c s="37">
        <v>2</v>
      </c>
      <c s="36">
        <v>0.00033</v>
      </c>
      <c s="36">
        <f>ROUND(G935*H935,6)</f>
      </c>
      <c r="L935" s="38">
        <v>0</v>
      </c>
      <c s="32">
        <f>ROUND(ROUND(L935,2)*ROUND(G935,3),2)</f>
      </c>
      <c s="36" t="s">
        <v>54</v>
      </c>
      <c>
        <f>(M935*21)/100</f>
      </c>
      <c t="s">
        <v>28</v>
      </c>
    </row>
    <row r="936" spans="1:5" ht="12.75">
      <c r="A936" s="35" t="s">
        <v>55</v>
      </c>
      <c r="E936" s="39" t="s">
        <v>2325</v>
      </c>
    </row>
    <row r="937" spans="1:5" ht="25.5">
      <c r="A937" s="35" t="s">
        <v>56</v>
      </c>
      <c r="E937" s="40" t="s">
        <v>2326</v>
      </c>
    </row>
    <row r="938" spans="1:5" ht="12.75">
      <c r="A938" t="s">
        <v>58</v>
      </c>
      <c r="E938" s="39" t="s">
        <v>5</v>
      </c>
    </row>
    <row r="939" spans="1:16" ht="25.5">
      <c r="A939" t="s">
        <v>50</v>
      </c>
      <c s="34" t="s">
        <v>2327</v>
      </c>
      <c s="34" t="s">
        <v>2328</v>
      </c>
      <c s="35" t="s">
        <v>5</v>
      </c>
      <c s="6" t="s">
        <v>2329</v>
      </c>
      <c s="36" t="s">
        <v>128</v>
      </c>
      <c s="37">
        <v>2</v>
      </c>
      <c s="36">
        <v>0.084</v>
      </c>
      <c s="36">
        <f>ROUND(G939*H939,6)</f>
      </c>
      <c r="L939" s="38">
        <v>0</v>
      </c>
      <c s="32">
        <f>ROUND(ROUND(L939,2)*ROUND(G939,3),2)</f>
      </c>
      <c s="36" t="s">
        <v>109</v>
      </c>
      <c>
        <f>(M939*21)/100</f>
      </c>
      <c t="s">
        <v>28</v>
      </c>
    </row>
    <row r="940" spans="1:5" ht="25.5">
      <c r="A940" s="35" t="s">
        <v>55</v>
      </c>
      <c r="E940" s="39" t="s">
        <v>2329</v>
      </c>
    </row>
    <row r="941" spans="1:5" ht="25.5">
      <c r="A941" s="35" t="s">
        <v>56</v>
      </c>
      <c r="E941" s="40" t="s">
        <v>2326</v>
      </c>
    </row>
    <row r="942" spans="1:5" ht="12.75">
      <c r="A942" t="s">
        <v>58</v>
      </c>
      <c r="E942" s="39" t="s">
        <v>5</v>
      </c>
    </row>
    <row r="943" spans="1:16" ht="12.75">
      <c r="A943" t="s">
        <v>50</v>
      </c>
      <c s="34" t="s">
        <v>2330</v>
      </c>
      <c s="34" t="s">
        <v>2331</v>
      </c>
      <c s="35" t="s">
        <v>5</v>
      </c>
      <c s="6" t="s">
        <v>2332</v>
      </c>
      <c s="36" t="s">
        <v>128</v>
      </c>
      <c s="37">
        <v>1</v>
      </c>
      <c s="36">
        <v>0</v>
      </c>
      <c s="36">
        <f>ROUND(G943*H943,6)</f>
      </c>
      <c r="L943" s="38">
        <v>0</v>
      </c>
      <c s="32">
        <f>ROUND(ROUND(L943,2)*ROUND(G943,3),2)</f>
      </c>
      <c s="36" t="s">
        <v>109</v>
      </c>
      <c>
        <f>(M943*21)/100</f>
      </c>
      <c t="s">
        <v>28</v>
      </c>
    </row>
    <row r="944" spans="1:5" ht="12.75">
      <c r="A944" s="35" t="s">
        <v>55</v>
      </c>
      <c r="E944" s="39" t="s">
        <v>2332</v>
      </c>
    </row>
    <row r="945" spans="1:5" ht="25.5">
      <c r="A945" s="35" t="s">
        <v>56</v>
      </c>
      <c r="E945" s="40" t="s">
        <v>2333</v>
      </c>
    </row>
    <row r="946" spans="1:5" ht="12.75">
      <c r="A946" t="s">
        <v>58</v>
      </c>
      <c r="E946" s="39" t="s">
        <v>5</v>
      </c>
    </row>
    <row r="947" spans="1:16" ht="12.75">
      <c r="A947" t="s">
        <v>50</v>
      </c>
      <c s="34" t="s">
        <v>2334</v>
      </c>
      <c s="34" t="s">
        <v>2335</v>
      </c>
      <c s="35" t="s">
        <v>5</v>
      </c>
      <c s="6" t="s">
        <v>2336</v>
      </c>
      <c s="36" t="s">
        <v>108</v>
      </c>
      <c s="37">
        <v>8.93</v>
      </c>
      <c s="36">
        <v>0</v>
      </c>
      <c s="36">
        <f>ROUND(G947*H947,6)</f>
      </c>
      <c r="L947" s="38">
        <v>0</v>
      </c>
      <c s="32">
        <f>ROUND(ROUND(L947,2)*ROUND(G947,3),2)</f>
      </c>
      <c s="36" t="s">
        <v>54</v>
      </c>
      <c>
        <f>(M947*21)/100</f>
      </c>
      <c t="s">
        <v>28</v>
      </c>
    </row>
    <row r="948" spans="1:5" ht="12.75">
      <c r="A948" s="35" t="s">
        <v>55</v>
      </c>
      <c r="E948" s="39" t="s">
        <v>2336</v>
      </c>
    </row>
    <row r="949" spans="1:5" ht="38.25">
      <c r="A949" s="35" t="s">
        <v>56</v>
      </c>
      <c r="E949" s="40" t="s">
        <v>2337</v>
      </c>
    </row>
    <row r="950" spans="1:5" ht="12.75">
      <c r="A950" t="s">
        <v>58</v>
      </c>
      <c r="E950" s="39" t="s">
        <v>5</v>
      </c>
    </row>
    <row r="951" spans="1:16" ht="25.5">
      <c r="A951" t="s">
        <v>50</v>
      </c>
      <c s="34" t="s">
        <v>2338</v>
      </c>
      <c s="34" t="s">
        <v>2339</v>
      </c>
      <c s="35" t="s">
        <v>5</v>
      </c>
      <c s="6" t="s">
        <v>2340</v>
      </c>
      <c s="36" t="s">
        <v>108</v>
      </c>
      <c s="37">
        <v>8.93</v>
      </c>
      <c s="36">
        <v>0.0531</v>
      </c>
      <c s="36">
        <f>ROUND(G951*H951,6)</f>
      </c>
      <c r="L951" s="38">
        <v>0</v>
      </c>
      <c s="32">
        <f>ROUND(ROUND(L951,2)*ROUND(G951,3),2)</f>
      </c>
      <c s="36" t="s">
        <v>54</v>
      </c>
      <c>
        <f>(M951*21)/100</f>
      </c>
      <c t="s">
        <v>28</v>
      </c>
    </row>
    <row r="952" spans="1:5" ht="25.5">
      <c r="A952" s="35" t="s">
        <v>55</v>
      </c>
      <c r="E952" s="39" t="s">
        <v>2340</v>
      </c>
    </row>
    <row r="953" spans="1:5" ht="38.25">
      <c r="A953" s="35" t="s">
        <v>56</v>
      </c>
      <c r="E953" s="40" t="s">
        <v>2337</v>
      </c>
    </row>
    <row r="954" spans="1:5" ht="12.75">
      <c r="A954" t="s">
        <v>58</v>
      </c>
      <c r="E954" s="39" t="s">
        <v>5</v>
      </c>
    </row>
    <row r="955" spans="1:16" ht="12.75">
      <c r="A955" t="s">
        <v>50</v>
      </c>
      <c s="34" t="s">
        <v>2341</v>
      </c>
      <c s="34" t="s">
        <v>2342</v>
      </c>
      <c s="35" t="s">
        <v>5</v>
      </c>
      <c s="6" t="s">
        <v>2343</v>
      </c>
      <c s="36" t="s">
        <v>2344</v>
      </c>
      <c s="37">
        <v>31</v>
      </c>
      <c s="36">
        <v>7E-05</v>
      </c>
      <c s="36">
        <f>ROUND(G955*H955,6)</f>
      </c>
      <c r="L955" s="38">
        <v>0</v>
      </c>
      <c s="32">
        <f>ROUND(ROUND(L955,2)*ROUND(G955,3),2)</f>
      </c>
      <c s="36" t="s">
        <v>54</v>
      </c>
      <c>
        <f>(M955*21)/100</f>
      </c>
      <c t="s">
        <v>28</v>
      </c>
    </row>
    <row r="956" spans="1:5" ht="12.75">
      <c r="A956" s="35" t="s">
        <v>55</v>
      </c>
      <c r="E956" s="39" t="s">
        <v>2343</v>
      </c>
    </row>
    <row r="957" spans="1:5" ht="12.75">
      <c r="A957" s="35" t="s">
        <v>56</v>
      </c>
      <c r="E957" s="40" t="s">
        <v>5</v>
      </c>
    </row>
    <row r="958" spans="1:5" ht="12.75">
      <c r="A958" t="s">
        <v>58</v>
      </c>
      <c r="E958" s="39" t="s">
        <v>5</v>
      </c>
    </row>
    <row r="959" spans="1:16" ht="12.75">
      <c r="A959" t="s">
        <v>50</v>
      </c>
      <c s="34" t="s">
        <v>2345</v>
      </c>
      <c s="34" t="s">
        <v>2346</v>
      </c>
      <c s="35" t="s">
        <v>5</v>
      </c>
      <c s="6" t="s">
        <v>2347</v>
      </c>
      <c s="36" t="s">
        <v>128</v>
      </c>
      <c s="37">
        <v>7</v>
      </c>
      <c s="36">
        <v>0.0024</v>
      </c>
      <c s="36">
        <f>ROUND(G959*H959,6)</f>
      </c>
      <c r="L959" s="38">
        <v>0</v>
      </c>
      <c s="32">
        <f>ROUND(ROUND(L959,2)*ROUND(G959,3),2)</f>
      </c>
      <c s="36" t="s">
        <v>109</v>
      </c>
      <c>
        <f>(M959*21)/100</f>
      </c>
      <c t="s">
        <v>28</v>
      </c>
    </row>
    <row r="960" spans="1:5" ht="12.75">
      <c r="A960" s="35" t="s">
        <v>55</v>
      </c>
      <c r="E960" s="39" t="s">
        <v>2347</v>
      </c>
    </row>
    <row r="961" spans="1:5" ht="51">
      <c r="A961" s="35" t="s">
        <v>56</v>
      </c>
      <c r="E961" s="40" t="s">
        <v>2348</v>
      </c>
    </row>
    <row r="962" spans="1:5" ht="12.75">
      <c r="A962" t="s">
        <v>58</v>
      </c>
      <c r="E962" s="39" t="s">
        <v>5</v>
      </c>
    </row>
    <row r="963" spans="1:16" ht="12.75">
      <c r="A963" t="s">
        <v>50</v>
      </c>
      <c s="34" t="s">
        <v>2349</v>
      </c>
      <c s="34" t="s">
        <v>2350</v>
      </c>
      <c s="35" t="s">
        <v>5</v>
      </c>
      <c s="6" t="s">
        <v>2351</v>
      </c>
      <c s="36" t="s">
        <v>128</v>
      </c>
      <c s="37">
        <v>1</v>
      </c>
      <c s="36">
        <v>0.005</v>
      </c>
      <c s="36">
        <f>ROUND(G963*H963,6)</f>
      </c>
      <c r="L963" s="38">
        <v>0</v>
      </c>
      <c s="32">
        <f>ROUND(ROUND(L963,2)*ROUND(G963,3),2)</f>
      </c>
      <c s="36" t="s">
        <v>109</v>
      </c>
      <c>
        <f>(M963*21)/100</f>
      </c>
      <c t="s">
        <v>28</v>
      </c>
    </row>
    <row r="964" spans="1:5" ht="12.75">
      <c r="A964" s="35" t="s">
        <v>55</v>
      </c>
      <c r="E964" s="39" t="s">
        <v>2351</v>
      </c>
    </row>
    <row r="965" spans="1:5" ht="38.25">
      <c r="A965" s="35" t="s">
        <v>56</v>
      </c>
      <c r="E965" s="40" t="s">
        <v>2352</v>
      </c>
    </row>
    <row r="966" spans="1:5" ht="12.75">
      <c r="A966" t="s">
        <v>58</v>
      </c>
      <c r="E966" s="39" t="s">
        <v>5</v>
      </c>
    </row>
    <row r="967" spans="1:16" ht="12.75">
      <c r="A967" t="s">
        <v>50</v>
      </c>
      <c s="34" t="s">
        <v>2353</v>
      </c>
      <c s="34" t="s">
        <v>2354</v>
      </c>
      <c s="35" t="s">
        <v>5</v>
      </c>
      <c s="6" t="s">
        <v>2355</v>
      </c>
      <c s="36" t="s">
        <v>2356</v>
      </c>
      <c s="37">
        <v>5</v>
      </c>
      <c s="36">
        <v>0.00012</v>
      </c>
      <c s="36">
        <f>ROUND(G967*H967,6)</f>
      </c>
      <c r="L967" s="38">
        <v>0</v>
      </c>
      <c s="32">
        <f>ROUND(ROUND(L967,2)*ROUND(G967,3),2)</f>
      </c>
      <c s="36" t="s">
        <v>109</v>
      </c>
      <c>
        <f>(M967*21)/100</f>
      </c>
      <c t="s">
        <v>28</v>
      </c>
    </row>
    <row r="968" spans="1:5" ht="12.75">
      <c r="A968" s="35" t="s">
        <v>55</v>
      </c>
      <c r="E968" s="39" t="s">
        <v>2355</v>
      </c>
    </row>
    <row r="969" spans="1:5" ht="51">
      <c r="A969" s="35" t="s">
        <v>56</v>
      </c>
      <c r="E969" s="40" t="s">
        <v>2357</v>
      </c>
    </row>
    <row r="970" spans="1:5" ht="12.75">
      <c r="A970" t="s">
        <v>58</v>
      </c>
      <c r="E970" s="39" t="s">
        <v>5</v>
      </c>
    </row>
    <row r="971" spans="1:16" ht="12.75">
      <c r="A971" t="s">
        <v>50</v>
      </c>
      <c s="34" t="s">
        <v>2358</v>
      </c>
      <c s="34" t="s">
        <v>2359</v>
      </c>
      <c s="35" t="s">
        <v>5</v>
      </c>
      <c s="6" t="s">
        <v>2360</v>
      </c>
      <c s="36" t="s">
        <v>128</v>
      </c>
      <c s="37">
        <v>2</v>
      </c>
      <c s="36">
        <v>0.0011</v>
      </c>
      <c s="36">
        <f>ROUND(G971*H971,6)</f>
      </c>
      <c r="L971" s="38">
        <v>0</v>
      </c>
      <c s="32">
        <f>ROUND(ROUND(L971,2)*ROUND(G971,3),2)</f>
      </c>
      <c s="36" t="s">
        <v>109</v>
      </c>
      <c>
        <f>(M971*21)/100</f>
      </c>
      <c t="s">
        <v>28</v>
      </c>
    </row>
    <row r="972" spans="1:5" ht="12.75">
      <c r="A972" s="35" t="s">
        <v>55</v>
      </c>
      <c r="E972" s="39" t="s">
        <v>2360</v>
      </c>
    </row>
    <row r="973" spans="1:5" ht="25.5">
      <c r="A973" s="35" t="s">
        <v>56</v>
      </c>
      <c r="E973" s="40" t="s">
        <v>2361</v>
      </c>
    </row>
    <row r="974" spans="1:5" ht="12.75">
      <c r="A974" t="s">
        <v>58</v>
      </c>
      <c r="E974" s="39" t="s">
        <v>5</v>
      </c>
    </row>
    <row r="975" spans="1:16" ht="25.5">
      <c r="A975" t="s">
        <v>50</v>
      </c>
      <c s="34" t="s">
        <v>2362</v>
      </c>
      <c s="34" t="s">
        <v>2363</v>
      </c>
      <c s="35" t="s">
        <v>5</v>
      </c>
      <c s="6" t="s">
        <v>2364</v>
      </c>
      <c s="36" t="s">
        <v>128</v>
      </c>
      <c s="37">
        <v>3</v>
      </c>
      <c s="36">
        <v>0.0045</v>
      </c>
      <c s="36">
        <f>ROUND(G975*H975,6)</f>
      </c>
      <c r="L975" s="38">
        <v>0</v>
      </c>
      <c s="32">
        <f>ROUND(ROUND(L975,2)*ROUND(G975,3),2)</f>
      </c>
      <c s="36" t="s">
        <v>109</v>
      </c>
      <c>
        <f>(M975*21)/100</f>
      </c>
      <c t="s">
        <v>28</v>
      </c>
    </row>
    <row r="976" spans="1:5" ht="25.5">
      <c r="A976" s="35" t="s">
        <v>55</v>
      </c>
      <c r="E976" s="39" t="s">
        <v>2364</v>
      </c>
    </row>
    <row r="977" spans="1:5" ht="25.5">
      <c r="A977" s="35" t="s">
        <v>56</v>
      </c>
      <c r="E977" s="40" t="s">
        <v>2365</v>
      </c>
    </row>
    <row r="978" spans="1:5" ht="12.75">
      <c r="A978" t="s">
        <v>58</v>
      </c>
      <c r="E978" s="39" t="s">
        <v>5</v>
      </c>
    </row>
    <row r="979" spans="1:16" ht="12.75">
      <c r="A979" t="s">
        <v>50</v>
      </c>
      <c s="34" t="s">
        <v>2366</v>
      </c>
      <c s="34" t="s">
        <v>2367</v>
      </c>
      <c s="35" t="s">
        <v>5</v>
      </c>
      <c s="6" t="s">
        <v>2368</v>
      </c>
      <c s="36" t="s">
        <v>128</v>
      </c>
      <c s="37">
        <v>1</v>
      </c>
      <c s="36">
        <v>0.00826</v>
      </c>
      <c s="36">
        <f>ROUND(G979*H979,6)</f>
      </c>
      <c r="L979" s="38">
        <v>0</v>
      </c>
      <c s="32">
        <f>ROUND(ROUND(L979,2)*ROUND(G979,3),2)</f>
      </c>
      <c s="36" t="s">
        <v>109</v>
      </c>
      <c>
        <f>(M979*21)/100</f>
      </c>
      <c t="s">
        <v>28</v>
      </c>
    </row>
    <row r="980" spans="1:5" ht="12.75">
      <c r="A980" s="35" t="s">
        <v>55</v>
      </c>
      <c r="E980" s="39" t="s">
        <v>2368</v>
      </c>
    </row>
    <row r="981" spans="1:5" ht="76.5">
      <c r="A981" s="35" t="s">
        <v>56</v>
      </c>
      <c r="E981" s="40" t="s">
        <v>2369</v>
      </c>
    </row>
    <row r="982" spans="1:5" ht="12.75">
      <c r="A982" t="s">
        <v>58</v>
      </c>
      <c r="E982" s="39" t="s">
        <v>5</v>
      </c>
    </row>
    <row r="983" spans="1:16" ht="12.75">
      <c r="A983" t="s">
        <v>50</v>
      </c>
      <c s="34" t="s">
        <v>2370</v>
      </c>
      <c s="34" t="s">
        <v>2371</v>
      </c>
      <c s="35" t="s">
        <v>5</v>
      </c>
      <c s="6" t="s">
        <v>2372</v>
      </c>
      <c s="36" t="s">
        <v>128</v>
      </c>
      <c s="37">
        <v>3</v>
      </c>
      <c s="36">
        <v>0.0015</v>
      </c>
      <c s="36">
        <f>ROUND(G983*H983,6)</f>
      </c>
      <c r="L983" s="38">
        <v>0</v>
      </c>
      <c s="32">
        <f>ROUND(ROUND(L983,2)*ROUND(G983,3),2)</f>
      </c>
      <c s="36" t="s">
        <v>109</v>
      </c>
      <c>
        <f>(M983*21)/100</f>
      </c>
      <c t="s">
        <v>28</v>
      </c>
    </row>
    <row r="984" spans="1:5" ht="12.75">
      <c r="A984" s="35" t="s">
        <v>55</v>
      </c>
      <c r="E984" s="39" t="s">
        <v>2372</v>
      </c>
    </row>
    <row r="985" spans="1:5" ht="25.5">
      <c r="A985" s="35" t="s">
        <v>56</v>
      </c>
      <c r="E985" s="40" t="s">
        <v>2373</v>
      </c>
    </row>
    <row r="986" spans="1:5" ht="12.75">
      <c r="A986" t="s">
        <v>58</v>
      </c>
      <c r="E986" s="39" t="s">
        <v>5</v>
      </c>
    </row>
    <row r="987" spans="1:16" ht="25.5">
      <c r="A987" t="s">
        <v>50</v>
      </c>
      <c s="34" t="s">
        <v>2374</v>
      </c>
      <c s="34" t="s">
        <v>1040</v>
      </c>
      <c s="35" t="s">
        <v>5</v>
      </c>
      <c s="6" t="s">
        <v>1041</v>
      </c>
      <c s="36" t="s">
        <v>85</v>
      </c>
      <c s="37">
        <v>5.978</v>
      </c>
      <c s="36">
        <v>0</v>
      </c>
      <c s="36">
        <f>ROUND(G987*H987,6)</f>
      </c>
      <c r="L987" s="38">
        <v>0</v>
      </c>
      <c s="32">
        <f>ROUND(ROUND(L987,2)*ROUND(G987,3),2)</f>
      </c>
      <c s="36" t="s">
        <v>54</v>
      </c>
      <c>
        <f>(M987*21)/100</f>
      </c>
      <c t="s">
        <v>28</v>
      </c>
    </row>
    <row r="988" spans="1:5" ht="25.5">
      <c r="A988" s="35" t="s">
        <v>55</v>
      </c>
      <c r="E988" s="39" t="s">
        <v>1041</v>
      </c>
    </row>
    <row r="989" spans="1:5" ht="12.75">
      <c r="A989" s="35" t="s">
        <v>56</v>
      </c>
      <c r="E989" s="40" t="s">
        <v>5</v>
      </c>
    </row>
    <row r="990" spans="1:5" ht="12.75">
      <c r="A990" t="s">
        <v>58</v>
      </c>
      <c r="E990" s="39" t="s">
        <v>5</v>
      </c>
    </row>
    <row r="991" spans="1:16" ht="38.25">
      <c r="A991" t="s">
        <v>50</v>
      </c>
      <c s="34" t="s">
        <v>2375</v>
      </c>
      <c s="34" t="s">
        <v>1043</v>
      </c>
      <c s="35" t="s">
        <v>5</v>
      </c>
      <c s="6" t="s">
        <v>1044</v>
      </c>
      <c s="36" t="s">
        <v>85</v>
      </c>
      <c s="37">
        <v>5.978</v>
      </c>
      <c s="36">
        <v>0</v>
      </c>
      <c s="36">
        <f>ROUND(G991*H991,6)</f>
      </c>
      <c r="L991" s="38">
        <v>0</v>
      </c>
      <c s="32">
        <f>ROUND(ROUND(L991,2)*ROUND(G991,3),2)</f>
      </c>
      <c s="36" t="s">
        <v>54</v>
      </c>
      <c>
        <f>(M991*21)/100</f>
      </c>
      <c t="s">
        <v>28</v>
      </c>
    </row>
    <row r="992" spans="1:5" ht="38.25">
      <c r="A992" s="35" t="s">
        <v>55</v>
      </c>
      <c r="E992" s="39" t="s">
        <v>1045</v>
      </c>
    </row>
    <row r="993" spans="1:5" ht="12.75">
      <c r="A993" s="35" t="s">
        <v>56</v>
      </c>
      <c r="E993" s="40" t="s">
        <v>5</v>
      </c>
    </row>
    <row r="994" spans="1:5" ht="12.75">
      <c r="A994" t="s">
        <v>58</v>
      </c>
      <c r="E994" s="39" t="s">
        <v>5</v>
      </c>
    </row>
    <row r="995" spans="1:13" ht="12.75">
      <c r="A995" t="s">
        <v>47</v>
      </c>
      <c r="C995" s="31" t="s">
        <v>2376</v>
      </c>
      <c r="E995" s="33" t="s">
        <v>2377</v>
      </c>
      <c r="J995" s="32">
        <f>0</f>
      </c>
      <c s="32">
        <f>0</f>
      </c>
      <c s="32">
        <f>0+L996+L1000+L1004+L1008+L1012+L1016+L1020+L1024+L1028+L1032</f>
      </c>
      <c s="32">
        <f>0+M996+M1000+M1004+M1008+M1012+M1016+M1020+M1024+M1028+M1032</f>
      </c>
    </row>
    <row r="996" spans="1:16" ht="12.75">
      <c r="A996" t="s">
        <v>50</v>
      </c>
      <c s="34" t="s">
        <v>2378</v>
      </c>
      <c s="34" t="s">
        <v>2379</v>
      </c>
      <c s="35" t="s">
        <v>5</v>
      </c>
      <c s="6" t="s">
        <v>2380</v>
      </c>
      <c s="36" t="s">
        <v>102</v>
      </c>
      <c s="37">
        <v>30.48</v>
      </c>
      <c s="36">
        <v>0</v>
      </c>
      <c s="36">
        <f>ROUND(G996*H996,6)</f>
      </c>
      <c r="L996" s="38">
        <v>0</v>
      </c>
      <c s="32">
        <f>ROUND(ROUND(L996,2)*ROUND(G996,3),2)</f>
      </c>
      <c s="36" t="s">
        <v>54</v>
      </c>
      <c>
        <f>(M996*21)/100</f>
      </c>
      <c t="s">
        <v>28</v>
      </c>
    </row>
    <row r="997" spans="1:5" ht="12.75">
      <c r="A997" s="35" t="s">
        <v>55</v>
      </c>
      <c r="E997" s="39" t="s">
        <v>2380</v>
      </c>
    </row>
    <row r="998" spans="1:5" ht="51">
      <c r="A998" s="35" t="s">
        <v>56</v>
      </c>
      <c r="E998" s="40" t="s">
        <v>2381</v>
      </c>
    </row>
    <row r="999" spans="1:5" ht="12.75">
      <c r="A999" t="s">
        <v>58</v>
      </c>
      <c r="E999" s="39" t="s">
        <v>5</v>
      </c>
    </row>
    <row r="1000" spans="1:16" ht="12.75">
      <c r="A1000" t="s">
        <v>50</v>
      </c>
      <c s="34" t="s">
        <v>2382</v>
      </c>
      <c s="34" t="s">
        <v>2383</v>
      </c>
      <c s="35" t="s">
        <v>5</v>
      </c>
      <c s="6" t="s">
        <v>2384</v>
      </c>
      <c s="36" t="s">
        <v>102</v>
      </c>
      <c s="37">
        <v>12.13</v>
      </c>
      <c s="36">
        <v>0.0002</v>
      </c>
      <c s="36">
        <f>ROUND(G1000*H1000,6)</f>
      </c>
      <c r="L1000" s="38">
        <v>0</v>
      </c>
      <c s="32">
        <f>ROUND(ROUND(L1000,2)*ROUND(G1000,3),2)</f>
      </c>
      <c s="36" t="s">
        <v>54</v>
      </c>
      <c>
        <f>(M1000*21)/100</f>
      </c>
      <c t="s">
        <v>28</v>
      </c>
    </row>
    <row r="1001" spans="1:5" ht="12.75">
      <c r="A1001" s="35" t="s">
        <v>55</v>
      </c>
      <c r="E1001" s="39" t="s">
        <v>2384</v>
      </c>
    </row>
    <row r="1002" spans="1:5" ht="25.5">
      <c r="A1002" s="35" t="s">
        <v>56</v>
      </c>
      <c r="E1002" s="40" t="s">
        <v>2385</v>
      </c>
    </row>
    <row r="1003" spans="1:5" ht="12.75">
      <c r="A1003" t="s">
        <v>58</v>
      </c>
      <c r="E1003" s="39" t="s">
        <v>5</v>
      </c>
    </row>
    <row r="1004" spans="1:16" ht="12.75">
      <c r="A1004" t="s">
        <v>50</v>
      </c>
      <c s="34" t="s">
        <v>2386</v>
      </c>
      <c s="34" t="s">
        <v>2387</v>
      </c>
      <c s="35" t="s">
        <v>5</v>
      </c>
      <c s="6" t="s">
        <v>2388</v>
      </c>
      <c s="36" t="s">
        <v>102</v>
      </c>
      <c s="37">
        <v>18.35</v>
      </c>
      <c s="36">
        <v>0.0005</v>
      </c>
      <c s="36">
        <f>ROUND(G1004*H1004,6)</f>
      </c>
      <c r="L1004" s="38">
        <v>0</v>
      </c>
      <c s="32">
        <f>ROUND(ROUND(L1004,2)*ROUND(G1004,3),2)</f>
      </c>
      <c s="36" t="s">
        <v>54</v>
      </c>
      <c>
        <f>(M1004*21)/100</f>
      </c>
      <c t="s">
        <v>28</v>
      </c>
    </row>
    <row r="1005" spans="1:5" ht="12.75">
      <c r="A1005" s="35" t="s">
        <v>55</v>
      </c>
      <c r="E1005" s="39" t="s">
        <v>2388</v>
      </c>
    </row>
    <row r="1006" spans="1:5" ht="38.25">
      <c r="A1006" s="35" t="s">
        <v>56</v>
      </c>
      <c r="E1006" s="40" t="s">
        <v>2389</v>
      </c>
    </row>
    <row r="1007" spans="1:5" ht="12.75">
      <c r="A1007" t="s">
        <v>58</v>
      </c>
      <c r="E1007" s="39" t="s">
        <v>5</v>
      </c>
    </row>
    <row r="1008" spans="1:16" ht="25.5">
      <c r="A1008" t="s">
        <v>50</v>
      </c>
      <c s="34" t="s">
        <v>2390</v>
      </c>
      <c s="34" t="s">
        <v>2391</v>
      </c>
      <c s="35" t="s">
        <v>5</v>
      </c>
      <c s="6" t="s">
        <v>2392</v>
      </c>
      <c s="36" t="s">
        <v>102</v>
      </c>
      <c s="37">
        <v>12.13</v>
      </c>
      <c s="36">
        <v>0.0045</v>
      </c>
      <c s="36">
        <f>ROUND(G1008*H1008,6)</f>
      </c>
      <c r="L1008" s="38">
        <v>0</v>
      </c>
      <c s="32">
        <f>ROUND(ROUND(L1008,2)*ROUND(G1008,3),2)</f>
      </c>
      <c s="36" t="s">
        <v>54</v>
      </c>
      <c>
        <f>(M1008*21)/100</f>
      </c>
      <c t="s">
        <v>28</v>
      </c>
    </row>
    <row r="1009" spans="1:5" ht="25.5">
      <c r="A1009" s="35" t="s">
        <v>55</v>
      </c>
      <c r="E1009" s="39" t="s">
        <v>2392</v>
      </c>
    </row>
    <row r="1010" spans="1:5" ht="25.5">
      <c r="A1010" s="35" t="s">
        <v>56</v>
      </c>
      <c r="E1010" s="40" t="s">
        <v>2385</v>
      </c>
    </row>
    <row r="1011" spans="1:5" ht="12.75">
      <c r="A1011" t="s">
        <v>58</v>
      </c>
      <c r="E1011" s="39" t="s">
        <v>5</v>
      </c>
    </row>
    <row r="1012" spans="1:16" ht="25.5">
      <c r="A1012" t="s">
        <v>50</v>
      </c>
      <c s="34" t="s">
        <v>2393</v>
      </c>
      <c s="34" t="s">
        <v>2394</v>
      </c>
      <c s="35" t="s">
        <v>5</v>
      </c>
      <c s="6" t="s">
        <v>2395</v>
      </c>
      <c s="36" t="s">
        <v>102</v>
      </c>
      <c s="37">
        <v>30.48</v>
      </c>
      <c s="36">
        <v>0.0004</v>
      </c>
      <c s="36">
        <f>ROUND(G1012*H1012,6)</f>
      </c>
      <c r="L1012" s="38">
        <v>0</v>
      </c>
      <c s="32">
        <f>ROUND(ROUND(L1012,2)*ROUND(G1012,3),2)</f>
      </c>
      <c s="36" t="s">
        <v>54</v>
      </c>
      <c>
        <f>(M1012*21)/100</f>
      </c>
      <c t="s">
        <v>28</v>
      </c>
    </row>
    <row r="1013" spans="1:5" ht="25.5">
      <c r="A1013" s="35" t="s">
        <v>55</v>
      </c>
      <c r="E1013" s="39" t="s">
        <v>2395</v>
      </c>
    </row>
    <row r="1014" spans="1:5" ht="51">
      <c r="A1014" s="35" t="s">
        <v>56</v>
      </c>
      <c r="E1014" s="40" t="s">
        <v>2381</v>
      </c>
    </row>
    <row r="1015" spans="1:5" ht="12.75">
      <c r="A1015" t="s">
        <v>58</v>
      </c>
      <c r="E1015" s="39" t="s">
        <v>5</v>
      </c>
    </row>
    <row r="1016" spans="1:16" ht="25.5">
      <c r="A1016" t="s">
        <v>50</v>
      </c>
      <c s="34" t="s">
        <v>2396</v>
      </c>
      <c s="34" t="s">
        <v>2397</v>
      </c>
      <c s="35" t="s">
        <v>5</v>
      </c>
      <c s="6" t="s">
        <v>2398</v>
      </c>
      <c s="36" t="s">
        <v>102</v>
      </c>
      <c s="37">
        <v>33.528</v>
      </c>
      <c s="36">
        <v>0.01</v>
      </c>
      <c s="36">
        <f>ROUND(G1016*H1016,6)</f>
      </c>
      <c r="L1016" s="38">
        <v>0</v>
      </c>
      <c s="32">
        <f>ROUND(ROUND(L1016,2)*ROUND(G1016,3),2)</f>
      </c>
      <c s="36" t="s">
        <v>54</v>
      </c>
      <c>
        <f>(M1016*21)/100</f>
      </c>
      <c t="s">
        <v>28</v>
      </c>
    </row>
    <row r="1017" spans="1:5" ht="25.5">
      <c r="A1017" s="35" t="s">
        <v>55</v>
      </c>
      <c r="E1017" s="39" t="s">
        <v>2399</v>
      </c>
    </row>
    <row r="1018" spans="1:5" ht="38.25">
      <c r="A1018" s="35" t="s">
        <v>56</v>
      </c>
      <c r="E1018" s="40" t="s">
        <v>2400</v>
      </c>
    </row>
    <row r="1019" spans="1:5" ht="12.75">
      <c r="A1019" t="s">
        <v>58</v>
      </c>
      <c r="E1019" s="39" t="s">
        <v>5</v>
      </c>
    </row>
    <row r="1020" spans="1:16" ht="12.75">
      <c r="A1020" t="s">
        <v>50</v>
      </c>
      <c s="34" t="s">
        <v>2401</v>
      </c>
      <c s="34" t="s">
        <v>2402</v>
      </c>
      <c s="35" t="s">
        <v>5</v>
      </c>
      <c s="6" t="s">
        <v>2403</v>
      </c>
      <c s="36" t="s">
        <v>108</v>
      </c>
      <c s="37">
        <v>35.9</v>
      </c>
      <c s="36">
        <v>0</v>
      </c>
      <c s="36">
        <f>ROUND(G1020*H1020,6)</f>
      </c>
      <c r="L1020" s="38">
        <v>0</v>
      </c>
      <c s="32">
        <f>ROUND(ROUND(L1020,2)*ROUND(G1020,3),2)</f>
      </c>
      <c s="36" t="s">
        <v>54</v>
      </c>
      <c>
        <f>(M1020*21)/100</f>
      </c>
      <c t="s">
        <v>28</v>
      </c>
    </row>
    <row r="1021" spans="1:5" ht="12.75">
      <c r="A1021" s="35" t="s">
        <v>55</v>
      </c>
      <c r="E1021" s="39" t="s">
        <v>2403</v>
      </c>
    </row>
    <row r="1022" spans="1:5" ht="51">
      <c r="A1022" s="35" t="s">
        <v>56</v>
      </c>
      <c r="E1022" s="40" t="s">
        <v>2404</v>
      </c>
    </row>
    <row r="1023" spans="1:5" ht="12.75">
      <c r="A1023" t="s">
        <v>58</v>
      </c>
      <c r="E1023" s="39" t="s">
        <v>5</v>
      </c>
    </row>
    <row r="1024" spans="1:16" ht="12.75">
      <c r="A1024" t="s">
        <v>50</v>
      </c>
      <c s="34" t="s">
        <v>2405</v>
      </c>
      <c s="34" t="s">
        <v>2406</v>
      </c>
      <c s="35" t="s">
        <v>5</v>
      </c>
      <c s="6" t="s">
        <v>2407</v>
      </c>
      <c s="36" t="s">
        <v>108</v>
      </c>
      <c s="37">
        <v>36.618</v>
      </c>
      <c s="36">
        <v>5E-05</v>
      </c>
      <c s="36">
        <f>ROUND(G1024*H1024,6)</f>
      </c>
      <c r="L1024" s="38">
        <v>0</v>
      </c>
      <c s="32">
        <f>ROUND(ROUND(L1024,2)*ROUND(G1024,3),2)</f>
      </c>
      <c s="36" t="s">
        <v>54</v>
      </c>
      <c>
        <f>(M1024*21)/100</f>
      </c>
      <c t="s">
        <v>28</v>
      </c>
    </row>
    <row r="1025" spans="1:5" ht="12.75">
      <c r="A1025" s="35" t="s">
        <v>55</v>
      </c>
      <c r="E1025" s="39" t="s">
        <v>2407</v>
      </c>
    </row>
    <row r="1026" spans="1:5" ht="25.5">
      <c r="A1026" s="35" t="s">
        <v>56</v>
      </c>
      <c r="E1026" s="40" t="s">
        <v>2408</v>
      </c>
    </row>
    <row r="1027" spans="1:5" ht="12.75">
      <c r="A1027" t="s">
        <v>58</v>
      </c>
      <c r="E1027" s="39" t="s">
        <v>5</v>
      </c>
    </row>
    <row r="1028" spans="1:16" ht="25.5">
      <c r="A1028" t="s">
        <v>50</v>
      </c>
      <c s="34" t="s">
        <v>2409</v>
      </c>
      <c s="34" t="s">
        <v>2410</v>
      </c>
      <c s="35" t="s">
        <v>5</v>
      </c>
      <c s="6" t="s">
        <v>2411</v>
      </c>
      <c s="36" t="s">
        <v>85</v>
      </c>
      <c s="37">
        <v>0.415</v>
      </c>
      <c s="36">
        <v>0</v>
      </c>
      <c s="36">
        <f>ROUND(G1028*H1028,6)</f>
      </c>
      <c r="L1028" s="38">
        <v>0</v>
      </c>
      <c s="32">
        <f>ROUND(ROUND(L1028,2)*ROUND(G1028,3),2)</f>
      </c>
      <c s="36" t="s">
        <v>54</v>
      </c>
      <c>
        <f>(M1028*21)/100</f>
      </c>
      <c t="s">
        <v>28</v>
      </c>
    </row>
    <row r="1029" spans="1:5" ht="25.5">
      <c r="A1029" s="35" t="s">
        <v>55</v>
      </c>
      <c r="E1029" s="39" t="s">
        <v>2411</v>
      </c>
    </row>
    <row r="1030" spans="1:5" ht="12.75">
      <c r="A1030" s="35" t="s">
        <v>56</v>
      </c>
      <c r="E1030" s="40" t="s">
        <v>5</v>
      </c>
    </row>
    <row r="1031" spans="1:5" ht="12.75">
      <c r="A1031" t="s">
        <v>58</v>
      </c>
      <c r="E1031" s="39" t="s">
        <v>5</v>
      </c>
    </row>
    <row r="1032" spans="1:16" ht="25.5">
      <c r="A1032" t="s">
        <v>50</v>
      </c>
      <c s="34" t="s">
        <v>2412</v>
      </c>
      <c s="34" t="s">
        <v>2413</v>
      </c>
      <c s="35" t="s">
        <v>5</v>
      </c>
      <c s="6" t="s">
        <v>2414</v>
      </c>
      <c s="36" t="s">
        <v>85</v>
      </c>
      <c s="37">
        <v>0.415</v>
      </c>
      <c s="36">
        <v>0</v>
      </c>
      <c s="36">
        <f>ROUND(G1032*H1032,6)</f>
      </c>
      <c r="L1032" s="38">
        <v>0</v>
      </c>
      <c s="32">
        <f>ROUND(ROUND(L1032,2)*ROUND(G1032,3),2)</f>
      </c>
      <c s="36" t="s">
        <v>54</v>
      </c>
      <c>
        <f>(M1032*21)/100</f>
      </c>
      <c t="s">
        <v>28</v>
      </c>
    </row>
    <row r="1033" spans="1:5" ht="38.25">
      <c r="A1033" s="35" t="s">
        <v>55</v>
      </c>
      <c r="E1033" s="39" t="s">
        <v>2415</v>
      </c>
    </row>
    <row r="1034" spans="1:5" ht="12.75">
      <c r="A1034" s="35" t="s">
        <v>56</v>
      </c>
      <c r="E1034" s="40" t="s">
        <v>5</v>
      </c>
    </row>
    <row r="1035" spans="1:5" ht="12.75">
      <c r="A1035" t="s">
        <v>58</v>
      </c>
      <c r="E1035" s="39" t="s">
        <v>5</v>
      </c>
    </row>
    <row r="1036" spans="1:13" ht="12.75">
      <c r="A1036" t="s">
        <v>47</v>
      </c>
      <c r="C1036" s="31" t="s">
        <v>2416</v>
      </c>
      <c r="E1036" s="33" t="s">
        <v>2417</v>
      </c>
      <c r="J1036" s="32">
        <f>0</f>
      </c>
      <c s="32">
        <f>0</f>
      </c>
      <c s="32">
        <f>0+L1037+L1041+L1045+L1049</f>
      </c>
      <c s="32">
        <f>0+M1037+M1041+M1045+M1049</f>
      </c>
    </row>
    <row r="1037" spans="1:16" ht="12.75">
      <c r="A1037" t="s">
        <v>50</v>
      </c>
      <c s="34" t="s">
        <v>2418</v>
      </c>
      <c s="34" t="s">
        <v>2419</v>
      </c>
      <c s="35" t="s">
        <v>5</v>
      </c>
      <c s="6" t="s">
        <v>2420</v>
      </c>
      <c s="36" t="s">
        <v>102</v>
      </c>
      <c s="37">
        <v>193.61</v>
      </c>
      <c s="36">
        <v>0.0003</v>
      </c>
      <c s="36">
        <f>ROUND(G1037*H1037,6)</f>
      </c>
      <c r="L1037" s="38">
        <v>0</v>
      </c>
      <c s="32">
        <f>ROUND(ROUND(L1037,2)*ROUND(G1037,3),2)</f>
      </c>
      <c s="36" t="s">
        <v>54</v>
      </c>
      <c>
        <f>(M1037*21)/100</f>
      </c>
      <c t="s">
        <v>28</v>
      </c>
    </row>
    <row r="1038" spans="1:5" ht="12.75">
      <c r="A1038" s="35" t="s">
        <v>55</v>
      </c>
      <c r="E1038" s="39" t="s">
        <v>2420</v>
      </c>
    </row>
    <row r="1039" spans="1:5" ht="318.75">
      <c r="A1039" s="35" t="s">
        <v>56</v>
      </c>
      <c r="E1039" s="40" t="s">
        <v>2421</v>
      </c>
    </row>
    <row r="1040" spans="1:5" ht="12.75">
      <c r="A1040" t="s">
        <v>58</v>
      </c>
      <c r="E1040" s="39" t="s">
        <v>5</v>
      </c>
    </row>
    <row r="1041" spans="1:16" ht="12.75">
      <c r="A1041" t="s">
        <v>50</v>
      </c>
      <c s="34" t="s">
        <v>2422</v>
      </c>
      <c s="34" t="s">
        <v>2423</v>
      </c>
      <c s="35" t="s">
        <v>5</v>
      </c>
      <c s="6" t="s">
        <v>2424</v>
      </c>
      <c s="36" t="s">
        <v>102</v>
      </c>
      <c s="37">
        <v>193.61</v>
      </c>
      <c s="36">
        <v>0.0054</v>
      </c>
      <c s="36">
        <f>ROUND(G1041*H1041,6)</f>
      </c>
      <c r="L1041" s="38">
        <v>0</v>
      </c>
      <c s="32">
        <f>ROUND(ROUND(L1041,2)*ROUND(G1041,3),2)</f>
      </c>
      <c s="36" t="s">
        <v>54</v>
      </c>
      <c>
        <f>(M1041*21)/100</f>
      </c>
      <c t="s">
        <v>28</v>
      </c>
    </row>
    <row r="1042" spans="1:5" ht="12.75">
      <c r="A1042" s="35" t="s">
        <v>55</v>
      </c>
      <c r="E1042" s="39" t="s">
        <v>2424</v>
      </c>
    </row>
    <row r="1043" spans="1:5" ht="318.75">
      <c r="A1043" s="35" t="s">
        <v>56</v>
      </c>
      <c r="E1043" s="40" t="s">
        <v>2421</v>
      </c>
    </row>
    <row r="1044" spans="1:5" ht="12.75">
      <c r="A1044" t="s">
        <v>58</v>
      </c>
      <c r="E1044" s="39" t="s">
        <v>5</v>
      </c>
    </row>
    <row r="1045" spans="1:16" ht="25.5">
      <c r="A1045" t="s">
        <v>50</v>
      </c>
      <c s="34" t="s">
        <v>2425</v>
      </c>
      <c s="34" t="s">
        <v>2426</v>
      </c>
      <c s="35" t="s">
        <v>5</v>
      </c>
      <c s="6" t="s">
        <v>2427</v>
      </c>
      <c s="36" t="s">
        <v>85</v>
      </c>
      <c s="37">
        <v>1.104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54</v>
      </c>
      <c>
        <f>(M1045*21)/100</f>
      </c>
      <c t="s">
        <v>28</v>
      </c>
    </row>
    <row r="1046" spans="1:5" ht="25.5">
      <c r="A1046" s="35" t="s">
        <v>55</v>
      </c>
      <c r="E1046" s="39" t="s">
        <v>2427</v>
      </c>
    </row>
    <row r="1047" spans="1:5" ht="12.75">
      <c r="A1047" s="35" t="s">
        <v>56</v>
      </c>
      <c r="E1047" s="40" t="s">
        <v>5</v>
      </c>
    </row>
    <row r="1048" spans="1:5" ht="12.75">
      <c r="A1048" t="s">
        <v>58</v>
      </c>
      <c r="E1048" s="39" t="s">
        <v>5</v>
      </c>
    </row>
    <row r="1049" spans="1:16" ht="38.25">
      <c r="A1049" t="s">
        <v>50</v>
      </c>
      <c s="34" t="s">
        <v>2428</v>
      </c>
      <c s="34" t="s">
        <v>2429</v>
      </c>
      <c s="35" t="s">
        <v>5</v>
      </c>
      <c s="6" t="s">
        <v>2430</v>
      </c>
      <c s="36" t="s">
        <v>85</v>
      </c>
      <c s="37">
        <v>1.104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54</v>
      </c>
      <c>
        <f>(M1049*21)/100</f>
      </c>
      <c t="s">
        <v>28</v>
      </c>
    </row>
    <row r="1050" spans="1:5" ht="38.25">
      <c r="A1050" s="35" t="s">
        <v>55</v>
      </c>
      <c r="E1050" s="39" t="s">
        <v>2431</v>
      </c>
    </row>
    <row r="1051" spans="1:5" ht="12.75">
      <c r="A1051" s="35" t="s">
        <v>56</v>
      </c>
      <c r="E1051" s="40" t="s">
        <v>5</v>
      </c>
    </row>
    <row r="1052" spans="1:5" ht="12.75">
      <c r="A1052" t="s">
        <v>58</v>
      </c>
      <c r="E1052" s="39" t="s">
        <v>5</v>
      </c>
    </row>
    <row r="1053" spans="1:13" ht="12.75">
      <c r="A1053" t="s">
        <v>47</v>
      </c>
      <c r="C1053" s="31" t="s">
        <v>2432</v>
      </c>
      <c r="E1053" s="33" t="s">
        <v>2433</v>
      </c>
      <c r="J1053" s="32">
        <f>0</f>
      </c>
      <c s="32">
        <f>0</f>
      </c>
      <c s="32">
        <f>0+L1054+L1058+L1062+L1066+L1070+L1074+L1078+L1082+L1086+L1090+L1094+L1098+L1102</f>
      </c>
      <c s="32">
        <f>0+M1054+M1058+M1062+M1066+M1070+M1074+M1078+M1082+M1086+M1090+M1094+M1098+M1102</f>
      </c>
    </row>
    <row r="1054" spans="1:16" ht="12.75">
      <c r="A1054" t="s">
        <v>50</v>
      </c>
      <c s="34" t="s">
        <v>2434</v>
      </c>
      <c s="34" t="s">
        <v>2435</v>
      </c>
      <c s="35" t="s">
        <v>5</v>
      </c>
      <c s="6" t="s">
        <v>2436</v>
      </c>
      <c s="36" t="s">
        <v>102</v>
      </c>
      <c s="37">
        <v>177.643</v>
      </c>
      <c s="36">
        <v>0.0003</v>
      </c>
      <c s="36">
        <f>ROUND(G1054*H1054,6)</f>
      </c>
      <c r="L1054" s="38">
        <v>0</v>
      </c>
      <c s="32">
        <f>ROUND(ROUND(L1054,2)*ROUND(G1054,3),2)</f>
      </c>
      <c s="36" t="s">
        <v>54</v>
      </c>
      <c>
        <f>(M1054*21)/100</f>
      </c>
      <c t="s">
        <v>28</v>
      </c>
    </row>
    <row r="1055" spans="1:5" ht="12.75">
      <c r="A1055" s="35" t="s">
        <v>55</v>
      </c>
      <c r="E1055" s="39" t="s">
        <v>2436</v>
      </c>
    </row>
    <row r="1056" spans="1:5" ht="242.25">
      <c r="A1056" s="35" t="s">
        <v>56</v>
      </c>
      <c r="E1056" s="40" t="s">
        <v>2437</v>
      </c>
    </row>
    <row r="1057" spans="1:5" ht="12.75">
      <c r="A1057" t="s">
        <v>58</v>
      </c>
      <c r="E1057" s="39" t="s">
        <v>5</v>
      </c>
    </row>
    <row r="1058" spans="1:16" ht="25.5">
      <c r="A1058" t="s">
        <v>50</v>
      </c>
      <c s="34" t="s">
        <v>2438</v>
      </c>
      <c s="34" t="s">
        <v>2439</v>
      </c>
      <c s="35" t="s">
        <v>5</v>
      </c>
      <c s="6" t="s">
        <v>2440</v>
      </c>
      <c s="36" t="s">
        <v>102</v>
      </c>
      <c s="37">
        <v>170.646</v>
      </c>
      <c s="36">
        <v>0.009</v>
      </c>
      <c s="36">
        <f>ROUND(G1058*H1058,6)</f>
      </c>
      <c r="L1058" s="38">
        <v>0</v>
      </c>
      <c s="32">
        <f>ROUND(ROUND(L1058,2)*ROUND(G1058,3),2)</f>
      </c>
      <c s="36" t="s">
        <v>54</v>
      </c>
      <c>
        <f>(M1058*21)/100</f>
      </c>
      <c t="s">
        <v>28</v>
      </c>
    </row>
    <row r="1059" spans="1:5" ht="25.5">
      <c r="A1059" s="35" t="s">
        <v>55</v>
      </c>
      <c r="E1059" s="39" t="s">
        <v>2440</v>
      </c>
    </row>
    <row r="1060" spans="1:5" ht="178.5">
      <c r="A1060" s="35" t="s">
        <v>56</v>
      </c>
      <c r="E1060" s="40" t="s">
        <v>2441</v>
      </c>
    </row>
    <row r="1061" spans="1:5" ht="12.75">
      <c r="A1061" t="s">
        <v>58</v>
      </c>
      <c r="E1061" s="39" t="s">
        <v>5</v>
      </c>
    </row>
    <row r="1062" spans="1:16" ht="12.75">
      <c r="A1062" t="s">
        <v>50</v>
      </c>
      <c s="34" t="s">
        <v>2442</v>
      </c>
      <c s="34" t="s">
        <v>2443</v>
      </c>
      <c s="35" t="s">
        <v>5</v>
      </c>
      <c s="6" t="s">
        <v>2444</v>
      </c>
      <c s="36" t="s">
        <v>102</v>
      </c>
      <c s="37">
        <v>196.243</v>
      </c>
      <c s="36">
        <v>0.02</v>
      </c>
      <c s="36">
        <f>ROUND(G1062*H1062,6)</f>
      </c>
      <c r="L1062" s="38">
        <v>0</v>
      </c>
      <c s="32">
        <f>ROUND(ROUND(L1062,2)*ROUND(G1062,3),2)</f>
      </c>
      <c s="36" t="s">
        <v>54</v>
      </c>
      <c>
        <f>(M1062*21)/100</f>
      </c>
      <c t="s">
        <v>28</v>
      </c>
    </row>
    <row r="1063" spans="1:5" ht="12.75">
      <c r="A1063" s="35" t="s">
        <v>55</v>
      </c>
      <c r="E1063" s="39" t="s">
        <v>2444</v>
      </c>
    </row>
    <row r="1064" spans="1:5" ht="25.5">
      <c r="A1064" s="35" t="s">
        <v>56</v>
      </c>
      <c r="E1064" s="40" t="s">
        <v>2445</v>
      </c>
    </row>
    <row r="1065" spans="1:5" ht="12.75">
      <c r="A1065" t="s">
        <v>58</v>
      </c>
      <c r="E1065" s="39" t="s">
        <v>5</v>
      </c>
    </row>
    <row r="1066" spans="1:16" ht="12.75">
      <c r="A1066" t="s">
        <v>50</v>
      </c>
      <c s="34" t="s">
        <v>2446</v>
      </c>
      <c s="34" t="s">
        <v>2447</v>
      </c>
      <c s="35" t="s">
        <v>5</v>
      </c>
      <c s="6" t="s">
        <v>2448</v>
      </c>
      <c s="36" t="s">
        <v>108</v>
      </c>
      <c s="37">
        <v>84.35</v>
      </c>
      <c s="36">
        <v>3E-05</v>
      </c>
      <c s="36">
        <f>ROUND(G1066*H1066,6)</f>
      </c>
      <c r="L1066" s="38">
        <v>0</v>
      </c>
      <c s="32">
        <f>ROUND(ROUND(L1066,2)*ROUND(G1066,3),2)</f>
      </c>
      <c s="36" t="s">
        <v>54</v>
      </c>
      <c>
        <f>(M1066*21)/100</f>
      </c>
      <c t="s">
        <v>28</v>
      </c>
    </row>
    <row r="1067" spans="1:5" ht="12.75">
      <c r="A1067" s="35" t="s">
        <v>55</v>
      </c>
      <c r="E1067" s="39" t="s">
        <v>2448</v>
      </c>
    </row>
    <row r="1068" spans="1:5" ht="25.5">
      <c r="A1068" s="35" t="s">
        <v>56</v>
      </c>
      <c r="E1068" s="40" t="s">
        <v>2449</v>
      </c>
    </row>
    <row r="1069" spans="1:5" ht="12.75">
      <c r="A1069" t="s">
        <v>58</v>
      </c>
      <c r="E1069" s="39" t="s">
        <v>5</v>
      </c>
    </row>
    <row r="1070" spans="1:16" ht="12.75">
      <c r="A1070" t="s">
        <v>50</v>
      </c>
      <c s="34" t="s">
        <v>2450</v>
      </c>
      <c s="34" t="s">
        <v>2451</v>
      </c>
      <c s="35" t="s">
        <v>5</v>
      </c>
      <c s="6" t="s">
        <v>2452</v>
      </c>
      <c s="36" t="s">
        <v>128</v>
      </c>
      <c s="37">
        <v>14</v>
      </c>
      <c s="36">
        <v>0</v>
      </c>
      <c s="36">
        <f>ROUND(G1070*H1070,6)</f>
      </c>
      <c r="L1070" s="38">
        <v>0</v>
      </c>
      <c s="32">
        <f>ROUND(ROUND(L1070,2)*ROUND(G1070,3),2)</f>
      </c>
      <c s="36" t="s">
        <v>54</v>
      </c>
      <c>
        <f>(M1070*21)/100</f>
      </c>
      <c t="s">
        <v>28</v>
      </c>
    </row>
    <row r="1071" spans="1:5" ht="12.75">
      <c r="A1071" s="35" t="s">
        <v>55</v>
      </c>
      <c r="E1071" s="39" t="s">
        <v>2452</v>
      </c>
    </row>
    <row r="1072" spans="1:5" ht="12.75">
      <c r="A1072" s="35" t="s">
        <v>56</v>
      </c>
      <c r="E1072" s="40" t="s">
        <v>5</v>
      </c>
    </row>
    <row r="1073" spans="1:5" ht="12.75">
      <c r="A1073" t="s">
        <v>58</v>
      </c>
      <c r="E1073" s="39" t="s">
        <v>5</v>
      </c>
    </row>
    <row r="1074" spans="1:16" ht="25.5">
      <c r="A1074" t="s">
        <v>50</v>
      </c>
      <c s="34" t="s">
        <v>2453</v>
      </c>
      <c s="34" t="s">
        <v>2454</v>
      </c>
      <c s="35" t="s">
        <v>5</v>
      </c>
      <c s="6" t="s">
        <v>2455</v>
      </c>
      <c s="36" t="s">
        <v>128</v>
      </c>
      <c s="37">
        <v>10</v>
      </c>
      <c s="36">
        <v>0</v>
      </c>
      <c s="36">
        <f>ROUND(G1074*H1074,6)</f>
      </c>
      <c r="L1074" s="38">
        <v>0</v>
      </c>
      <c s="32">
        <f>ROUND(ROUND(L1074,2)*ROUND(G1074,3),2)</f>
      </c>
      <c s="36" t="s">
        <v>54</v>
      </c>
      <c>
        <f>(M1074*21)/100</f>
      </c>
      <c t="s">
        <v>28</v>
      </c>
    </row>
    <row r="1075" spans="1:5" ht="25.5">
      <c r="A1075" s="35" t="s">
        <v>55</v>
      </c>
      <c r="E1075" s="39" t="s">
        <v>2455</v>
      </c>
    </row>
    <row r="1076" spans="1:5" ht="12.75">
      <c r="A1076" s="35" t="s">
        <v>56</v>
      </c>
      <c r="E1076" s="40" t="s">
        <v>5</v>
      </c>
    </row>
    <row r="1077" spans="1:5" ht="12.75">
      <c r="A1077" t="s">
        <v>58</v>
      </c>
      <c r="E1077" s="39" t="s">
        <v>5</v>
      </c>
    </row>
    <row r="1078" spans="1:16" ht="12.75">
      <c r="A1078" t="s">
        <v>50</v>
      </c>
      <c s="34" t="s">
        <v>2456</v>
      </c>
      <c s="34" t="s">
        <v>2457</v>
      </c>
      <c s="35" t="s">
        <v>5</v>
      </c>
      <c s="6" t="s">
        <v>2458</v>
      </c>
      <c s="36" t="s">
        <v>128</v>
      </c>
      <c s="37">
        <v>6</v>
      </c>
      <c s="36">
        <v>0</v>
      </c>
      <c s="36">
        <f>ROUND(G1078*H1078,6)</f>
      </c>
      <c r="L1078" s="38">
        <v>0</v>
      </c>
      <c s="32">
        <f>ROUND(ROUND(L1078,2)*ROUND(G1078,3),2)</f>
      </c>
      <c s="36" t="s">
        <v>54</v>
      </c>
      <c>
        <f>(M1078*21)/100</f>
      </c>
      <c t="s">
        <v>28</v>
      </c>
    </row>
    <row r="1079" spans="1:5" ht="12.75">
      <c r="A1079" s="35" t="s">
        <v>55</v>
      </c>
      <c r="E1079" s="39" t="s">
        <v>2458</v>
      </c>
    </row>
    <row r="1080" spans="1:5" ht="12.75">
      <c r="A1080" s="35" t="s">
        <v>56</v>
      </c>
      <c r="E1080" s="40" t="s">
        <v>5</v>
      </c>
    </row>
    <row r="1081" spans="1:5" ht="12.75">
      <c r="A1081" t="s">
        <v>58</v>
      </c>
      <c r="E1081" s="39" t="s">
        <v>5</v>
      </c>
    </row>
    <row r="1082" spans="1:16" ht="12.75">
      <c r="A1082" t="s">
        <v>50</v>
      </c>
      <c s="34" t="s">
        <v>2459</v>
      </c>
      <c s="34" t="s">
        <v>2460</v>
      </c>
      <c s="35" t="s">
        <v>5</v>
      </c>
      <c s="6" t="s">
        <v>2461</v>
      </c>
      <c s="36" t="s">
        <v>102</v>
      </c>
      <c s="37">
        <v>177.643</v>
      </c>
      <c s="36">
        <v>5E-05</v>
      </c>
      <c s="36">
        <f>ROUND(G1082*H1082,6)</f>
      </c>
      <c r="L1082" s="38">
        <v>0</v>
      </c>
      <c s="32">
        <f>ROUND(ROUND(L1082,2)*ROUND(G1082,3),2)</f>
      </c>
      <c s="36" t="s">
        <v>54</v>
      </c>
      <c>
        <f>(M1082*21)/100</f>
      </c>
      <c t="s">
        <v>28</v>
      </c>
    </row>
    <row r="1083" spans="1:5" ht="12.75">
      <c r="A1083" s="35" t="s">
        <v>55</v>
      </c>
      <c r="E1083" s="39" t="s">
        <v>2461</v>
      </c>
    </row>
    <row r="1084" spans="1:5" ht="12.75">
      <c r="A1084" s="35" t="s">
        <v>56</v>
      </c>
      <c r="E1084" s="40" t="s">
        <v>5</v>
      </c>
    </row>
    <row r="1085" spans="1:5" ht="12.75">
      <c r="A1085" t="s">
        <v>58</v>
      </c>
      <c r="E1085" s="39" t="s">
        <v>5</v>
      </c>
    </row>
    <row r="1086" spans="1:16" ht="25.5">
      <c r="A1086" t="s">
        <v>50</v>
      </c>
      <c s="34" t="s">
        <v>2462</v>
      </c>
      <c s="34" t="s">
        <v>2463</v>
      </c>
      <c s="35" t="s">
        <v>5</v>
      </c>
      <c s="6" t="s">
        <v>2464</v>
      </c>
      <c s="36" t="s">
        <v>102</v>
      </c>
      <c s="37">
        <v>6.997</v>
      </c>
      <c s="36">
        <v>0.0334</v>
      </c>
      <c s="36">
        <f>ROUND(G1086*H1086,6)</f>
      </c>
      <c r="L1086" s="38">
        <v>0</v>
      </c>
      <c s="32">
        <f>ROUND(ROUND(L1086,2)*ROUND(G1086,3),2)</f>
      </c>
      <c s="36" t="s">
        <v>54</v>
      </c>
      <c>
        <f>(M1086*21)/100</f>
      </c>
      <c t="s">
        <v>28</v>
      </c>
    </row>
    <row r="1087" spans="1:5" ht="25.5">
      <c r="A1087" s="35" t="s">
        <v>55</v>
      </c>
      <c r="E1087" s="39" t="s">
        <v>2464</v>
      </c>
    </row>
    <row r="1088" spans="1:5" ht="38.25">
      <c r="A1088" s="35" t="s">
        <v>56</v>
      </c>
      <c r="E1088" s="40" t="s">
        <v>2465</v>
      </c>
    </row>
    <row r="1089" spans="1:5" ht="12.75">
      <c r="A1089" t="s">
        <v>58</v>
      </c>
      <c r="E1089" s="39" t="s">
        <v>5</v>
      </c>
    </row>
    <row r="1090" spans="1:16" ht="12.75">
      <c r="A1090" t="s">
        <v>50</v>
      </c>
      <c s="34" t="s">
        <v>2466</v>
      </c>
      <c s="34" t="s">
        <v>2467</v>
      </c>
      <c s="35" t="s">
        <v>5</v>
      </c>
      <c s="6" t="s">
        <v>2468</v>
      </c>
      <c s="36" t="s">
        <v>128</v>
      </c>
      <c s="37">
        <v>263.75</v>
      </c>
      <c s="36">
        <v>0.0005</v>
      </c>
      <c s="36">
        <f>ROUND(G1090*H1090,6)</f>
      </c>
      <c r="L1090" s="38">
        <v>0</v>
      </c>
      <c s="32">
        <f>ROUND(ROUND(L1090,2)*ROUND(G1090,3),2)</f>
      </c>
      <c s="36" t="s">
        <v>54</v>
      </c>
      <c>
        <f>(M1090*21)/100</f>
      </c>
      <c t="s">
        <v>28</v>
      </c>
    </row>
    <row r="1091" spans="1:5" ht="12.75">
      <c r="A1091" s="35" t="s">
        <v>55</v>
      </c>
      <c r="E1091" s="39" t="s">
        <v>2468</v>
      </c>
    </row>
    <row r="1092" spans="1:5" ht="25.5">
      <c r="A1092" s="35" t="s">
        <v>56</v>
      </c>
      <c r="E1092" s="40" t="s">
        <v>2469</v>
      </c>
    </row>
    <row r="1093" spans="1:5" ht="12.75">
      <c r="A1093" t="s">
        <v>58</v>
      </c>
      <c r="E1093" s="39" t="s">
        <v>5</v>
      </c>
    </row>
    <row r="1094" spans="1:16" ht="12.75">
      <c r="A1094" t="s">
        <v>50</v>
      </c>
      <c s="34" t="s">
        <v>2470</v>
      </c>
      <c s="34" t="s">
        <v>2471</v>
      </c>
      <c s="35" t="s">
        <v>5</v>
      </c>
      <c s="6" t="s">
        <v>2472</v>
      </c>
      <c s="36" t="s">
        <v>128</v>
      </c>
      <c s="37">
        <v>86</v>
      </c>
      <c s="36">
        <v>0.0008</v>
      </c>
      <c s="36">
        <f>ROUND(G1094*H1094,6)</f>
      </c>
      <c r="L1094" s="38">
        <v>0</v>
      </c>
      <c s="32">
        <f>ROUND(ROUND(L1094,2)*ROUND(G1094,3),2)</f>
      </c>
      <c s="36" t="s">
        <v>54</v>
      </c>
      <c>
        <f>(M1094*21)/100</f>
      </c>
      <c t="s">
        <v>28</v>
      </c>
    </row>
    <row r="1095" spans="1:5" ht="12.75">
      <c r="A1095" s="35" t="s">
        <v>55</v>
      </c>
      <c r="E1095" s="39" t="s">
        <v>2472</v>
      </c>
    </row>
    <row r="1096" spans="1:5" ht="12.75">
      <c r="A1096" s="35" t="s">
        <v>56</v>
      </c>
      <c r="E1096" s="40" t="s">
        <v>2473</v>
      </c>
    </row>
    <row r="1097" spans="1:5" ht="12.75">
      <c r="A1097" t="s">
        <v>58</v>
      </c>
      <c r="E1097" s="39" t="s">
        <v>5</v>
      </c>
    </row>
    <row r="1098" spans="1:16" ht="25.5">
      <c r="A1098" t="s">
        <v>50</v>
      </c>
      <c s="34" t="s">
        <v>2474</v>
      </c>
      <c s="34" t="s">
        <v>2475</v>
      </c>
      <c s="35" t="s">
        <v>5</v>
      </c>
      <c s="6" t="s">
        <v>2476</v>
      </c>
      <c s="36" t="s">
        <v>85</v>
      </c>
      <c s="37">
        <v>5.96</v>
      </c>
      <c s="36">
        <v>0</v>
      </c>
      <c s="36">
        <f>ROUND(G1098*H1098,6)</f>
      </c>
      <c r="L1098" s="38">
        <v>0</v>
      </c>
      <c s="32">
        <f>ROUND(ROUND(L1098,2)*ROUND(G1098,3),2)</f>
      </c>
      <c s="36" t="s">
        <v>54</v>
      </c>
      <c>
        <f>(M1098*21)/100</f>
      </c>
      <c t="s">
        <v>28</v>
      </c>
    </row>
    <row r="1099" spans="1:5" ht="25.5">
      <c r="A1099" s="35" t="s">
        <v>55</v>
      </c>
      <c r="E1099" s="39" t="s">
        <v>2476</v>
      </c>
    </row>
    <row r="1100" spans="1:5" ht="12.75">
      <c r="A1100" s="35" t="s">
        <v>56</v>
      </c>
      <c r="E1100" s="40" t="s">
        <v>5</v>
      </c>
    </row>
    <row r="1101" spans="1:5" ht="12.75">
      <c r="A1101" t="s">
        <v>58</v>
      </c>
      <c r="E1101" s="39" t="s">
        <v>5</v>
      </c>
    </row>
    <row r="1102" spans="1:16" ht="25.5">
      <c r="A1102" t="s">
        <v>50</v>
      </c>
      <c s="34" t="s">
        <v>2477</v>
      </c>
      <c s="34" t="s">
        <v>2478</v>
      </c>
      <c s="35" t="s">
        <v>5</v>
      </c>
      <c s="6" t="s">
        <v>2479</v>
      </c>
      <c s="36" t="s">
        <v>85</v>
      </c>
      <c s="37">
        <v>5.96</v>
      </c>
      <c s="36">
        <v>0</v>
      </c>
      <c s="36">
        <f>ROUND(G1102*H1102,6)</f>
      </c>
      <c r="L1102" s="38">
        <v>0</v>
      </c>
      <c s="32">
        <f>ROUND(ROUND(L1102,2)*ROUND(G1102,3),2)</f>
      </c>
      <c s="36" t="s">
        <v>54</v>
      </c>
      <c>
        <f>(M1102*21)/100</f>
      </c>
      <c t="s">
        <v>28</v>
      </c>
    </row>
    <row r="1103" spans="1:5" ht="38.25">
      <c r="A1103" s="35" t="s">
        <v>55</v>
      </c>
      <c r="E1103" s="39" t="s">
        <v>2480</v>
      </c>
    </row>
    <row r="1104" spans="1:5" ht="12.75">
      <c r="A1104" s="35" t="s">
        <v>56</v>
      </c>
      <c r="E1104" s="40" t="s">
        <v>5</v>
      </c>
    </row>
    <row r="1105" spans="1:5" ht="12.75">
      <c r="A1105" t="s">
        <v>58</v>
      </c>
      <c r="E1105" s="39" t="s">
        <v>5</v>
      </c>
    </row>
    <row r="1106" spans="1:13" ht="12.75">
      <c r="A1106" t="s">
        <v>47</v>
      </c>
      <c r="C1106" s="31" t="s">
        <v>2481</v>
      </c>
      <c r="E1106" s="33" t="s">
        <v>2482</v>
      </c>
      <c r="J1106" s="32">
        <f>0</f>
      </c>
      <c s="32">
        <f>0</f>
      </c>
      <c s="32">
        <f>0+L1107+L1111</f>
      </c>
      <c s="32">
        <f>0+M1107+M1111</f>
      </c>
    </row>
    <row r="1107" spans="1:16" ht="25.5">
      <c r="A1107" t="s">
        <v>50</v>
      </c>
      <c s="34" t="s">
        <v>2483</v>
      </c>
      <c s="34" t="s">
        <v>2484</v>
      </c>
      <c s="35" t="s">
        <v>5</v>
      </c>
      <c s="6" t="s">
        <v>2485</v>
      </c>
      <c s="36" t="s">
        <v>102</v>
      </c>
      <c s="37">
        <v>53.972</v>
      </c>
      <c s="36">
        <v>0.00036</v>
      </c>
      <c s="36">
        <f>ROUND(G1107*H1107,6)</f>
      </c>
      <c r="L1107" s="38">
        <v>0</v>
      </c>
      <c s="32">
        <f>ROUND(ROUND(L1107,2)*ROUND(G1107,3),2)</f>
      </c>
      <c s="36" t="s">
        <v>54</v>
      </c>
      <c>
        <f>(M1107*21)/100</f>
      </c>
      <c t="s">
        <v>28</v>
      </c>
    </row>
    <row r="1108" spans="1:5" ht="25.5">
      <c r="A1108" s="35" t="s">
        <v>55</v>
      </c>
      <c r="E1108" s="39" t="s">
        <v>2485</v>
      </c>
    </row>
    <row r="1109" spans="1:5" ht="89.25">
      <c r="A1109" s="35" t="s">
        <v>56</v>
      </c>
      <c r="E1109" s="40" t="s">
        <v>1656</v>
      </c>
    </row>
    <row r="1110" spans="1:5" ht="12.75">
      <c r="A1110" t="s">
        <v>58</v>
      </c>
      <c r="E1110" s="39" t="s">
        <v>5</v>
      </c>
    </row>
    <row r="1111" spans="1:16" ht="12.75">
      <c r="A1111" t="s">
        <v>50</v>
      </c>
      <c s="34" t="s">
        <v>2486</v>
      </c>
      <c s="34" t="s">
        <v>2487</v>
      </c>
      <c s="35" t="s">
        <v>5</v>
      </c>
      <c s="6" t="s">
        <v>2488</v>
      </c>
      <c s="36" t="s">
        <v>102</v>
      </c>
      <c s="37">
        <v>102.918</v>
      </c>
      <c s="36">
        <v>0.00051</v>
      </c>
      <c s="36">
        <f>ROUND(G1111*H1111,6)</f>
      </c>
      <c r="L1111" s="38">
        <v>0</v>
      </c>
      <c s="32">
        <f>ROUND(ROUND(L1111,2)*ROUND(G1111,3),2)</f>
      </c>
      <c s="36" t="s">
        <v>54</v>
      </c>
      <c>
        <f>(M1111*21)/100</f>
      </c>
      <c t="s">
        <v>28</v>
      </c>
    </row>
    <row r="1112" spans="1:5" ht="12.75">
      <c r="A1112" s="35" t="s">
        <v>55</v>
      </c>
      <c r="E1112" s="39" t="s">
        <v>2488</v>
      </c>
    </row>
    <row r="1113" spans="1:5" ht="63.75">
      <c r="A1113" s="35" t="s">
        <v>56</v>
      </c>
      <c r="E1113" s="40" t="s">
        <v>2489</v>
      </c>
    </row>
    <row r="1114" spans="1:5" ht="12.75">
      <c r="A1114" t="s">
        <v>58</v>
      </c>
      <c r="E1114" s="39" t="s">
        <v>5</v>
      </c>
    </row>
    <row r="1115" spans="1:13" ht="12.75">
      <c r="A1115" t="s">
        <v>47</v>
      </c>
      <c r="C1115" s="31" t="s">
        <v>2490</v>
      </c>
      <c r="E1115" s="33" t="s">
        <v>2491</v>
      </c>
      <c r="J1115" s="32">
        <f>0</f>
      </c>
      <c s="32">
        <f>0</f>
      </c>
      <c s="32">
        <f>0+L1116+L1120+L1124</f>
      </c>
      <c s="32">
        <f>0+M1116+M1120+M1124</f>
      </c>
    </row>
    <row r="1116" spans="1:16" ht="25.5">
      <c r="A1116" t="s">
        <v>50</v>
      </c>
      <c s="34" t="s">
        <v>2492</v>
      </c>
      <c s="34" t="s">
        <v>2493</v>
      </c>
      <c s="35" t="s">
        <v>5</v>
      </c>
      <c s="6" t="s">
        <v>2494</v>
      </c>
      <c s="36" t="s">
        <v>102</v>
      </c>
      <c s="37">
        <v>473.491</v>
      </c>
      <c s="36">
        <v>0.00021</v>
      </c>
      <c s="36">
        <f>ROUND(G1116*H1116,6)</f>
      </c>
      <c r="L1116" s="38">
        <v>0</v>
      </c>
      <c s="32">
        <f>ROUND(ROUND(L1116,2)*ROUND(G1116,3),2)</f>
      </c>
      <c s="36" t="s">
        <v>54</v>
      </c>
      <c>
        <f>(M1116*21)/100</f>
      </c>
      <c t="s">
        <v>28</v>
      </c>
    </row>
    <row r="1117" spans="1:5" ht="25.5">
      <c r="A1117" s="35" t="s">
        <v>55</v>
      </c>
      <c r="E1117" s="39" t="s">
        <v>2494</v>
      </c>
    </row>
    <row r="1118" spans="1:5" ht="318.75">
      <c r="A1118" s="35" t="s">
        <v>56</v>
      </c>
      <c r="E1118" s="40" t="s">
        <v>2495</v>
      </c>
    </row>
    <row r="1119" spans="1:5" ht="12.75">
      <c r="A1119" t="s">
        <v>58</v>
      </c>
      <c r="E1119" s="39" t="s">
        <v>5</v>
      </c>
    </row>
    <row r="1120" spans="1:16" ht="12.75">
      <c r="A1120" t="s">
        <v>50</v>
      </c>
      <c s="34" t="s">
        <v>2496</v>
      </c>
      <c s="34" t="s">
        <v>2497</v>
      </c>
      <c s="35" t="s">
        <v>5</v>
      </c>
      <c s="6" t="s">
        <v>2498</v>
      </c>
      <c s="36" t="s">
        <v>102</v>
      </c>
      <c s="37">
        <v>473.491</v>
      </c>
      <c s="36">
        <v>0.00033</v>
      </c>
      <c s="36">
        <f>ROUND(G1120*H1120,6)</f>
      </c>
      <c r="L1120" s="38">
        <v>0</v>
      </c>
      <c s="32">
        <f>ROUND(ROUND(L1120,2)*ROUND(G1120,3),2)</f>
      </c>
      <c s="36" t="s">
        <v>54</v>
      </c>
      <c>
        <f>(M1120*21)/100</f>
      </c>
      <c t="s">
        <v>28</v>
      </c>
    </row>
    <row r="1121" spans="1:5" ht="12.75">
      <c r="A1121" s="35" t="s">
        <v>55</v>
      </c>
      <c r="E1121" s="39" t="s">
        <v>2498</v>
      </c>
    </row>
    <row r="1122" spans="1:5" ht="318.75">
      <c r="A1122" s="35" t="s">
        <v>56</v>
      </c>
      <c r="E1122" s="40" t="s">
        <v>2495</v>
      </c>
    </row>
    <row r="1123" spans="1:5" ht="12.75">
      <c r="A1123" t="s">
        <v>58</v>
      </c>
      <c r="E1123" s="39" t="s">
        <v>5</v>
      </c>
    </row>
    <row r="1124" spans="1:16" ht="12.75">
      <c r="A1124" t="s">
        <v>50</v>
      </c>
      <c s="34" t="s">
        <v>2499</v>
      </c>
      <c s="34" t="s">
        <v>2500</v>
      </c>
      <c s="35" t="s">
        <v>5</v>
      </c>
      <c s="6" t="s">
        <v>2501</v>
      </c>
      <c s="36" t="s">
        <v>102</v>
      </c>
      <c s="37">
        <v>238.203</v>
      </c>
      <c s="36">
        <v>0.0038</v>
      </c>
      <c s="36">
        <f>ROUND(G1124*H1124,6)</f>
      </c>
      <c r="L1124" s="38">
        <v>0</v>
      </c>
      <c s="32">
        <f>ROUND(ROUND(L1124,2)*ROUND(G1124,3),2)</f>
      </c>
      <c s="36" t="s">
        <v>109</v>
      </c>
      <c>
        <f>(M1124*21)/100</f>
      </c>
      <c t="s">
        <v>28</v>
      </c>
    </row>
    <row r="1125" spans="1:5" ht="12.75">
      <c r="A1125" s="35" t="s">
        <v>55</v>
      </c>
      <c r="E1125" s="39" t="s">
        <v>2501</v>
      </c>
    </row>
    <row r="1126" spans="1:5" ht="178.5">
      <c r="A1126" s="35" t="s">
        <v>56</v>
      </c>
      <c r="E1126" s="40" t="s">
        <v>2502</v>
      </c>
    </row>
    <row r="1127" spans="1:5" ht="12.75">
      <c r="A1127" t="s">
        <v>58</v>
      </c>
      <c r="E1127" s="39" t="s">
        <v>5</v>
      </c>
    </row>
    <row r="1128" spans="1:13" ht="12.75">
      <c r="A1128" t="s">
        <v>47</v>
      </c>
      <c r="C1128" s="31" t="s">
        <v>2503</v>
      </c>
      <c r="E1128" s="33" t="s">
        <v>2504</v>
      </c>
      <c r="J1128" s="32">
        <f>0</f>
      </c>
      <c s="32">
        <f>0</f>
      </c>
      <c s="32">
        <f>0+L1129+L1133+L1137</f>
      </c>
      <c s="32">
        <f>0+M1129+M1133+M1137</f>
      </c>
    </row>
    <row r="1129" spans="1:16" ht="12.75">
      <c r="A1129" t="s">
        <v>50</v>
      </c>
      <c s="34" t="s">
        <v>2505</v>
      </c>
      <c s="34" t="s">
        <v>2506</v>
      </c>
      <c s="35" t="s">
        <v>5</v>
      </c>
      <c s="6" t="s">
        <v>2507</v>
      </c>
      <c s="36" t="s">
        <v>128</v>
      </c>
      <c s="37">
        <v>1</v>
      </c>
      <c s="36">
        <v>0.2348</v>
      </c>
      <c s="36">
        <f>ROUND(G1129*H1129,6)</f>
      </c>
      <c r="L1129" s="38">
        <v>0</v>
      </c>
      <c s="32">
        <f>ROUND(ROUND(L1129,2)*ROUND(G1129,3),2)</f>
      </c>
      <c s="36" t="s">
        <v>109</v>
      </c>
      <c>
        <f>(M1129*21)/100</f>
      </c>
      <c t="s">
        <v>28</v>
      </c>
    </row>
    <row r="1130" spans="1:5" ht="12.75">
      <c r="A1130" s="35" t="s">
        <v>55</v>
      </c>
      <c r="E1130" s="39" t="s">
        <v>2507</v>
      </c>
    </row>
    <row r="1131" spans="1:5" ht="38.25">
      <c r="A1131" s="35" t="s">
        <v>56</v>
      </c>
      <c r="E1131" s="40" t="s">
        <v>2508</v>
      </c>
    </row>
    <row r="1132" spans="1:5" ht="12.75">
      <c r="A1132" t="s">
        <v>58</v>
      </c>
      <c r="E1132" s="39" t="s">
        <v>5</v>
      </c>
    </row>
    <row r="1133" spans="1:16" ht="25.5">
      <c r="A1133" t="s">
        <v>50</v>
      </c>
      <c s="34" t="s">
        <v>2509</v>
      </c>
      <c s="34" t="s">
        <v>2510</v>
      </c>
      <c s="35" t="s">
        <v>5</v>
      </c>
      <c s="6" t="s">
        <v>2511</v>
      </c>
      <c s="36" t="s">
        <v>85</v>
      </c>
      <c s="37">
        <v>0.235</v>
      </c>
      <c s="36">
        <v>0</v>
      </c>
      <c s="36">
        <f>ROUND(G1133*H1133,6)</f>
      </c>
      <c r="L1133" s="38">
        <v>0</v>
      </c>
      <c s="32">
        <f>ROUND(ROUND(L1133,2)*ROUND(G1133,3),2)</f>
      </c>
      <c s="36" t="s">
        <v>54</v>
      </c>
      <c>
        <f>(M1133*21)/100</f>
      </c>
      <c t="s">
        <v>28</v>
      </c>
    </row>
    <row r="1134" spans="1:5" ht="25.5">
      <c r="A1134" s="35" t="s">
        <v>55</v>
      </c>
      <c r="E1134" s="39" t="s">
        <v>2511</v>
      </c>
    </row>
    <row r="1135" spans="1:5" ht="12.75">
      <c r="A1135" s="35" t="s">
        <v>56</v>
      </c>
      <c r="E1135" s="40" t="s">
        <v>5</v>
      </c>
    </row>
    <row r="1136" spans="1:5" ht="12.75">
      <c r="A1136" t="s">
        <v>58</v>
      </c>
      <c r="E1136" s="39" t="s">
        <v>5</v>
      </c>
    </row>
    <row r="1137" spans="1:16" ht="38.25">
      <c r="A1137" t="s">
        <v>50</v>
      </c>
      <c s="34" t="s">
        <v>2512</v>
      </c>
      <c s="34" t="s">
        <v>2513</v>
      </c>
      <c s="35" t="s">
        <v>5</v>
      </c>
      <c s="6" t="s">
        <v>2514</v>
      </c>
      <c s="36" t="s">
        <v>85</v>
      </c>
      <c s="37">
        <v>0.235</v>
      </c>
      <c s="36">
        <v>0</v>
      </c>
      <c s="36">
        <f>ROUND(G1137*H1137,6)</f>
      </c>
      <c r="L1137" s="38">
        <v>0</v>
      </c>
      <c s="32">
        <f>ROUND(ROUND(L1137,2)*ROUND(G1137,3),2)</f>
      </c>
      <c s="36" t="s">
        <v>54</v>
      </c>
      <c>
        <f>(M1137*21)/100</f>
      </c>
      <c t="s">
        <v>28</v>
      </c>
    </row>
    <row r="1138" spans="1:5" ht="38.25">
      <c r="A1138" s="35" t="s">
        <v>55</v>
      </c>
      <c r="E1138" s="39" t="s">
        <v>2515</v>
      </c>
    </row>
    <row r="1139" spans="1:5" ht="12.75">
      <c r="A1139" s="35" t="s">
        <v>56</v>
      </c>
      <c r="E1139" s="40" t="s">
        <v>5</v>
      </c>
    </row>
    <row r="1140" spans="1:5" ht="12.75">
      <c r="A1140" t="s">
        <v>58</v>
      </c>
      <c r="E1140" s="39" t="s">
        <v>5</v>
      </c>
    </row>
    <row r="1141" spans="1:13" ht="12.75">
      <c r="A1141" t="s">
        <v>47</v>
      </c>
      <c r="C1141" s="31" t="s">
        <v>75</v>
      </c>
      <c r="E1141" s="33" t="s">
        <v>1046</v>
      </c>
      <c r="J1141" s="32">
        <f>0</f>
      </c>
      <c s="32">
        <f>0</f>
      </c>
      <c s="32">
        <f>0+L1142+L1146</f>
      </c>
      <c s="32">
        <f>0+M1142+M1146</f>
      </c>
    </row>
    <row r="1142" spans="1:16" ht="12.75">
      <c r="A1142" t="s">
        <v>50</v>
      </c>
      <c s="34" t="s">
        <v>842</v>
      </c>
      <c s="34" t="s">
        <v>1150</v>
      </c>
      <c s="35" t="s">
        <v>5</v>
      </c>
      <c s="6" t="s">
        <v>1151</v>
      </c>
      <c s="36" t="s">
        <v>128</v>
      </c>
      <c s="37">
        <v>2</v>
      </c>
      <c s="36">
        <v>0.21734</v>
      </c>
      <c s="36">
        <f>ROUND(G1142*H1142,6)</f>
      </c>
      <c r="L1142" s="38">
        <v>0</v>
      </c>
      <c s="32">
        <f>ROUND(ROUND(L1142,2)*ROUND(G1142,3),2)</f>
      </c>
      <c s="36" t="s">
        <v>54</v>
      </c>
      <c>
        <f>(M1142*21)/100</f>
      </c>
      <c t="s">
        <v>28</v>
      </c>
    </row>
    <row r="1143" spans="1:5" ht="12.75">
      <c r="A1143" s="35" t="s">
        <v>55</v>
      </c>
      <c r="E1143" s="39" t="s">
        <v>1151</v>
      </c>
    </row>
    <row r="1144" spans="1:5" ht="12.75">
      <c r="A1144" s="35" t="s">
        <v>56</v>
      </c>
      <c r="E1144" s="40" t="s">
        <v>5</v>
      </c>
    </row>
    <row r="1145" spans="1:5" ht="12.75">
      <c r="A1145" t="s">
        <v>58</v>
      </c>
      <c r="E1145" s="39" t="s">
        <v>5</v>
      </c>
    </row>
    <row r="1146" spans="1:16" ht="12.75">
      <c r="A1146" t="s">
        <v>50</v>
      </c>
      <c s="34" t="s">
        <v>1168</v>
      </c>
      <c s="34" t="s">
        <v>2516</v>
      </c>
      <c s="35" t="s">
        <v>5</v>
      </c>
      <c s="6" t="s">
        <v>2517</v>
      </c>
      <c s="36" t="s">
        <v>128</v>
      </c>
      <c s="37">
        <v>1</v>
      </c>
      <c s="36">
        <v>0.0553</v>
      </c>
      <c s="36">
        <f>ROUND(G1146*H1146,6)</f>
      </c>
      <c r="L1146" s="38">
        <v>0</v>
      </c>
      <c s="32">
        <f>ROUND(ROUND(L1146,2)*ROUND(G1146,3),2)</f>
      </c>
      <c s="36" t="s">
        <v>109</v>
      </c>
      <c>
        <f>(M1146*21)/100</f>
      </c>
      <c t="s">
        <v>28</v>
      </c>
    </row>
    <row r="1147" spans="1:5" ht="12.75">
      <c r="A1147" s="35" t="s">
        <v>55</v>
      </c>
      <c r="E1147" s="39" t="s">
        <v>2517</v>
      </c>
    </row>
    <row r="1148" spans="1:5" ht="25.5">
      <c r="A1148" s="35" t="s">
        <v>56</v>
      </c>
      <c r="E1148" s="40" t="s">
        <v>2518</v>
      </c>
    </row>
    <row r="1149" spans="1:5" ht="12.75">
      <c r="A1149" t="s">
        <v>58</v>
      </c>
      <c r="E1149" s="39" t="s">
        <v>5</v>
      </c>
    </row>
    <row r="1150" spans="1:13" ht="12.75">
      <c r="A1150" t="s">
        <v>47</v>
      </c>
      <c r="C1150" s="31" t="s">
        <v>78</v>
      </c>
      <c r="E1150" s="33" t="s">
        <v>1180</v>
      </c>
      <c r="J1150" s="32">
        <f>0</f>
      </c>
      <c s="32">
        <f>0</f>
      </c>
      <c s="32">
        <f>0+L1151+L1155+L1159+L1163+L1167+L1171+L1175+L1179+L1183+L1187+L1191+L1195+L1199+L1203+L1207+L1211+L1215+L1219+L1223+L1227+L1231</f>
      </c>
      <c s="32">
        <f>0+M1151+M1155+M1159+M1163+M1167+M1171+M1175+M1179+M1183+M1187+M1191+M1195+M1199+M1203+M1207+M1211+M1215+M1219+M1223+M1227+M1231</f>
      </c>
    </row>
    <row r="1151" spans="1:16" ht="38.25">
      <c r="A1151" t="s">
        <v>50</v>
      </c>
      <c s="34" t="s">
        <v>1171</v>
      </c>
      <c s="34" t="s">
        <v>2519</v>
      </c>
      <c s="35" t="s">
        <v>5</v>
      </c>
      <c s="6" t="s">
        <v>2520</v>
      </c>
      <c s="36" t="s">
        <v>108</v>
      </c>
      <c s="37">
        <v>5.875</v>
      </c>
      <c s="36">
        <v>0.1295</v>
      </c>
      <c s="36">
        <f>ROUND(G1151*H1151,6)</f>
      </c>
      <c r="L1151" s="38">
        <v>0</v>
      </c>
      <c s="32">
        <f>ROUND(ROUND(L1151,2)*ROUND(G1151,3),2)</f>
      </c>
      <c s="36" t="s">
        <v>54</v>
      </c>
      <c>
        <f>(M1151*21)/100</f>
      </c>
      <c t="s">
        <v>28</v>
      </c>
    </row>
    <row r="1152" spans="1:5" ht="38.25">
      <c r="A1152" s="35" t="s">
        <v>55</v>
      </c>
      <c r="E1152" s="39" t="s">
        <v>2521</v>
      </c>
    </row>
    <row r="1153" spans="1:5" ht="12.75">
      <c r="A1153" s="35" t="s">
        <v>56</v>
      </c>
      <c r="E1153" s="40" t="s">
        <v>5</v>
      </c>
    </row>
    <row r="1154" spans="1:5" ht="12.75">
      <c r="A1154" t="s">
        <v>58</v>
      </c>
      <c r="E1154" s="39" t="s">
        <v>5</v>
      </c>
    </row>
    <row r="1155" spans="1:16" ht="12.75">
      <c r="A1155" t="s">
        <v>50</v>
      </c>
      <c s="34" t="s">
        <v>1174</v>
      </c>
      <c s="34" t="s">
        <v>2522</v>
      </c>
      <c s="35" t="s">
        <v>5</v>
      </c>
      <c s="6" t="s">
        <v>2523</v>
      </c>
      <c s="36" t="s">
        <v>108</v>
      </c>
      <c s="37">
        <v>5.993</v>
      </c>
      <c s="36">
        <v>0.045</v>
      </c>
      <c s="36">
        <f>ROUND(G1155*H1155,6)</f>
      </c>
      <c r="L1155" s="38">
        <v>0</v>
      </c>
      <c s="32">
        <f>ROUND(ROUND(L1155,2)*ROUND(G1155,3),2)</f>
      </c>
      <c s="36" t="s">
        <v>54</v>
      </c>
      <c>
        <f>(M1155*21)/100</f>
      </c>
      <c t="s">
        <v>28</v>
      </c>
    </row>
    <row r="1156" spans="1:5" ht="12.75">
      <c r="A1156" s="35" t="s">
        <v>55</v>
      </c>
      <c r="E1156" s="39" t="s">
        <v>2523</v>
      </c>
    </row>
    <row r="1157" spans="1:5" ht="25.5">
      <c r="A1157" s="35" t="s">
        <v>56</v>
      </c>
      <c r="E1157" s="40" t="s">
        <v>2524</v>
      </c>
    </row>
    <row r="1158" spans="1:5" ht="12.75">
      <c r="A1158" t="s">
        <v>58</v>
      </c>
      <c r="E1158" s="39" t="s">
        <v>5</v>
      </c>
    </row>
    <row r="1159" spans="1:16" ht="25.5">
      <c r="A1159" t="s">
        <v>50</v>
      </c>
      <c s="34" t="s">
        <v>1177</v>
      </c>
      <c s="34" t="s">
        <v>2525</v>
      </c>
      <c s="35" t="s">
        <v>5</v>
      </c>
      <c s="6" t="s">
        <v>2526</v>
      </c>
      <c s="36" t="s">
        <v>102</v>
      </c>
      <c s="37">
        <v>552</v>
      </c>
      <c s="36">
        <v>0</v>
      </c>
      <c s="36">
        <f>ROUND(G1159*H1159,6)</f>
      </c>
      <c r="L1159" s="38">
        <v>0</v>
      </c>
      <c s="32">
        <f>ROUND(ROUND(L1159,2)*ROUND(G1159,3),2)</f>
      </c>
      <c s="36" t="s">
        <v>54</v>
      </c>
      <c>
        <f>(M1159*21)/100</f>
      </c>
      <c t="s">
        <v>28</v>
      </c>
    </row>
    <row r="1160" spans="1:5" ht="25.5">
      <c r="A1160" s="35" t="s">
        <v>55</v>
      </c>
      <c r="E1160" s="39" t="s">
        <v>2526</v>
      </c>
    </row>
    <row r="1161" spans="1:5" ht="38.25">
      <c r="A1161" s="35" t="s">
        <v>56</v>
      </c>
      <c r="E1161" s="40" t="s">
        <v>2527</v>
      </c>
    </row>
    <row r="1162" spans="1:5" ht="12.75">
      <c r="A1162" t="s">
        <v>58</v>
      </c>
      <c r="E1162" s="39" t="s">
        <v>5</v>
      </c>
    </row>
    <row r="1163" spans="1:16" ht="25.5">
      <c r="A1163" t="s">
        <v>50</v>
      </c>
      <c s="34" t="s">
        <v>1181</v>
      </c>
      <c s="34" t="s">
        <v>2528</v>
      </c>
      <c s="35" t="s">
        <v>5</v>
      </c>
      <c s="6" t="s">
        <v>2529</v>
      </c>
      <c s="36" t="s">
        <v>102</v>
      </c>
      <c s="37">
        <v>49680</v>
      </c>
      <c s="36">
        <v>0</v>
      </c>
      <c s="36">
        <f>ROUND(G1163*H1163,6)</f>
      </c>
      <c r="L1163" s="38">
        <v>0</v>
      </c>
      <c s="32">
        <f>ROUND(ROUND(L1163,2)*ROUND(G1163,3),2)</f>
      </c>
      <c s="36" t="s">
        <v>54</v>
      </c>
      <c>
        <f>(M1163*21)/100</f>
      </c>
      <c t="s">
        <v>28</v>
      </c>
    </row>
    <row r="1164" spans="1:5" ht="38.25">
      <c r="A1164" s="35" t="s">
        <v>55</v>
      </c>
      <c r="E1164" s="39" t="s">
        <v>2530</v>
      </c>
    </row>
    <row r="1165" spans="1:5" ht="12.75">
      <c r="A1165" s="35" t="s">
        <v>56</v>
      </c>
      <c r="E1165" s="40" t="s">
        <v>2531</v>
      </c>
    </row>
    <row r="1166" spans="1:5" ht="12.75">
      <c r="A1166" t="s">
        <v>58</v>
      </c>
      <c r="E1166" s="39" t="s">
        <v>5</v>
      </c>
    </row>
    <row r="1167" spans="1:16" ht="25.5">
      <c r="A1167" t="s">
        <v>50</v>
      </c>
      <c s="34" t="s">
        <v>1185</v>
      </c>
      <c s="34" t="s">
        <v>2532</v>
      </c>
      <c s="35" t="s">
        <v>5</v>
      </c>
      <c s="6" t="s">
        <v>2533</v>
      </c>
      <c s="36" t="s">
        <v>102</v>
      </c>
      <c s="37">
        <v>552</v>
      </c>
      <c s="36">
        <v>0</v>
      </c>
      <c s="36">
        <f>ROUND(G1167*H1167,6)</f>
      </c>
      <c r="L1167" s="38">
        <v>0</v>
      </c>
      <c s="32">
        <f>ROUND(ROUND(L1167,2)*ROUND(G1167,3),2)</f>
      </c>
      <c s="36" t="s">
        <v>54</v>
      </c>
      <c>
        <f>(M1167*21)/100</f>
      </c>
      <c t="s">
        <v>28</v>
      </c>
    </row>
    <row r="1168" spans="1:5" ht="25.5">
      <c r="A1168" s="35" t="s">
        <v>55</v>
      </c>
      <c r="E1168" s="39" t="s">
        <v>2533</v>
      </c>
    </row>
    <row r="1169" spans="1:5" ht="12.75">
      <c r="A1169" s="35" t="s">
        <v>56</v>
      </c>
      <c r="E1169" s="40" t="s">
        <v>5</v>
      </c>
    </row>
    <row r="1170" spans="1:5" ht="12.75">
      <c r="A1170" t="s">
        <v>58</v>
      </c>
      <c r="E1170" s="39" t="s">
        <v>5</v>
      </c>
    </row>
    <row r="1171" spans="1:16" ht="25.5">
      <c r="A1171" t="s">
        <v>50</v>
      </c>
      <c s="34" t="s">
        <v>1189</v>
      </c>
      <c s="34" t="s">
        <v>2534</v>
      </c>
      <c s="35" t="s">
        <v>5</v>
      </c>
      <c s="6" t="s">
        <v>2535</v>
      </c>
      <c s="36" t="s">
        <v>53</v>
      </c>
      <c s="37">
        <v>601.25</v>
      </c>
      <c s="36">
        <v>0</v>
      </c>
      <c s="36">
        <f>ROUND(G1171*H1171,6)</f>
      </c>
      <c r="L1171" s="38">
        <v>0</v>
      </c>
      <c s="32">
        <f>ROUND(ROUND(L1171,2)*ROUND(G1171,3),2)</f>
      </c>
      <c s="36" t="s">
        <v>54</v>
      </c>
      <c>
        <f>(M1171*21)/100</f>
      </c>
      <c t="s">
        <v>28</v>
      </c>
    </row>
    <row r="1172" spans="1:5" ht="25.5">
      <c r="A1172" s="35" t="s">
        <v>55</v>
      </c>
      <c r="E1172" s="39" t="s">
        <v>2535</v>
      </c>
    </row>
    <row r="1173" spans="1:5" ht="25.5">
      <c r="A1173" s="35" t="s">
        <v>56</v>
      </c>
      <c r="E1173" s="40" t="s">
        <v>2536</v>
      </c>
    </row>
    <row r="1174" spans="1:5" ht="12.75">
      <c r="A1174" t="s">
        <v>58</v>
      </c>
      <c r="E1174" s="39" t="s">
        <v>5</v>
      </c>
    </row>
    <row r="1175" spans="1:16" ht="25.5">
      <c r="A1175" t="s">
        <v>50</v>
      </c>
      <c s="34" t="s">
        <v>1192</v>
      </c>
      <c s="34" t="s">
        <v>2537</v>
      </c>
      <c s="35" t="s">
        <v>5</v>
      </c>
      <c s="6" t="s">
        <v>2538</v>
      </c>
      <c s="36" t="s">
        <v>53</v>
      </c>
      <c s="37">
        <v>54112.5</v>
      </c>
      <c s="36">
        <v>0</v>
      </c>
      <c s="36">
        <f>ROUND(G1175*H1175,6)</f>
      </c>
      <c r="L1175" s="38">
        <v>0</v>
      </c>
      <c s="32">
        <f>ROUND(ROUND(L1175,2)*ROUND(G1175,3),2)</f>
      </c>
      <c s="36" t="s">
        <v>54</v>
      </c>
      <c>
        <f>(M1175*21)/100</f>
      </c>
      <c t="s">
        <v>28</v>
      </c>
    </row>
    <row r="1176" spans="1:5" ht="25.5">
      <c r="A1176" s="35" t="s">
        <v>55</v>
      </c>
      <c r="E1176" s="39" t="s">
        <v>2538</v>
      </c>
    </row>
    <row r="1177" spans="1:5" ht="12.75">
      <c r="A1177" s="35" t="s">
        <v>56</v>
      </c>
      <c r="E1177" s="40" t="s">
        <v>2539</v>
      </c>
    </row>
    <row r="1178" spans="1:5" ht="12.75">
      <c r="A1178" t="s">
        <v>58</v>
      </c>
      <c r="E1178" s="39" t="s">
        <v>5</v>
      </c>
    </row>
    <row r="1179" spans="1:16" ht="25.5">
      <c r="A1179" t="s">
        <v>50</v>
      </c>
      <c s="34" t="s">
        <v>1196</v>
      </c>
      <c s="34" t="s">
        <v>2540</v>
      </c>
      <c s="35" t="s">
        <v>5</v>
      </c>
      <c s="6" t="s">
        <v>2541</v>
      </c>
      <c s="36" t="s">
        <v>53</v>
      </c>
      <c s="37">
        <v>601.25</v>
      </c>
      <c s="36">
        <v>0</v>
      </c>
      <c s="36">
        <f>ROUND(G1179*H1179,6)</f>
      </c>
      <c r="L1179" s="38">
        <v>0</v>
      </c>
      <c s="32">
        <f>ROUND(ROUND(L1179,2)*ROUND(G1179,3),2)</f>
      </c>
      <c s="36" t="s">
        <v>54</v>
      </c>
      <c>
        <f>(M1179*21)/100</f>
      </c>
      <c t="s">
        <v>28</v>
      </c>
    </row>
    <row r="1180" spans="1:5" ht="25.5">
      <c r="A1180" s="35" t="s">
        <v>55</v>
      </c>
      <c r="E1180" s="39" t="s">
        <v>2541</v>
      </c>
    </row>
    <row r="1181" spans="1:5" ht="12.75">
      <c r="A1181" s="35" t="s">
        <v>56</v>
      </c>
      <c r="E1181" s="40" t="s">
        <v>5</v>
      </c>
    </row>
    <row r="1182" spans="1:5" ht="12.75">
      <c r="A1182" t="s">
        <v>58</v>
      </c>
      <c r="E1182" s="39" t="s">
        <v>5</v>
      </c>
    </row>
    <row r="1183" spans="1:16" ht="12.75">
      <c r="A1183" t="s">
        <v>50</v>
      </c>
      <c s="34" t="s">
        <v>1199</v>
      </c>
      <c s="34" t="s">
        <v>2542</v>
      </c>
      <c s="35" t="s">
        <v>5</v>
      </c>
      <c s="6" t="s">
        <v>2543</v>
      </c>
      <c s="36" t="s">
        <v>102</v>
      </c>
      <c s="37">
        <v>552</v>
      </c>
      <c s="36">
        <v>0</v>
      </c>
      <c s="36">
        <f>ROUND(G1183*H1183,6)</f>
      </c>
      <c r="L1183" s="38">
        <v>0</v>
      </c>
      <c s="32">
        <f>ROUND(ROUND(L1183,2)*ROUND(G1183,3),2)</f>
      </c>
      <c s="36" t="s">
        <v>54</v>
      </c>
      <c>
        <f>(M1183*21)/100</f>
      </c>
      <c t="s">
        <v>28</v>
      </c>
    </row>
    <row r="1184" spans="1:5" ht="12.75">
      <c r="A1184" s="35" t="s">
        <v>55</v>
      </c>
      <c r="E1184" s="39" t="s">
        <v>2543</v>
      </c>
    </row>
    <row r="1185" spans="1:5" ht="12.75">
      <c r="A1185" s="35" t="s">
        <v>56</v>
      </c>
      <c r="E1185" s="40" t="s">
        <v>5</v>
      </c>
    </row>
    <row r="1186" spans="1:5" ht="12.75">
      <c r="A1186" t="s">
        <v>58</v>
      </c>
      <c r="E1186" s="39" t="s">
        <v>5</v>
      </c>
    </row>
    <row r="1187" spans="1:16" ht="12.75">
      <c r="A1187" t="s">
        <v>50</v>
      </c>
      <c s="34" t="s">
        <v>1203</v>
      </c>
      <c s="34" t="s">
        <v>2544</v>
      </c>
      <c s="35" t="s">
        <v>5</v>
      </c>
      <c s="6" t="s">
        <v>2545</v>
      </c>
      <c s="36" t="s">
        <v>102</v>
      </c>
      <c s="37">
        <v>49680</v>
      </c>
      <c s="36">
        <v>0</v>
      </c>
      <c s="36">
        <f>ROUND(G1187*H1187,6)</f>
      </c>
      <c r="L1187" s="38">
        <v>0</v>
      </c>
      <c s="32">
        <f>ROUND(ROUND(L1187,2)*ROUND(G1187,3),2)</f>
      </c>
      <c s="36" t="s">
        <v>54</v>
      </c>
      <c>
        <f>(M1187*21)/100</f>
      </c>
      <c t="s">
        <v>28</v>
      </c>
    </row>
    <row r="1188" spans="1:5" ht="12.75">
      <c r="A1188" s="35" t="s">
        <v>55</v>
      </c>
      <c r="E1188" s="39" t="s">
        <v>2545</v>
      </c>
    </row>
    <row r="1189" spans="1:5" ht="12.75">
      <c r="A1189" s="35" t="s">
        <v>56</v>
      </c>
      <c r="E1189" s="40" t="s">
        <v>5</v>
      </c>
    </row>
    <row r="1190" spans="1:5" ht="12.75">
      <c r="A1190" t="s">
        <v>58</v>
      </c>
      <c r="E1190" s="39" t="s">
        <v>5</v>
      </c>
    </row>
    <row r="1191" spans="1:16" ht="12.75">
      <c r="A1191" t="s">
        <v>50</v>
      </c>
      <c s="34" t="s">
        <v>1207</v>
      </c>
      <c s="34" t="s">
        <v>2546</v>
      </c>
      <c s="35" t="s">
        <v>5</v>
      </c>
      <c s="6" t="s">
        <v>2547</v>
      </c>
      <c s="36" t="s">
        <v>102</v>
      </c>
      <c s="37">
        <v>552</v>
      </c>
      <c s="36">
        <v>0</v>
      </c>
      <c s="36">
        <f>ROUND(G1191*H1191,6)</f>
      </c>
      <c r="L1191" s="38">
        <v>0</v>
      </c>
      <c s="32">
        <f>ROUND(ROUND(L1191,2)*ROUND(G1191,3),2)</f>
      </c>
      <c s="36" t="s">
        <v>54</v>
      </c>
      <c>
        <f>(M1191*21)/100</f>
      </c>
      <c t="s">
        <v>28</v>
      </c>
    </row>
    <row r="1192" spans="1:5" ht="12.75">
      <c r="A1192" s="35" t="s">
        <v>55</v>
      </c>
      <c r="E1192" s="39" t="s">
        <v>2547</v>
      </c>
    </row>
    <row r="1193" spans="1:5" ht="12.75">
      <c r="A1193" s="35" t="s">
        <v>56</v>
      </c>
      <c r="E1193" s="40" t="s">
        <v>5</v>
      </c>
    </row>
    <row r="1194" spans="1:5" ht="12.75">
      <c r="A1194" t="s">
        <v>58</v>
      </c>
      <c r="E1194" s="39" t="s">
        <v>5</v>
      </c>
    </row>
    <row r="1195" spans="1:16" ht="25.5">
      <c r="A1195" t="s">
        <v>50</v>
      </c>
      <c s="34" t="s">
        <v>1211</v>
      </c>
      <c s="34" t="s">
        <v>2548</v>
      </c>
      <c s="35" t="s">
        <v>5</v>
      </c>
      <c s="6" t="s">
        <v>2549</v>
      </c>
      <c s="36" t="s">
        <v>102</v>
      </c>
      <c s="37">
        <v>310</v>
      </c>
      <c s="36">
        <v>0.00021</v>
      </c>
      <c s="36">
        <f>ROUND(G1195*H1195,6)</f>
      </c>
      <c r="L1195" s="38">
        <v>0</v>
      </c>
      <c s="32">
        <f>ROUND(ROUND(L1195,2)*ROUND(G1195,3),2)</f>
      </c>
      <c s="36" t="s">
        <v>54</v>
      </c>
      <c>
        <f>(M1195*21)/100</f>
      </c>
      <c t="s">
        <v>28</v>
      </c>
    </row>
    <row r="1196" spans="1:5" ht="25.5">
      <c r="A1196" s="35" t="s">
        <v>55</v>
      </c>
      <c r="E1196" s="39" t="s">
        <v>2549</v>
      </c>
    </row>
    <row r="1197" spans="1:5" ht="12.75">
      <c r="A1197" s="35" t="s">
        <v>56</v>
      </c>
      <c r="E1197" s="40" t="s">
        <v>2550</v>
      </c>
    </row>
    <row r="1198" spans="1:5" ht="12.75">
      <c r="A1198" t="s">
        <v>58</v>
      </c>
      <c r="E1198" s="39" t="s">
        <v>5</v>
      </c>
    </row>
    <row r="1199" spans="1:16" ht="25.5">
      <c r="A1199" t="s">
        <v>50</v>
      </c>
      <c s="34" t="s">
        <v>1215</v>
      </c>
      <c s="34" t="s">
        <v>2551</v>
      </c>
      <c s="35" t="s">
        <v>5</v>
      </c>
      <c s="6" t="s">
        <v>2552</v>
      </c>
      <c s="36" t="s">
        <v>102</v>
      </c>
      <c s="37">
        <v>120.25</v>
      </c>
      <c s="36">
        <v>0</v>
      </c>
      <c s="36">
        <f>ROUND(G1199*H1199,6)</f>
      </c>
      <c r="L1199" s="38">
        <v>0</v>
      </c>
      <c s="32">
        <f>ROUND(ROUND(L1199,2)*ROUND(G1199,3),2)</f>
      </c>
      <c s="36" t="s">
        <v>54</v>
      </c>
      <c>
        <f>(M1199*21)/100</f>
      </c>
      <c t="s">
        <v>28</v>
      </c>
    </row>
    <row r="1200" spans="1:5" ht="25.5">
      <c r="A1200" s="35" t="s">
        <v>55</v>
      </c>
      <c r="E1200" s="39" t="s">
        <v>2552</v>
      </c>
    </row>
    <row r="1201" spans="1:5" ht="12.75">
      <c r="A1201" s="35" t="s">
        <v>56</v>
      </c>
      <c r="E1201" s="40" t="s">
        <v>2553</v>
      </c>
    </row>
    <row r="1202" spans="1:5" ht="12.75">
      <c r="A1202" t="s">
        <v>58</v>
      </c>
      <c r="E1202" s="39" t="s">
        <v>5</v>
      </c>
    </row>
    <row r="1203" spans="1:16" ht="25.5">
      <c r="A1203" t="s">
        <v>50</v>
      </c>
      <c s="34" t="s">
        <v>1218</v>
      </c>
      <c s="34" t="s">
        <v>2554</v>
      </c>
      <c s="35" t="s">
        <v>5</v>
      </c>
      <c s="6" t="s">
        <v>2555</v>
      </c>
      <c s="36" t="s">
        <v>102</v>
      </c>
      <c s="37">
        <v>10822.5</v>
      </c>
      <c s="36">
        <v>0</v>
      </c>
      <c s="36">
        <f>ROUND(G1203*H1203,6)</f>
      </c>
      <c r="L1203" s="38">
        <v>0</v>
      </c>
      <c s="32">
        <f>ROUND(ROUND(L1203,2)*ROUND(G1203,3),2)</f>
      </c>
      <c s="36" t="s">
        <v>54</v>
      </c>
      <c>
        <f>(M1203*21)/100</f>
      </c>
      <c t="s">
        <v>28</v>
      </c>
    </row>
    <row r="1204" spans="1:5" ht="25.5">
      <c r="A1204" s="35" t="s">
        <v>55</v>
      </c>
      <c r="E1204" s="39" t="s">
        <v>2555</v>
      </c>
    </row>
    <row r="1205" spans="1:5" ht="12.75">
      <c r="A1205" s="35" t="s">
        <v>56</v>
      </c>
      <c r="E1205" s="40" t="s">
        <v>2556</v>
      </c>
    </row>
    <row r="1206" spans="1:5" ht="12.75">
      <c r="A1206" t="s">
        <v>58</v>
      </c>
      <c r="E1206" s="39" t="s">
        <v>5</v>
      </c>
    </row>
    <row r="1207" spans="1:16" ht="25.5">
      <c r="A1207" t="s">
        <v>50</v>
      </c>
      <c s="34" t="s">
        <v>1224</v>
      </c>
      <c s="34" t="s">
        <v>2557</v>
      </c>
      <c s="35" t="s">
        <v>5</v>
      </c>
      <c s="6" t="s">
        <v>2558</v>
      </c>
      <c s="36" t="s">
        <v>102</v>
      </c>
      <c s="37">
        <v>120.25</v>
      </c>
      <c s="36">
        <v>0</v>
      </c>
      <c s="36">
        <f>ROUND(G1207*H1207,6)</f>
      </c>
      <c r="L1207" s="38">
        <v>0</v>
      </c>
      <c s="32">
        <f>ROUND(ROUND(L1207,2)*ROUND(G1207,3),2)</f>
      </c>
      <c s="36" t="s">
        <v>54</v>
      </c>
      <c>
        <f>(M1207*21)/100</f>
      </c>
      <c t="s">
        <v>28</v>
      </c>
    </row>
    <row r="1208" spans="1:5" ht="25.5">
      <c r="A1208" s="35" t="s">
        <v>55</v>
      </c>
      <c r="E1208" s="39" t="s">
        <v>2558</v>
      </c>
    </row>
    <row r="1209" spans="1:5" ht="12.75">
      <c r="A1209" s="35" t="s">
        <v>56</v>
      </c>
      <c r="E1209" s="40" t="s">
        <v>5</v>
      </c>
    </row>
    <row r="1210" spans="1:5" ht="12.75">
      <c r="A1210" t="s">
        <v>58</v>
      </c>
      <c r="E1210" s="39" t="s">
        <v>5</v>
      </c>
    </row>
    <row r="1211" spans="1:16" ht="25.5">
      <c r="A1211" t="s">
        <v>50</v>
      </c>
      <c s="34" t="s">
        <v>1227</v>
      </c>
      <c s="34" t="s">
        <v>2559</v>
      </c>
      <c s="35" t="s">
        <v>5</v>
      </c>
      <c s="6" t="s">
        <v>2560</v>
      </c>
      <c s="36" t="s">
        <v>102</v>
      </c>
      <c s="37">
        <v>310</v>
      </c>
      <c s="36">
        <v>4E-05</v>
      </c>
      <c s="36">
        <f>ROUND(G1211*H1211,6)</f>
      </c>
      <c r="L1211" s="38">
        <v>0</v>
      </c>
      <c s="32">
        <f>ROUND(ROUND(L1211,2)*ROUND(G1211,3),2)</f>
      </c>
      <c s="36" t="s">
        <v>54</v>
      </c>
      <c>
        <f>(M1211*21)/100</f>
      </c>
      <c t="s">
        <v>28</v>
      </c>
    </row>
    <row r="1212" spans="1:5" ht="25.5">
      <c r="A1212" s="35" t="s">
        <v>55</v>
      </c>
      <c r="E1212" s="39" t="s">
        <v>2560</v>
      </c>
    </row>
    <row r="1213" spans="1:5" ht="12.75">
      <c r="A1213" s="35" t="s">
        <v>56</v>
      </c>
      <c r="E1213" s="40" t="s">
        <v>5</v>
      </c>
    </row>
    <row r="1214" spans="1:5" ht="12.75">
      <c r="A1214" t="s">
        <v>58</v>
      </c>
      <c r="E1214" s="39" t="s">
        <v>5</v>
      </c>
    </row>
    <row r="1215" spans="1:16" ht="25.5">
      <c r="A1215" t="s">
        <v>50</v>
      </c>
      <c s="34" t="s">
        <v>1230</v>
      </c>
      <c s="34" t="s">
        <v>2561</v>
      </c>
      <c s="35" t="s">
        <v>5</v>
      </c>
      <c s="6" t="s">
        <v>2562</v>
      </c>
      <c s="36" t="s">
        <v>102</v>
      </c>
      <c s="37">
        <v>1.588</v>
      </c>
      <c s="36">
        <v>0.00063</v>
      </c>
      <c s="36">
        <f>ROUND(G1215*H1215,6)</f>
      </c>
      <c r="L1215" s="38">
        <v>0</v>
      </c>
      <c s="32">
        <f>ROUND(ROUND(L1215,2)*ROUND(G1215,3),2)</f>
      </c>
      <c s="36" t="s">
        <v>54</v>
      </c>
      <c>
        <f>(M1215*21)/100</f>
      </c>
      <c t="s">
        <v>28</v>
      </c>
    </row>
    <row r="1216" spans="1:5" ht="25.5">
      <c r="A1216" s="35" t="s">
        <v>55</v>
      </c>
      <c r="E1216" s="39" t="s">
        <v>2562</v>
      </c>
    </row>
    <row r="1217" spans="1:5" ht="38.25">
      <c r="A1217" s="35" t="s">
        <v>56</v>
      </c>
      <c r="E1217" s="40" t="s">
        <v>2563</v>
      </c>
    </row>
    <row r="1218" spans="1:5" ht="12.75">
      <c r="A1218" t="s">
        <v>58</v>
      </c>
      <c r="E1218" s="39" t="s">
        <v>5</v>
      </c>
    </row>
    <row r="1219" spans="1:16" ht="12.75">
      <c r="A1219" t="s">
        <v>50</v>
      </c>
      <c s="34" t="s">
        <v>1233</v>
      </c>
      <c s="34" t="s">
        <v>2564</v>
      </c>
      <c s="35" t="s">
        <v>5</v>
      </c>
      <c s="6" t="s">
        <v>2565</v>
      </c>
      <c s="36" t="s">
        <v>128</v>
      </c>
      <c s="37">
        <v>42</v>
      </c>
      <c s="36">
        <v>0</v>
      </c>
      <c s="36">
        <f>ROUND(G1219*H1219,6)</f>
      </c>
      <c r="L1219" s="38">
        <v>0</v>
      </c>
      <c s="32">
        <f>ROUND(ROUND(L1219,2)*ROUND(G1219,3),2)</f>
      </c>
      <c s="36" t="s">
        <v>54</v>
      </c>
      <c>
        <f>(M1219*21)/100</f>
      </c>
      <c t="s">
        <v>28</v>
      </c>
    </row>
    <row r="1220" spans="1:5" ht="12.75">
      <c r="A1220" s="35" t="s">
        <v>55</v>
      </c>
      <c r="E1220" s="39" t="s">
        <v>2565</v>
      </c>
    </row>
    <row r="1221" spans="1:5" ht="76.5">
      <c r="A1221" s="35" t="s">
        <v>56</v>
      </c>
      <c r="E1221" s="40" t="s">
        <v>2566</v>
      </c>
    </row>
    <row r="1222" spans="1:5" ht="12.75">
      <c r="A1222" t="s">
        <v>58</v>
      </c>
      <c r="E1222" s="39" t="s">
        <v>5</v>
      </c>
    </row>
    <row r="1223" spans="1:16" ht="12.75">
      <c r="A1223" t="s">
        <v>50</v>
      </c>
      <c s="34" t="s">
        <v>1237</v>
      </c>
      <c s="34" t="s">
        <v>2567</v>
      </c>
      <c s="35" t="s">
        <v>5</v>
      </c>
      <c s="6" t="s">
        <v>2568</v>
      </c>
      <c s="36" t="s">
        <v>128</v>
      </c>
      <c s="37">
        <v>10</v>
      </c>
      <c s="36">
        <v>0</v>
      </c>
      <c s="36">
        <f>ROUND(G1223*H1223,6)</f>
      </c>
      <c r="L1223" s="38">
        <v>0</v>
      </c>
      <c s="32">
        <f>ROUND(ROUND(L1223,2)*ROUND(G1223,3),2)</f>
      </c>
      <c s="36" t="s">
        <v>54</v>
      </c>
      <c>
        <f>(M1223*21)/100</f>
      </c>
      <c t="s">
        <v>28</v>
      </c>
    </row>
    <row r="1224" spans="1:5" ht="12.75">
      <c r="A1224" s="35" t="s">
        <v>55</v>
      </c>
      <c r="E1224" s="39" t="s">
        <v>2568</v>
      </c>
    </row>
    <row r="1225" spans="1:5" ht="12.75">
      <c r="A1225" s="35" t="s">
        <v>56</v>
      </c>
      <c r="E1225" s="40" t="s">
        <v>5</v>
      </c>
    </row>
    <row r="1226" spans="1:5" ht="12.75">
      <c r="A1226" t="s">
        <v>58</v>
      </c>
      <c r="E1226" s="39" t="s">
        <v>5</v>
      </c>
    </row>
    <row r="1227" spans="1:16" ht="12.75">
      <c r="A1227" t="s">
        <v>50</v>
      </c>
      <c s="34" t="s">
        <v>1240</v>
      </c>
      <c s="34" t="s">
        <v>2569</v>
      </c>
      <c s="35" t="s">
        <v>5</v>
      </c>
      <c s="6" t="s">
        <v>2570</v>
      </c>
      <c s="36" t="s">
        <v>128</v>
      </c>
      <c s="37">
        <v>32</v>
      </c>
      <c s="36">
        <v>0</v>
      </c>
      <c s="36">
        <f>ROUND(G1227*H1227,6)</f>
      </c>
      <c r="L1227" s="38">
        <v>0</v>
      </c>
      <c s="32">
        <f>ROUND(ROUND(L1227,2)*ROUND(G1227,3),2)</f>
      </c>
      <c s="36" t="s">
        <v>54</v>
      </c>
      <c>
        <f>(M1227*21)/100</f>
      </c>
      <c t="s">
        <v>28</v>
      </c>
    </row>
    <row r="1228" spans="1:5" ht="12.75">
      <c r="A1228" s="35" t="s">
        <v>55</v>
      </c>
      <c r="E1228" s="39" t="s">
        <v>2570</v>
      </c>
    </row>
    <row r="1229" spans="1:5" ht="12.75">
      <c r="A1229" s="35" t="s">
        <v>56</v>
      </c>
      <c r="E1229" s="40" t="s">
        <v>5</v>
      </c>
    </row>
    <row r="1230" spans="1:5" ht="12.75">
      <c r="A1230" t="s">
        <v>58</v>
      </c>
      <c r="E1230" s="39" t="s">
        <v>5</v>
      </c>
    </row>
    <row r="1231" spans="1:16" ht="12.75">
      <c r="A1231" t="s">
        <v>50</v>
      </c>
      <c s="34" t="s">
        <v>1243</v>
      </c>
      <c s="34" t="s">
        <v>2571</v>
      </c>
      <c s="35" t="s">
        <v>5</v>
      </c>
      <c s="6" t="s">
        <v>2572</v>
      </c>
      <c s="36" t="s">
        <v>102</v>
      </c>
      <c s="37">
        <v>582.243</v>
      </c>
      <c s="36">
        <v>0.00047</v>
      </c>
      <c s="36">
        <f>ROUND(G1231*H1231,6)</f>
      </c>
      <c r="L1231" s="38">
        <v>0</v>
      </c>
      <c s="32">
        <f>ROUND(ROUND(L1231,2)*ROUND(G1231,3),2)</f>
      </c>
      <c s="36" t="s">
        <v>54</v>
      </c>
      <c>
        <f>(M1231*21)/100</f>
      </c>
      <c t="s">
        <v>28</v>
      </c>
    </row>
    <row r="1232" spans="1:5" ht="12.75">
      <c r="A1232" s="35" t="s">
        <v>55</v>
      </c>
      <c r="E1232" s="39" t="s">
        <v>2572</v>
      </c>
    </row>
    <row r="1233" spans="1:5" ht="204">
      <c r="A1233" s="35" t="s">
        <v>56</v>
      </c>
      <c r="E1233" s="40" t="s">
        <v>2573</v>
      </c>
    </row>
    <row r="1234" spans="1:5" ht="12.75">
      <c r="A1234" t="s">
        <v>58</v>
      </c>
      <c r="E1234" s="39" t="s">
        <v>5</v>
      </c>
    </row>
    <row r="1235" spans="1:13" ht="12.75">
      <c r="A1235" t="s">
        <v>47</v>
      </c>
      <c r="C1235" s="31" t="s">
        <v>205</v>
      </c>
      <c r="E1235" s="33" t="s">
        <v>206</v>
      </c>
      <c r="J1235" s="32">
        <f>0</f>
      </c>
      <c s="32">
        <f>0</f>
      </c>
      <c s="32">
        <f>0+L1236</f>
      </c>
      <c s="32">
        <f>0+M1236</f>
      </c>
    </row>
    <row r="1236" spans="1:16" ht="38.25">
      <c r="A1236" t="s">
        <v>50</v>
      </c>
      <c s="34" t="s">
        <v>1027</v>
      </c>
      <c s="34" t="s">
        <v>208</v>
      </c>
      <c s="35" t="s">
        <v>5</v>
      </c>
      <c s="6" t="s">
        <v>209</v>
      </c>
      <c s="36" t="s">
        <v>85</v>
      </c>
      <c s="37">
        <v>1260.346</v>
      </c>
      <c s="36">
        <v>0</v>
      </c>
      <c s="36">
        <f>ROUND(G1236*H1236,6)</f>
      </c>
      <c r="L1236" s="38">
        <v>0</v>
      </c>
      <c s="32">
        <f>ROUND(ROUND(L1236,2)*ROUND(G1236,3),2)</f>
      </c>
      <c s="36" t="s">
        <v>54</v>
      </c>
      <c>
        <f>(M1236*21)/100</f>
      </c>
      <c t="s">
        <v>28</v>
      </c>
    </row>
    <row r="1237" spans="1:5" ht="38.25">
      <c r="A1237" s="35" t="s">
        <v>55</v>
      </c>
      <c r="E1237" s="39" t="s">
        <v>210</v>
      </c>
    </row>
    <row r="1238" spans="1:5" ht="12.75">
      <c r="A1238" s="35" t="s">
        <v>56</v>
      </c>
      <c r="E1238" s="40" t="s">
        <v>5</v>
      </c>
    </row>
    <row r="1239" spans="1:5" ht="12.75">
      <c r="A1239" t="s">
        <v>58</v>
      </c>
      <c r="E1239" s="39" t="s">
        <v>5</v>
      </c>
    </row>
    <row r="1240" spans="1:13" ht="12.75">
      <c r="A1240" t="s">
        <v>47</v>
      </c>
      <c r="C1240" s="31" t="s">
        <v>1339</v>
      </c>
      <c r="E1240" s="33" t="s">
        <v>1340</v>
      </c>
      <c r="J1240" s="32">
        <f>0</f>
      </c>
      <c s="32">
        <f>0</f>
      </c>
      <c s="32">
        <f>0+L1241</f>
      </c>
      <c s="32">
        <f>0+M1241</f>
      </c>
    </row>
    <row r="1241" spans="1:16" ht="12.75">
      <c r="A1241" t="s">
        <v>50</v>
      </c>
      <c s="34" t="s">
        <v>2574</v>
      </c>
      <c s="34" t="s">
        <v>1341</v>
      </c>
      <c s="35" t="s">
        <v>5</v>
      </c>
      <c s="6" t="s">
        <v>1342</v>
      </c>
      <c s="36" t="s">
        <v>1343</v>
      </c>
      <c s="37">
        <v>1</v>
      </c>
      <c s="36">
        <v>0</v>
      </c>
      <c s="36">
        <f>ROUND(G1241*H1241,6)</f>
      </c>
      <c r="L1241" s="38">
        <v>0</v>
      </c>
      <c s="32">
        <f>ROUND(ROUND(L1241,2)*ROUND(G1241,3),2)</f>
      </c>
      <c s="36" t="s">
        <v>54</v>
      </c>
      <c>
        <f>(M1241*21)/100</f>
      </c>
      <c t="s">
        <v>28</v>
      </c>
    </row>
    <row r="1242" spans="1:5" ht="12.75">
      <c r="A1242" s="35" t="s">
        <v>55</v>
      </c>
      <c r="E1242" s="39" t="s">
        <v>1342</v>
      </c>
    </row>
    <row r="1243" spans="1:5" ht="89.25">
      <c r="A1243" s="35" t="s">
        <v>56</v>
      </c>
      <c r="E1243" s="40" t="s">
        <v>2575</v>
      </c>
    </row>
    <row r="1244" spans="1:5" ht="12.75">
      <c r="A1244" t="s">
        <v>58</v>
      </c>
      <c r="E124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8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COUNTIFS(L8:L823,"=0",A8:A823,"P")+COUNTIFS(L8:L823,"",A8:A823,"P")+SUM(Q8:Q823)</f>
      </c>
    </row>
    <row r="8" spans="1:13" ht="25.5">
      <c r="A8" t="s">
        <v>45</v>
      </c>
      <c r="C8" s="28" t="s">
        <v>2578</v>
      </c>
      <c r="E8" s="30" t="s">
        <v>2577</v>
      </c>
      <c r="J8" s="29">
        <f>0+J9+J46+J63+J88+J105+J242+J387+J548+J573+J578+J587+J804+J817+J822</f>
      </c>
      <c s="29">
        <f>0+K9+K46+K63+K88+K105+K242+K387+K548+K573+K578+K587+K804+K817+K822</f>
      </c>
      <c s="29">
        <f>0+L9+L46+L63+L88+L105+L242+L387+L548+L573+L578+L587+L804+L817+L822</f>
      </c>
      <c s="29">
        <f>0+M9+M46+M63+M88+M105+M242+M387+M548+M573+M578+M587+M804+M817+M822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48</v>
      </c>
      <c s="34" t="s">
        <v>1250</v>
      </c>
      <c s="35" t="s">
        <v>5</v>
      </c>
      <c s="6" t="s">
        <v>1251</v>
      </c>
      <c s="36" t="s">
        <v>53</v>
      </c>
      <c s="37">
        <v>80.617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1252</v>
      </c>
    </row>
    <row r="12" spans="1:5" ht="89.25">
      <c r="A12" s="35" t="s">
        <v>56</v>
      </c>
      <c r="E12" s="40" t="s">
        <v>2579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930</v>
      </c>
      <c s="35" t="s">
        <v>5</v>
      </c>
      <c s="6" t="s">
        <v>931</v>
      </c>
      <c s="36" t="s">
        <v>53</v>
      </c>
      <c s="37">
        <v>24.64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931</v>
      </c>
    </row>
    <row r="16" spans="1:5" ht="63.75">
      <c r="A16" s="35" t="s">
        <v>56</v>
      </c>
      <c r="E16" s="40" t="s">
        <v>2580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943</v>
      </c>
      <c s="35" t="s">
        <v>5</v>
      </c>
      <c s="6" t="s">
        <v>944</v>
      </c>
      <c s="36" t="s">
        <v>53</v>
      </c>
      <c s="37">
        <v>23.413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945</v>
      </c>
    </row>
    <row r="20" spans="1:5" ht="51">
      <c r="A20" s="35" t="s">
        <v>56</v>
      </c>
      <c r="E20" s="40" t="s">
        <v>2581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947</v>
      </c>
      <c s="35" t="s">
        <v>5</v>
      </c>
      <c s="6" t="s">
        <v>948</v>
      </c>
      <c s="36" t="s">
        <v>53</v>
      </c>
      <c s="37">
        <v>23.413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948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949</v>
      </c>
      <c s="35" t="s">
        <v>5</v>
      </c>
      <c s="6" t="s">
        <v>950</v>
      </c>
      <c s="36" t="s">
        <v>53</v>
      </c>
      <c s="37">
        <v>23.413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950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951</v>
      </c>
      <c s="35" t="s">
        <v>5</v>
      </c>
      <c s="6" t="s">
        <v>952</v>
      </c>
      <c s="36" t="s">
        <v>53</v>
      </c>
      <c s="37">
        <v>81.844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952</v>
      </c>
    </row>
    <row r="32" spans="1:5" ht="12.75">
      <c r="A32" s="35" t="s">
        <v>56</v>
      </c>
      <c r="E32" s="40" t="s">
        <v>2582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79</v>
      </c>
      <c s="35" t="s">
        <v>5</v>
      </c>
      <c s="6" t="s">
        <v>80</v>
      </c>
      <c s="36" t="s">
        <v>53</v>
      </c>
      <c s="37">
        <v>15.642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38.25">
      <c r="A35" s="35" t="s">
        <v>55</v>
      </c>
      <c r="E35" s="39" t="s">
        <v>81</v>
      </c>
    </row>
    <row r="36" spans="1:5" ht="89.25">
      <c r="A36" s="35" t="s">
        <v>56</v>
      </c>
      <c r="E36" s="40" t="s">
        <v>2583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83</v>
      </c>
      <c s="35" t="s">
        <v>5</v>
      </c>
      <c s="6" t="s">
        <v>84</v>
      </c>
      <c s="36" t="s">
        <v>85</v>
      </c>
      <c s="37">
        <v>31.284</v>
      </c>
      <c s="36">
        <v>1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84</v>
      </c>
    </row>
    <row r="40" spans="1:5" ht="25.5">
      <c r="A40" s="35" t="s">
        <v>56</v>
      </c>
      <c r="E40" s="40" t="s">
        <v>2584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956</v>
      </c>
      <c s="35" t="s">
        <v>957</v>
      </c>
      <c s="6" t="s">
        <v>958</v>
      </c>
      <c s="36" t="s">
        <v>85</v>
      </c>
      <c s="37">
        <v>39.802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38.25">
      <c r="A43" s="35" t="s">
        <v>55</v>
      </c>
      <c r="E43" s="39" t="s">
        <v>959</v>
      </c>
    </row>
    <row r="44" spans="1:5" ht="12.75">
      <c r="A44" s="35" t="s">
        <v>56</v>
      </c>
      <c r="E44" s="40" t="s">
        <v>2585</v>
      </c>
    </row>
    <row r="45" spans="1:5" ht="409.5">
      <c r="A45" t="s">
        <v>58</v>
      </c>
      <c r="E45" s="39" t="s">
        <v>961</v>
      </c>
    </row>
    <row r="46" spans="1:13" ht="12.75">
      <c r="A46" t="s">
        <v>47</v>
      </c>
      <c r="C46" s="31" t="s">
        <v>962</v>
      </c>
      <c r="E46" s="33" t="s">
        <v>963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50</v>
      </c>
      <c s="34" t="s">
        <v>2104</v>
      </c>
      <c s="34" t="s">
        <v>965</v>
      </c>
      <c s="35" t="s">
        <v>5</v>
      </c>
      <c s="6" t="s">
        <v>966</v>
      </c>
      <c s="36" t="s">
        <v>128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109</v>
      </c>
      <c>
        <f>(M47*21)/100</f>
      </c>
      <c t="s">
        <v>28</v>
      </c>
    </row>
    <row r="48" spans="1:5" ht="12.75">
      <c r="A48" s="35" t="s">
        <v>55</v>
      </c>
      <c r="E48" s="39" t="s">
        <v>966</v>
      </c>
    </row>
    <row r="49" spans="1:5" ht="12.75">
      <c r="A49" s="35" t="s">
        <v>56</v>
      </c>
      <c r="E49" s="40" t="s">
        <v>2586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2107</v>
      </c>
      <c s="34" t="s">
        <v>2587</v>
      </c>
      <c s="35" t="s">
        <v>5</v>
      </c>
      <c s="6" t="s">
        <v>2588</v>
      </c>
      <c s="36" t="s">
        <v>128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2588</v>
      </c>
    </row>
    <row r="53" spans="1:5" ht="38.25">
      <c r="A53" s="35" t="s">
        <v>56</v>
      </c>
      <c r="E53" s="40" t="s">
        <v>2589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2111</v>
      </c>
      <c s="34" t="s">
        <v>2590</v>
      </c>
      <c s="35" t="s">
        <v>5</v>
      </c>
      <c s="6" t="s">
        <v>2591</v>
      </c>
      <c s="36" t="s">
        <v>128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2591</v>
      </c>
    </row>
    <row r="57" spans="1:5" ht="38.25">
      <c r="A57" s="35" t="s">
        <v>56</v>
      </c>
      <c r="E57" s="40" t="s">
        <v>2592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2115</v>
      </c>
      <c s="34" t="s">
        <v>969</v>
      </c>
      <c s="35" t="s">
        <v>5</v>
      </c>
      <c s="6" t="s">
        <v>970</v>
      </c>
      <c s="36" t="s">
        <v>128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</v>
      </c>
      <c>
        <f>(M59*21)/100</f>
      </c>
      <c t="s">
        <v>28</v>
      </c>
    </row>
    <row r="60" spans="1:5" ht="12.75">
      <c r="A60" s="35" t="s">
        <v>55</v>
      </c>
      <c r="E60" s="39" t="s">
        <v>970</v>
      </c>
    </row>
    <row r="61" spans="1:5" ht="38.25">
      <c r="A61" s="35" t="s">
        <v>56</v>
      </c>
      <c r="E61" s="40" t="s">
        <v>2593</v>
      </c>
    </row>
    <row r="62" spans="1:5" ht="12.75">
      <c r="A62" t="s">
        <v>58</v>
      </c>
      <c r="E62" s="39" t="s">
        <v>5</v>
      </c>
    </row>
    <row r="63" spans="1:13" ht="12.75">
      <c r="A63" t="s">
        <v>47</v>
      </c>
      <c r="C63" s="31" t="s">
        <v>63</v>
      </c>
      <c r="E63" s="33" t="s">
        <v>994</v>
      </c>
      <c r="J63" s="32">
        <f>0</f>
      </c>
      <c s="32">
        <f>0</f>
      </c>
      <c s="32">
        <f>0+L64+L68+L72+L76+L80+L84</f>
      </c>
      <c s="32">
        <f>0+M64+M68+M72+M76+M80+M84</f>
      </c>
    </row>
    <row r="64" spans="1:16" ht="25.5">
      <c r="A64" t="s">
        <v>50</v>
      </c>
      <c s="34" t="s">
        <v>82</v>
      </c>
      <c s="34" t="s">
        <v>998</v>
      </c>
      <c s="35" t="s">
        <v>5</v>
      </c>
      <c s="6" t="s">
        <v>999</v>
      </c>
      <c s="36" t="s">
        <v>53</v>
      </c>
      <c s="37">
        <v>5.214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25.5">
      <c r="A65" s="35" t="s">
        <v>55</v>
      </c>
      <c r="E65" s="39" t="s">
        <v>999</v>
      </c>
    </row>
    <row r="66" spans="1:5" ht="89.25">
      <c r="A66" s="35" t="s">
        <v>56</v>
      </c>
      <c r="E66" s="40" t="s">
        <v>2594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87</v>
      </c>
      <c s="34" t="s">
        <v>1001</v>
      </c>
      <c s="35" t="s">
        <v>5</v>
      </c>
      <c s="6" t="s">
        <v>1002</v>
      </c>
      <c s="36" t="s">
        <v>128</v>
      </c>
      <c s="37">
        <v>3</v>
      </c>
      <c s="36">
        <v>0.22394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25.5">
      <c r="A69" s="35" t="s">
        <v>55</v>
      </c>
      <c r="E69" s="39" t="s">
        <v>1002</v>
      </c>
    </row>
    <row r="70" spans="1:5" ht="51">
      <c r="A70" s="35" t="s">
        <v>56</v>
      </c>
      <c r="E70" s="40" t="s">
        <v>2595</v>
      </c>
    </row>
    <row r="71" spans="1:5" ht="12.75">
      <c r="A71" t="s">
        <v>58</v>
      </c>
      <c r="E71" s="39" t="s">
        <v>5</v>
      </c>
    </row>
    <row r="72" spans="1:16" ht="12.75">
      <c r="A72" t="s">
        <v>50</v>
      </c>
      <c s="34" t="s">
        <v>90</v>
      </c>
      <c s="34" t="s">
        <v>1004</v>
      </c>
      <c s="35" t="s">
        <v>5</v>
      </c>
      <c s="6" t="s">
        <v>1005</v>
      </c>
      <c s="36" t="s">
        <v>128</v>
      </c>
      <c s="37">
        <v>1</v>
      </c>
      <c s="36">
        <v>0.027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1005</v>
      </c>
    </row>
    <row r="74" spans="1:5" ht="25.5">
      <c r="A74" s="35" t="s">
        <v>56</v>
      </c>
      <c r="E74" s="40" t="s">
        <v>2596</v>
      </c>
    </row>
    <row r="75" spans="1:5" ht="12.75">
      <c r="A75" t="s">
        <v>58</v>
      </c>
      <c r="E75" s="39" t="s">
        <v>5</v>
      </c>
    </row>
    <row r="76" spans="1:16" ht="12.75">
      <c r="A76" t="s">
        <v>50</v>
      </c>
      <c s="34" t="s">
        <v>94</v>
      </c>
      <c s="34" t="s">
        <v>1007</v>
      </c>
      <c s="35" t="s">
        <v>5</v>
      </c>
      <c s="6" t="s">
        <v>1008</v>
      </c>
      <c s="36" t="s">
        <v>128</v>
      </c>
      <c s="37">
        <v>1</v>
      </c>
      <c s="36">
        <v>0.028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1008</v>
      </c>
    </row>
    <row r="78" spans="1:5" ht="25.5">
      <c r="A78" s="35" t="s">
        <v>56</v>
      </c>
      <c r="E78" s="40" t="s">
        <v>2597</v>
      </c>
    </row>
    <row r="79" spans="1:5" ht="12.75">
      <c r="A79" t="s">
        <v>58</v>
      </c>
      <c r="E79" s="39" t="s">
        <v>5</v>
      </c>
    </row>
    <row r="80" spans="1:16" ht="12.75">
      <c r="A80" t="s">
        <v>50</v>
      </c>
      <c s="34" t="s">
        <v>96</v>
      </c>
      <c s="34" t="s">
        <v>1010</v>
      </c>
      <c s="35" t="s">
        <v>5</v>
      </c>
      <c s="6" t="s">
        <v>1011</v>
      </c>
      <c s="36" t="s">
        <v>128</v>
      </c>
      <c s="37">
        <v>1</v>
      </c>
      <c s="36">
        <v>0.051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1011</v>
      </c>
    </row>
    <row r="82" spans="1:5" ht="12.75">
      <c r="A82" s="35" t="s">
        <v>56</v>
      </c>
      <c r="E82" s="40" t="s">
        <v>2598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99</v>
      </c>
      <c s="34" t="s">
        <v>1016</v>
      </c>
      <c s="35" t="s">
        <v>5</v>
      </c>
      <c s="6" t="s">
        <v>1017</v>
      </c>
      <c s="36" t="s">
        <v>53</v>
      </c>
      <c s="37">
        <v>1.728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25.5">
      <c r="A85" s="35" t="s">
        <v>55</v>
      </c>
      <c r="E85" s="39" t="s">
        <v>1017</v>
      </c>
    </row>
    <row r="86" spans="1:5" ht="25.5">
      <c r="A86" s="35" t="s">
        <v>56</v>
      </c>
      <c r="E86" s="40" t="s">
        <v>2599</v>
      </c>
    </row>
    <row r="87" spans="1:5" ht="12.75">
      <c r="A87" t="s">
        <v>58</v>
      </c>
      <c r="E87" s="39" t="s">
        <v>5</v>
      </c>
    </row>
    <row r="88" spans="1:13" ht="12.75">
      <c r="A88" t="s">
        <v>47</v>
      </c>
      <c r="C88" s="31" t="s">
        <v>1879</v>
      </c>
      <c r="E88" s="33" t="s">
        <v>1880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25.5">
      <c r="A89" t="s">
        <v>50</v>
      </c>
      <c s="34" t="s">
        <v>821</v>
      </c>
      <c s="34" t="s">
        <v>2600</v>
      </c>
      <c s="35" t="s">
        <v>5</v>
      </c>
      <c s="6" t="s">
        <v>2601</v>
      </c>
      <c s="36" t="s">
        <v>108</v>
      </c>
      <c s="37">
        <v>3</v>
      </c>
      <c s="36">
        <v>6E-05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38.25">
      <c r="A90" s="35" t="s">
        <v>55</v>
      </c>
      <c r="E90" s="39" t="s">
        <v>2602</v>
      </c>
    </row>
    <row r="91" spans="1:5" ht="25.5">
      <c r="A91" s="35" t="s">
        <v>56</v>
      </c>
      <c r="E91" s="40" t="s">
        <v>2603</v>
      </c>
    </row>
    <row r="92" spans="1:5" ht="12.75">
      <c r="A92" t="s">
        <v>58</v>
      </c>
      <c r="E92" s="39" t="s">
        <v>5</v>
      </c>
    </row>
    <row r="93" spans="1:16" ht="38.25">
      <c r="A93" t="s">
        <v>50</v>
      </c>
      <c s="34" t="s">
        <v>824</v>
      </c>
      <c s="34" t="s">
        <v>2604</v>
      </c>
      <c s="35" t="s">
        <v>5</v>
      </c>
      <c s="6" t="s">
        <v>2605</v>
      </c>
      <c s="36" t="s">
        <v>108</v>
      </c>
      <c s="37">
        <v>3.15</v>
      </c>
      <c s="36">
        <v>0.0002</v>
      </c>
      <c s="36">
        <f>ROUND(G93*H93,6)</f>
      </c>
      <c r="L93" s="38">
        <v>0</v>
      </c>
      <c s="32">
        <f>ROUND(ROUND(L93,2)*ROUND(G93,3),2)</f>
      </c>
      <c s="36" t="s">
        <v>109</v>
      </c>
      <c>
        <f>(M93*21)/100</f>
      </c>
      <c t="s">
        <v>28</v>
      </c>
    </row>
    <row r="94" spans="1:5" ht="63.75">
      <c r="A94" s="35" t="s">
        <v>55</v>
      </c>
      <c r="E94" s="39" t="s">
        <v>2606</v>
      </c>
    </row>
    <row r="95" spans="1:5" ht="25.5">
      <c r="A95" s="35" t="s">
        <v>56</v>
      </c>
      <c r="E95" s="40" t="s">
        <v>2607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827</v>
      </c>
      <c s="34" t="s">
        <v>2608</v>
      </c>
      <c s="35" t="s">
        <v>5</v>
      </c>
      <c s="6" t="s">
        <v>2609</v>
      </c>
      <c s="36" t="s">
        <v>85</v>
      </c>
      <c s="37">
        <v>0.001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25.5">
      <c r="A98" s="35" t="s">
        <v>55</v>
      </c>
      <c r="E98" s="39" t="s">
        <v>2609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38.25">
      <c r="A101" t="s">
        <v>50</v>
      </c>
      <c s="34" t="s">
        <v>831</v>
      </c>
      <c s="34" t="s">
        <v>1937</v>
      </c>
      <c s="35" t="s">
        <v>5</v>
      </c>
      <c s="6" t="s">
        <v>1938</v>
      </c>
      <c s="36" t="s">
        <v>85</v>
      </c>
      <c s="37">
        <v>0.001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38.25">
      <c r="A102" s="35" t="s">
        <v>55</v>
      </c>
      <c r="E102" s="39" t="s">
        <v>1939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3" ht="12.75">
      <c r="A105" t="s">
        <v>47</v>
      </c>
      <c r="C105" s="31" t="s">
        <v>2610</v>
      </c>
      <c r="E105" s="33" t="s">
        <v>2611</v>
      </c>
      <c r="J105" s="32">
        <f>0</f>
      </c>
      <c s="32">
        <f>0</f>
      </c>
      <c s="32">
        <f>0+L106+L110+L114+L118+L122+L126+L130+L134+L138+L142+L146+L150+L154+L158+L162+L166+L170+L174+L178+L182+L186+L190+L194+L198+L202+L206+L210+L214+L218+L222+L226+L230+L234+L238</f>
      </c>
      <c s="32">
        <f>0+M106+M110+M114+M118+M122+M126+M130+M134+M138+M142+M146+M150+M154+M158+M162+M166+M170+M174+M178+M182+M186+M190+M194+M198+M202+M206+M210+M214+M218+M222+M226+M230+M234+M238</f>
      </c>
    </row>
    <row r="106" spans="1:16" ht="12.75">
      <c r="A106" t="s">
        <v>50</v>
      </c>
      <c s="34" t="s">
        <v>834</v>
      </c>
      <c s="34" t="s">
        <v>2612</v>
      </c>
      <c s="35" t="s">
        <v>5</v>
      </c>
      <c s="6" t="s">
        <v>2613</v>
      </c>
      <c s="36" t="s">
        <v>108</v>
      </c>
      <c s="37">
        <v>12.5</v>
      </c>
      <c s="36">
        <v>0.00142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2613</v>
      </c>
    </row>
    <row r="108" spans="1:5" ht="25.5">
      <c r="A108" s="35" t="s">
        <v>56</v>
      </c>
      <c r="E108" s="40" t="s">
        <v>2614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837</v>
      </c>
      <c s="34" t="s">
        <v>2615</v>
      </c>
      <c s="35" t="s">
        <v>5</v>
      </c>
      <c s="6" t="s">
        <v>2616</v>
      </c>
      <c s="36" t="s">
        <v>108</v>
      </c>
      <c s="37">
        <v>15.8</v>
      </c>
      <c s="36">
        <v>0.00744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2616</v>
      </c>
    </row>
    <row r="112" spans="1:5" ht="25.5">
      <c r="A112" s="35" t="s">
        <v>56</v>
      </c>
      <c r="E112" s="40" t="s">
        <v>2617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841</v>
      </c>
      <c s="34" t="s">
        <v>2618</v>
      </c>
      <c s="35" t="s">
        <v>5</v>
      </c>
      <c s="6" t="s">
        <v>2619</v>
      </c>
      <c s="36" t="s">
        <v>108</v>
      </c>
      <c s="37">
        <v>17.2</v>
      </c>
      <c s="36">
        <v>0.01232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2619</v>
      </c>
    </row>
    <row r="116" spans="1:5" ht="25.5">
      <c r="A116" s="35" t="s">
        <v>56</v>
      </c>
      <c r="E116" s="40" t="s">
        <v>2620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842</v>
      </c>
      <c s="34" t="s">
        <v>2621</v>
      </c>
      <c s="35" t="s">
        <v>5</v>
      </c>
      <c s="6" t="s">
        <v>2622</v>
      </c>
      <c s="36" t="s">
        <v>108</v>
      </c>
      <c s="37">
        <v>1</v>
      </c>
      <c s="36">
        <v>0.00059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2622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1168</v>
      </c>
      <c s="34" t="s">
        <v>2623</v>
      </c>
      <c s="35" t="s">
        <v>5</v>
      </c>
      <c s="6" t="s">
        <v>2624</v>
      </c>
      <c s="36" t="s">
        <v>108</v>
      </c>
      <c s="37">
        <v>1</v>
      </c>
      <c s="36">
        <v>0.00059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2624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1171</v>
      </c>
      <c s="34" t="s">
        <v>2625</v>
      </c>
      <c s="35" t="s">
        <v>5</v>
      </c>
      <c s="6" t="s">
        <v>2626</v>
      </c>
      <c s="36" t="s">
        <v>108</v>
      </c>
      <c s="37">
        <v>13.3</v>
      </c>
      <c s="36">
        <v>0.00201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2626</v>
      </c>
    </row>
    <row r="128" spans="1:5" ht="25.5">
      <c r="A128" s="35" t="s">
        <v>56</v>
      </c>
      <c r="E128" s="40" t="s">
        <v>2627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1174</v>
      </c>
      <c s="34" t="s">
        <v>2628</v>
      </c>
      <c s="35" t="s">
        <v>5</v>
      </c>
      <c s="6" t="s">
        <v>2629</v>
      </c>
      <c s="36" t="s">
        <v>108</v>
      </c>
      <c s="37">
        <v>9</v>
      </c>
      <c s="36">
        <v>0.00041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2629</v>
      </c>
    </row>
    <row r="132" spans="1:5" ht="25.5">
      <c r="A132" s="35" t="s">
        <v>56</v>
      </c>
      <c r="E132" s="40" t="s">
        <v>2630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1177</v>
      </c>
      <c s="34" t="s">
        <v>2631</v>
      </c>
      <c s="35" t="s">
        <v>5</v>
      </c>
      <c s="6" t="s">
        <v>2632</v>
      </c>
      <c s="36" t="s">
        <v>108</v>
      </c>
      <c s="37">
        <v>10.3</v>
      </c>
      <c s="36">
        <v>0.00041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2632</v>
      </c>
    </row>
    <row r="136" spans="1:5" ht="25.5">
      <c r="A136" s="35" t="s">
        <v>56</v>
      </c>
      <c r="E136" s="40" t="s">
        <v>2633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1181</v>
      </c>
      <c s="34" t="s">
        <v>2634</v>
      </c>
      <c s="35" t="s">
        <v>5</v>
      </c>
      <c s="6" t="s">
        <v>2635</v>
      </c>
      <c s="36" t="s">
        <v>108</v>
      </c>
      <c s="37">
        <v>5.5</v>
      </c>
      <c s="36">
        <v>0.00048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2635</v>
      </c>
    </row>
    <row r="140" spans="1:5" ht="25.5">
      <c r="A140" s="35" t="s">
        <v>56</v>
      </c>
      <c r="E140" s="40" t="s">
        <v>2636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1185</v>
      </c>
      <c s="34" t="s">
        <v>2637</v>
      </c>
      <c s="35" t="s">
        <v>5</v>
      </c>
      <c s="6" t="s">
        <v>2638</v>
      </c>
      <c s="36" t="s">
        <v>108</v>
      </c>
      <c s="37">
        <v>2.4</v>
      </c>
      <c s="36">
        <v>0.00071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12.75">
      <c r="A143" s="35" t="s">
        <v>55</v>
      </c>
      <c r="E143" s="39" t="s">
        <v>2638</v>
      </c>
    </row>
    <row r="144" spans="1:5" ht="25.5">
      <c r="A144" s="35" t="s">
        <v>56</v>
      </c>
      <c r="E144" s="40" t="s">
        <v>2639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1189</v>
      </c>
      <c s="34" t="s">
        <v>2640</v>
      </c>
      <c s="35" t="s">
        <v>5</v>
      </c>
      <c s="6" t="s">
        <v>2641</v>
      </c>
      <c s="36" t="s">
        <v>108</v>
      </c>
      <c s="37">
        <v>3.5</v>
      </c>
      <c s="36">
        <v>0.00224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2641</v>
      </c>
    </row>
    <row r="148" spans="1:5" ht="25.5">
      <c r="A148" s="35" t="s">
        <v>56</v>
      </c>
      <c r="E148" s="40" t="s">
        <v>2642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1192</v>
      </c>
      <c s="34" t="s">
        <v>2643</v>
      </c>
      <c s="35" t="s">
        <v>5</v>
      </c>
      <c s="6" t="s">
        <v>2644</v>
      </c>
      <c s="36" t="s">
        <v>128</v>
      </c>
      <c s="37">
        <v>1</v>
      </c>
      <c s="36">
        <v>0.00014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12.75">
      <c r="A151" s="35" t="s">
        <v>55</v>
      </c>
      <c r="E151" s="39" t="s">
        <v>2644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1196</v>
      </c>
      <c s="34" t="s">
        <v>2645</v>
      </c>
      <c s="35" t="s">
        <v>5</v>
      </c>
      <c s="6" t="s">
        <v>2646</v>
      </c>
      <c s="36" t="s">
        <v>128</v>
      </c>
      <c s="37">
        <v>5</v>
      </c>
      <c s="36">
        <v>0.00033</v>
      </c>
      <c s="36">
        <f>ROUND(G154*H154,6)</f>
      </c>
      <c r="L154" s="38">
        <v>0</v>
      </c>
      <c s="32">
        <f>ROUND(ROUND(L154,2)*ROUND(G154,3),2)</f>
      </c>
      <c s="36" t="s">
        <v>109</v>
      </c>
      <c>
        <f>(M154*21)/100</f>
      </c>
      <c t="s">
        <v>28</v>
      </c>
    </row>
    <row r="155" spans="1:5" ht="12.75">
      <c r="A155" s="35" t="s">
        <v>55</v>
      </c>
      <c r="E155" s="39" t="s">
        <v>2646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1199</v>
      </c>
      <c s="34" t="s">
        <v>2647</v>
      </c>
      <c s="35" t="s">
        <v>5</v>
      </c>
      <c s="6" t="s">
        <v>2648</v>
      </c>
      <c s="36" t="s">
        <v>128</v>
      </c>
      <c s="37">
        <v>1</v>
      </c>
      <c s="36">
        <v>1E-05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2648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1203</v>
      </c>
      <c s="34" t="s">
        <v>2649</v>
      </c>
      <c s="35" t="s">
        <v>5</v>
      </c>
      <c s="6" t="s">
        <v>2650</v>
      </c>
      <c s="36" t="s">
        <v>128</v>
      </c>
      <c s="37">
        <v>1</v>
      </c>
      <c s="36">
        <v>3E-05</v>
      </c>
      <c s="36">
        <f>ROUND(G162*H162,6)</f>
      </c>
      <c r="L162" s="38">
        <v>0</v>
      </c>
      <c s="32">
        <f>ROUND(ROUND(L162,2)*ROUND(G162,3),2)</f>
      </c>
      <c s="36" t="s">
        <v>109</v>
      </c>
      <c>
        <f>(M162*21)/100</f>
      </c>
      <c t="s">
        <v>28</v>
      </c>
    </row>
    <row r="163" spans="1:5" ht="12.75">
      <c r="A163" s="35" t="s">
        <v>55</v>
      </c>
      <c r="E163" s="39" t="s">
        <v>2650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1207</v>
      </c>
      <c s="34" t="s">
        <v>2651</v>
      </c>
      <c s="35" t="s">
        <v>5</v>
      </c>
      <c s="6" t="s">
        <v>2652</v>
      </c>
      <c s="36" t="s">
        <v>128</v>
      </c>
      <c s="37">
        <v>3</v>
      </c>
      <c s="36">
        <v>7E-05</v>
      </c>
      <c s="36">
        <f>ROUND(G166*H166,6)</f>
      </c>
      <c r="L166" s="38">
        <v>0</v>
      </c>
      <c s="32">
        <f>ROUND(ROUND(L166,2)*ROUND(G166,3),2)</f>
      </c>
      <c s="36" t="s">
        <v>109</v>
      </c>
      <c>
        <f>(M166*21)/100</f>
      </c>
      <c t="s">
        <v>28</v>
      </c>
    </row>
    <row r="167" spans="1:5" ht="12.75">
      <c r="A167" s="35" t="s">
        <v>55</v>
      </c>
      <c r="E167" s="39" t="s">
        <v>2652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1211</v>
      </c>
      <c s="34" t="s">
        <v>2653</v>
      </c>
      <c s="35" t="s">
        <v>5</v>
      </c>
      <c s="6" t="s">
        <v>2654</v>
      </c>
      <c s="36" t="s">
        <v>128</v>
      </c>
      <c s="37">
        <v>9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2654</v>
      </c>
    </row>
    <row r="172" spans="1:5" ht="25.5">
      <c r="A172" s="35" t="s">
        <v>56</v>
      </c>
      <c r="E172" s="40" t="s">
        <v>2655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1215</v>
      </c>
      <c s="34" t="s">
        <v>2656</v>
      </c>
      <c s="35" t="s">
        <v>5</v>
      </c>
      <c s="6" t="s">
        <v>2657</v>
      </c>
      <c s="36" t="s">
        <v>128</v>
      </c>
      <c s="37">
        <v>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12.75">
      <c r="A175" s="35" t="s">
        <v>55</v>
      </c>
      <c r="E175" s="39" t="s">
        <v>2657</v>
      </c>
    </row>
    <row r="176" spans="1:5" ht="25.5">
      <c r="A176" s="35" t="s">
        <v>56</v>
      </c>
      <c r="E176" s="40" t="s">
        <v>2658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1218</v>
      </c>
      <c s="34" t="s">
        <v>2659</v>
      </c>
      <c s="35" t="s">
        <v>5</v>
      </c>
      <c s="6" t="s">
        <v>2660</v>
      </c>
      <c s="36" t="s">
        <v>128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2660</v>
      </c>
    </row>
    <row r="180" spans="1:5" ht="25.5">
      <c r="A180" s="35" t="s">
        <v>56</v>
      </c>
      <c r="E180" s="40" t="s">
        <v>2661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1224</v>
      </c>
      <c s="34" t="s">
        <v>2662</v>
      </c>
      <c s="35" t="s">
        <v>5</v>
      </c>
      <c s="6" t="s">
        <v>2663</v>
      </c>
      <c s="36" t="s">
        <v>128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12.75">
      <c r="A183" s="35" t="s">
        <v>55</v>
      </c>
      <c r="E183" s="39" t="s">
        <v>2663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1227</v>
      </c>
      <c s="34" t="s">
        <v>2664</v>
      </c>
      <c s="35" t="s">
        <v>5</v>
      </c>
      <c s="6" t="s">
        <v>2665</v>
      </c>
      <c s="36" t="s">
        <v>128</v>
      </c>
      <c s="37">
        <v>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2665</v>
      </c>
    </row>
    <row r="188" spans="1:5" ht="25.5">
      <c r="A188" s="35" t="s">
        <v>56</v>
      </c>
      <c r="E188" s="40" t="s">
        <v>2666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1230</v>
      </c>
      <c s="34" t="s">
        <v>2667</v>
      </c>
      <c s="35" t="s">
        <v>5</v>
      </c>
      <c s="6" t="s">
        <v>2668</v>
      </c>
      <c s="36" t="s">
        <v>128</v>
      </c>
      <c s="37">
        <v>10</v>
      </c>
      <c s="36">
        <v>6E-05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2668</v>
      </c>
    </row>
    <row r="192" spans="1:5" ht="12.75">
      <c r="A192" s="35" t="s">
        <v>56</v>
      </c>
      <c r="E192" s="40" t="s">
        <v>2669</v>
      </c>
    </row>
    <row r="193" spans="1:5" ht="12.75">
      <c r="A193" t="s">
        <v>58</v>
      </c>
      <c r="E193" s="39" t="s">
        <v>5</v>
      </c>
    </row>
    <row r="194" spans="1:16" ht="25.5">
      <c r="A194" t="s">
        <v>50</v>
      </c>
      <c s="34" t="s">
        <v>1233</v>
      </c>
      <c s="34" t="s">
        <v>2670</v>
      </c>
      <c s="35" t="s">
        <v>5</v>
      </c>
      <c s="6" t="s">
        <v>2671</v>
      </c>
      <c s="36" t="s">
        <v>128</v>
      </c>
      <c s="37">
        <v>1</v>
      </c>
      <c s="36">
        <v>0.00023</v>
      </c>
      <c s="36">
        <f>ROUND(G194*H194,6)</f>
      </c>
      <c r="L194" s="38">
        <v>0</v>
      </c>
      <c s="32">
        <f>ROUND(ROUND(L194,2)*ROUND(G194,3),2)</f>
      </c>
      <c s="36" t="s">
        <v>109</v>
      </c>
      <c>
        <f>(M194*21)/100</f>
      </c>
      <c t="s">
        <v>28</v>
      </c>
    </row>
    <row r="195" spans="1:5" ht="25.5">
      <c r="A195" s="35" t="s">
        <v>55</v>
      </c>
      <c r="E195" s="39" t="s">
        <v>2671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1237</v>
      </c>
      <c s="34" t="s">
        <v>2672</v>
      </c>
      <c s="35" t="s">
        <v>5</v>
      </c>
      <c s="6" t="s">
        <v>2673</v>
      </c>
      <c s="36" t="s">
        <v>128</v>
      </c>
      <c s="37">
        <v>3</v>
      </c>
      <c s="36">
        <v>0.00028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2673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1240</v>
      </c>
      <c s="34" t="s">
        <v>2674</v>
      </c>
      <c s="35" t="s">
        <v>5</v>
      </c>
      <c s="6" t="s">
        <v>2675</v>
      </c>
      <c s="36" t="s">
        <v>128</v>
      </c>
      <c s="37">
        <v>6</v>
      </c>
      <c s="36">
        <v>9E-05</v>
      </c>
      <c s="36">
        <f>ROUND(G202*H202,6)</f>
      </c>
      <c r="L202" s="38">
        <v>0</v>
      </c>
      <c s="32">
        <f>ROUND(ROUND(L202,2)*ROUND(G202,3),2)</f>
      </c>
      <c s="36" t="s">
        <v>109</v>
      </c>
      <c>
        <f>(M202*21)/100</f>
      </c>
      <c t="s">
        <v>28</v>
      </c>
    </row>
    <row r="203" spans="1:5" ht="12.75">
      <c r="A203" s="35" t="s">
        <v>55</v>
      </c>
      <c r="E203" s="39" t="s">
        <v>2675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1243</v>
      </c>
      <c s="34" t="s">
        <v>2676</v>
      </c>
      <c s="35" t="s">
        <v>5</v>
      </c>
      <c s="6" t="s">
        <v>2677</v>
      </c>
      <c s="36" t="s">
        <v>128</v>
      </c>
      <c s="37">
        <v>2</v>
      </c>
      <c s="36">
        <v>0.00102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25.5">
      <c r="A207" s="35" t="s">
        <v>55</v>
      </c>
      <c r="E207" s="39" t="s">
        <v>2677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1027</v>
      </c>
      <c s="34" t="s">
        <v>2678</v>
      </c>
      <c s="35" t="s">
        <v>5</v>
      </c>
      <c s="6" t="s">
        <v>2679</v>
      </c>
      <c s="36" t="s">
        <v>128</v>
      </c>
      <c s="37">
        <v>1</v>
      </c>
      <c s="36">
        <v>0.00102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25.5">
      <c r="A211" s="35" t="s">
        <v>55</v>
      </c>
      <c r="E211" s="39" t="s">
        <v>2679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12.75">
      <c r="A214" t="s">
        <v>50</v>
      </c>
      <c s="34" t="s">
        <v>1032</v>
      </c>
      <c s="34" t="s">
        <v>2680</v>
      </c>
      <c s="35" t="s">
        <v>5</v>
      </c>
      <c s="6" t="s">
        <v>2681</v>
      </c>
      <c s="36" t="s">
        <v>128</v>
      </c>
      <c s="37">
        <v>2</v>
      </c>
      <c s="36">
        <v>0.0255</v>
      </c>
      <c s="36">
        <f>ROUND(G214*H214,6)</f>
      </c>
      <c r="L214" s="38">
        <v>0</v>
      </c>
      <c s="32">
        <f>ROUND(ROUND(L214,2)*ROUND(G214,3),2)</f>
      </c>
      <c s="36" t="s">
        <v>109</v>
      </c>
      <c>
        <f>(M214*21)/100</f>
      </c>
      <c t="s">
        <v>28</v>
      </c>
    </row>
    <row r="215" spans="1:5" ht="12.75">
      <c r="A215" s="35" t="s">
        <v>55</v>
      </c>
      <c r="E215" s="39" t="s">
        <v>2681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1036</v>
      </c>
      <c s="34" t="s">
        <v>2682</v>
      </c>
      <c s="35" t="s">
        <v>5</v>
      </c>
      <c s="6" t="s">
        <v>2683</v>
      </c>
      <c s="36" t="s">
        <v>128</v>
      </c>
      <c s="37">
        <v>1</v>
      </c>
      <c s="36">
        <v>0.0255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2683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6" ht="12.75">
      <c r="A222" t="s">
        <v>50</v>
      </c>
      <c s="34" t="s">
        <v>1039</v>
      </c>
      <c s="34" t="s">
        <v>2684</v>
      </c>
      <c s="35" t="s">
        <v>5</v>
      </c>
      <c s="6" t="s">
        <v>2685</v>
      </c>
      <c s="36" t="s">
        <v>128</v>
      </c>
      <c s="37">
        <v>1</v>
      </c>
      <c s="36">
        <v>0.00029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28</v>
      </c>
    </row>
    <row r="223" spans="1:5" ht="12.75">
      <c r="A223" s="35" t="s">
        <v>55</v>
      </c>
      <c r="E223" s="39" t="s">
        <v>2685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12.75">
      <c r="A226" t="s">
        <v>50</v>
      </c>
      <c s="34" t="s">
        <v>1042</v>
      </c>
      <c s="34" t="s">
        <v>2686</v>
      </c>
      <c s="35" t="s">
        <v>5</v>
      </c>
      <c s="6" t="s">
        <v>2687</v>
      </c>
      <c s="36" t="s">
        <v>108</v>
      </c>
      <c s="37">
        <v>74.3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2687</v>
      </c>
    </row>
    <row r="228" spans="1:5" ht="25.5">
      <c r="A228" s="35" t="s">
        <v>56</v>
      </c>
      <c r="E228" s="40" t="s">
        <v>2688</v>
      </c>
    </row>
    <row r="229" spans="1:5" ht="12.75">
      <c r="A229" t="s">
        <v>58</v>
      </c>
      <c r="E229" s="39" t="s">
        <v>5</v>
      </c>
    </row>
    <row r="230" spans="1:16" ht="12.75">
      <c r="A230" t="s">
        <v>50</v>
      </c>
      <c s="34" t="s">
        <v>964</v>
      </c>
      <c s="34" t="s">
        <v>2689</v>
      </c>
      <c s="35" t="s">
        <v>5</v>
      </c>
      <c s="6" t="s">
        <v>2690</v>
      </c>
      <c s="36" t="s">
        <v>108</v>
      </c>
      <c s="37">
        <v>17.2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12.75">
      <c r="A231" s="35" t="s">
        <v>55</v>
      </c>
      <c r="E231" s="39" t="s">
        <v>2690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6" ht="25.5">
      <c r="A234" t="s">
        <v>50</v>
      </c>
      <c s="34" t="s">
        <v>968</v>
      </c>
      <c s="34" t="s">
        <v>2691</v>
      </c>
      <c s="35" t="s">
        <v>5</v>
      </c>
      <c s="6" t="s">
        <v>2692</v>
      </c>
      <c s="36" t="s">
        <v>85</v>
      </c>
      <c s="37">
        <v>0.479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25.5">
      <c r="A235" s="35" t="s">
        <v>55</v>
      </c>
      <c r="E235" s="39" t="s">
        <v>2692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5</v>
      </c>
    </row>
    <row r="238" spans="1:16" ht="25.5">
      <c r="A238" t="s">
        <v>50</v>
      </c>
      <c s="34" t="s">
        <v>1746</v>
      </c>
      <c s="34" t="s">
        <v>2693</v>
      </c>
      <c s="35" t="s">
        <v>5</v>
      </c>
      <c s="6" t="s">
        <v>2694</v>
      </c>
      <c s="36" t="s">
        <v>85</v>
      </c>
      <c s="37">
        <v>0.479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28</v>
      </c>
    </row>
    <row r="239" spans="1:5" ht="38.25">
      <c r="A239" s="35" t="s">
        <v>55</v>
      </c>
      <c r="E239" s="39" t="s">
        <v>2695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3" ht="12.75">
      <c r="A242" t="s">
        <v>47</v>
      </c>
      <c r="C242" s="31" t="s">
        <v>2696</v>
      </c>
      <c r="E242" s="33" t="s">
        <v>2697</v>
      </c>
      <c r="J242" s="32">
        <f>0</f>
      </c>
      <c s="32">
        <f>0</f>
      </c>
      <c s="32">
        <f>0+L243+L247+L251+L255+L259+L263+L267+L271+L275+L279+L283+L287+L291+L295+L299+L303+L307+L311+L315+L319+L323+L327+L331+L335+L339+L343+L347+L351+L355+L359+L363+L367+L371+L375+L379+L383</f>
      </c>
      <c s="32">
        <f>0+M243+M247+M251+M255+M259+M263+M267+M271+M275+M279+M283+M287+M291+M295+M299+M303+M307+M311+M315+M319+M323+M327+M331+M335+M339+M343+M347+M351+M355+M359+M363+M367+M371+M375+M379+M383</f>
      </c>
    </row>
    <row r="243" spans="1:16" ht="25.5">
      <c r="A243" t="s">
        <v>50</v>
      </c>
      <c s="34" t="s">
        <v>1750</v>
      </c>
      <c s="34" t="s">
        <v>2698</v>
      </c>
      <c s="35" t="s">
        <v>5</v>
      </c>
      <c s="6" t="s">
        <v>2699</v>
      </c>
      <c s="36" t="s">
        <v>108</v>
      </c>
      <c s="37">
        <v>64.7</v>
      </c>
      <c s="36">
        <v>0.00084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28</v>
      </c>
    </row>
    <row r="244" spans="1:5" ht="25.5">
      <c r="A244" s="35" t="s">
        <v>55</v>
      </c>
      <c r="E244" s="39" t="s">
        <v>2699</v>
      </c>
    </row>
    <row r="245" spans="1:5" ht="63.75">
      <c r="A245" s="35" t="s">
        <v>56</v>
      </c>
      <c r="E245" s="40" t="s">
        <v>2700</v>
      </c>
    </row>
    <row r="246" spans="1:5" ht="12.75">
      <c r="A246" t="s">
        <v>58</v>
      </c>
      <c r="E246" s="39" t="s">
        <v>5</v>
      </c>
    </row>
    <row r="247" spans="1:16" ht="25.5">
      <c r="A247" t="s">
        <v>50</v>
      </c>
      <c s="34" t="s">
        <v>1756</v>
      </c>
      <c s="34" t="s">
        <v>2701</v>
      </c>
      <c s="35" t="s">
        <v>5</v>
      </c>
      <c s="6" t="s">
        <v>2702</v>
      </c>
      <c s="36" t="s">
        <v>108</v>
      </c>
      <c s="37">
        <v>44.9</v>
      </c>
      <c s="36">
        <v>0.00116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28</v>
      </c>
    </row>
    <row r="248" spans="1:5" ht="25.5">
      <c r="A248" s="35" t="s">
        <v>55</v>
      </c>
      <c r="E248" s="39" t="s">
        <v>2702</v>
      </c>
    </row>
    <row r="249" spans="1:5" ht="89.25">
      <c r="A249" s="35" t="s">
        <v>56</v>
      </c>
      <c r="E249" s="40" t="s">
        <v>2703</v>
      </c>
    </row>
    <row r="250" spans="1:5" ht="12.75">
      <c r="A250" t="s">
        <v>58</v>
      </c>
      <c r="E250" s="39" t="s">
        <v>5</v>
      </c>
    </row>
    <row r="251" spans="1:16" ht="25.5">
      <c r="A251" t="s">
        <v>50</v>
      </c>
      <c s="34" t="s">
        <v>1760</v>
      </c>
      <c s="34" t="s">
        <v>2704</v>
      </c>
      <c s="35" t="s">
        <v>5</v>
      </c>
      <c s="6" t="s">
        <v>2705</v>
      </c>
      <c s="36" t="s">
        <v>108</v>
      </c>
      <c s="37">
        <v>5.5</v>
      </c>
      <c s="36">
        <v>0.00144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28</v>
      </c>
    </row>
    <row r="252" spans="1:5" ht="25.5">
      <c r="A252" s="35" t="s">
        <v>55</v>
      </c>
      <c r="E252" s="39" t="s">
        <v>2705</v>
      </c>
    </row>
    <row r="253" spans="1:5" ht="38.25">
      <c r="A253" s="35" t="s">
        <v>56</v>
      </c>
      <c r="E253" s="40" t="s">
        <v>2706</v>
      </c>
    </row>
    <row r="254" spans="1:5" ht="12.75">
      <c r="A254" t="s">
        <v>58</v>
      </c>
      <c r="E254" s="39" t="s">
        <v>5</v>
      </c>
    </row>
    <row r="255" spans="1:16" ht="25.5">
      <c r="A255" t="s">
        <v>50</v>
      </c>
      <c s="34" t="s">
        <v>1765</v>
      </c>
      <c s="34" t="s">
        <v>2707</v>
      </c>
      <c s="35" t="s">
        <v>5</v>
      </c>
      <c s="6" t="s">
        <v>2708</v>
      </c>
      <c s="36" t="s">
        <v>108</v>
      </c>
      <c s="37">
        <v>2.2</v>
      </c>
      <c s="36">
        <v>0.00281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28</v>
      </c>
    </row>
    <row r="256" spans="1:5" ht="25.5">
      <c r="A256" s="35" t="s">
        <v>55</v>
      </c>
      <c r="E256" s="39" t="s">
        <v>2708</v>
      </c>
    </row>
    <row r="257" spans="1:5" ht="38.25">
      <c r="A257" s="35" t="s">
        <v>56</v>
      </c>
      <c r="E257" s="40" t="s">
        <v>2709</v>
      </c>
    </row>
    <row r="258" spans="1:5" ht="12.75">
      <c r="A258" t="s">
        <v>58</v>
      </c>
      <c r="E258" s="39" t="s">
        <v>5</v>
      </c>
    </row>
    <row r="259" spans="1:16" ht="25.5">
      <c r="A259" t="s">
        <v>50</v>
      </c>
      <c s="34" t="s">
        <v>1768</v>
      </c>
      <c s="34" t="s">
        <v>2710</v>
      </c>
      <c s="35" t="s">
        <v>5</v>
      </c>
      <c s="6" t="s">
        <v>2711</v>
      </c>
      <c s="36" t="s">
        <v>108</v>
      </c>
      <c s="37">
        <v>11.6</v>
      </c>
      <c s="36">
        <v>0.00073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28</v>
      </c>
    </row>
    <row r="260" spans="1:5" ht="25.5">
      <c r="A260" s="35" t="s">
        <v>55</v>
      </c>
      <c r="E260" s="39" t="s">
        <v>2711</v>
      </c>
    </row>
    <row r="261" spans="1:5" ht="38.25">
      <c r="A261" s="35" t="s">
        <v>56</v>
      </c>
      <c r="E261" s="40" t="s">
        <v>2712</v>
      </c>
    </row>
    <row r="262" spans="1:5" ht="12.75">
      <c r="A262" t="s">
        <v>58</v>
      </c>
      <c r="E262" s="39" t="s">
        <v>5</v>
      </c>
    </row>
    <row r="263" spans="1:16" ht="25.5">
      <c r="A263" t="s">
        <v>50</v>
      </c>
      <c s="34" t="s">
        <v>1773</v>
      </c>
      <c s="34" t="s">
        <v>2713</v>
      </c>
      <c s="35" t="s">
        <v>5</v>
      </c>
      <c s="6" t="s">
        <v>2714</v>
      </c>
      <c s="36" t="s">
        <v>108</v>
      </c>
      <c s="37">
        <v>64.7</v>
      </c>
      <c s="36">
        <v>4E-05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28</v>
      </c>
    </row>
    <row r="264" spans="1:5" ht="38.25">
      <c r="A264" s="35" t="s">
        <v>55</v>
      </c>
      <c r="E264" s="39" t="s">
        <v>2715</v>
      </c>
    </row>
    <row r="265" spans="1:5" ht="25.5">
      <c r="A265" s="35" t="s">
        <v>56</v>
      </c>
      <c r="E265" s="40" t="s">
        <v>2716</v>
      </c>
    </row>
    <row r="266" spans="1:5" ht="12.75">
      <c r="A266" t="s">
        <v>58</v>
      </c>
      <c r="E266" s="39" t="s">
        <v>5</v>
      </c>
    </row>
    <row r="267" spans="1:16" ht="25.5">
      <c r="A267" t="s">
        <v>50</v>
      </c>
      <c s="34" t="s">
        <v>1777</v>
      </c>
      <c s="34" t="s">
        <v>2717</v>
      </c>
      <c s="35" t="s">
        <v>5</v>
      </c>
      <c s="6" t="s">
        <v>2714</v>
      </c>
      <c s="36" t="s">
        <v>108</v>
      </c>
      <c s="37">
        <v>38.7</v>
      </c>
      <c s="36">
        <v>4E-05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28</v>
      </c>
    </row>
    <row r="268" spans="1:5" ht="38.25">
      <c r="A268" s="35" t="s">
        <v>55</v>
      </c>
      <c r="E268" s="39" t="s">
        <v>2718</v>
      </c>
    </row>
    <row r="269" spans="1:5" ht="25.5">
      <c r="A269" s="35" t="s">
        <v>56</v>
      </c>
      <c r="E269" s="40" t="s">
        <v>2719</v>
      </c>
    </row>
    <row r="270" spans="1:5" ht="12.75">
      <c r="A270" t="s">
        <v>58</v>
      </c>
      <c r="E270" s="39" t="s">
        <v>5</v>
      </c>
    </row>
    <row r="271" spans="1:16" ht="25.5">
      <c r="A271" t="s">
        <v>50</v>
      </c>
      <c s="34" t="s">
        <v>1781</v>
      </c>
      <c s="34" t="s">
        <v>2720</v>
      </c>
      <c s="35" t="s">
        <v>5</v>
      </c>
      <c s="6" t="s">
        <v>2721</v>
      </c>
      <c s="36" t="s">
        <v>108</v>
      </c>
      <c s="37">
        <v>7.7</v>
      </c>
      <c s="36">
        <v>7E-05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28</v>
      </c>
    </row>
    <row r="272" spans="1:5" ht="38.25">
      <c r="A272" s="35" t="s">
        <v>55</v>
      </c>
      <c r="E272" s="39" t="s">
        <v>2722</v>
      </c>
    </row>
    <row r="273" spans="1:5" ht="25.5">
      <c r="A273" s="35" t="s">
        <v>56</v>
      </c>
      <c r="E273" s="40" t="s">
        <v>2723</v>
      </c>
    </row>
    <row r="274" spans="1:5" ht="12.75">
      <c r="A274" t="s">
        <v>58</v>
      </c>
      <c r="E274" s="39" t="s">
        <v>5</v>
      </c>
    </row>
    <row r="275" spans="1:16" ht="25.5">
      <c r="A275" t="s">
        <v>50</v>
      </c>
      <c s="34" t="s">
        <v>1785</v>
      </c>
      <c s="34" t="s">
        <v>2724</v>
      </c>
      <c s="35" t="s">
        <v>5</v>
      </c>
      <c s="6" t="s">
        <v>2725</v>
      </c>
      <c s="36" t="s">
        <v>108</v>
      </c>
      <c s="37">
        <v>11.6</v>
      </c>
      <c s="36">
        <v>7E-05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28</v>
      </c>
    </row>
    <row r="276" spans="1:5" ht="38.25">
      <c r="A276" s="35" t="s">
        <v>55</v>
      </c>
      <c r="E276" s="39" t="s">
        <v>2726</v>
      </c>
    </row>
    <row r="277" spans="1:5" ht="25.5">
      <c r="A277" s="35" t="s">
        <v>56</v>
      </c>
      <c r="E277" s="40" t="s">
        <v>2727</v>
      </c>
    </row>
    <row r="278" spans="1:5" ht="12.75">
      <c r="A278" t="s">
        <v>58</v>
      </c>
      <c r="E278" s="39" t="s">
        <v>5</v>
      </c>
    </row>
    <row r="279" spans="1:16" ht="12.75">
      <c r="A279" t="s">
        <v>50</v>
      </c>
      <c s="34" t="s">
        <v>1789</v>
      </c>
      <c s="34" t="s">
        <v>2728</v>
      </c>
      <c s="35" t="s">
        <v>5</v>
      </c>
      <c s="6" t="s">
        <v>2729</v>
      </c>
      <c s="36" t="s">
        <v>128</v>
      </c>
      <c s="37">
        <v>42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28</v>
      </c>
    </row>
    <row r="280" spans="1:5" ht="12.75">
      <c r="A280" s="35" t="s">
        <v>55</v>
      </c>
      <c r="E280" s="39" t="s">
        <v>2729</v>
      </c>
    </row>
    <row r="281" spans="1:5" ht="12.75">
      <c r="A281" s="35" t="s">
        <v>56</v>
      </c>
      <c r="E281" s="40" t="s">
        <v>2730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1793</v>
      </c>
      <c s="34" t="s">
        <v>2731</v>
      </c>
      <c s="35" t="s">
        <v>5</v>
      </c>
      <c s="6" t="s">
        <v>2732</v>
      </c>
      <c s="36" t="s">
        <v>128</v>
      </c>
      <c s="37">
        <v>10</v>
      </c>
      <c s="36">
        <v>0.00013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28</v>
      </c>
    </row>
    <row r="284" spans="1:5" ht="12.75">
      <c r="A284" s="35" t="s">
        <v>55</v>
      </c>
      <c r="E284" s="39" t="s">
        <v>2732</v>
      </c>
    </row>
    <row r="285" spans="1:5" ht="25.5">
      <c r="A285" s="35" t="s">
        <v>56</v>
      </c>
      <c r="E285" s="40" t="s">
        <v>2733</v>
      </c>
    </row>
    <row r="286" spans="1:5" ht="12.75">
      <c r="A286" t="s">
        <v>58</v>
      </c>
      <c r="E286" s="39" t="s">
        <v>5</v>
      </c>
    </row>
    <row r="287" spans="1:16" ht="12.75">
      <c r="A287" t="s">
        <v>50</v>
      </c>
      <c s="34" t="s">
        <v>1797</v>
      </c>
      <c s="34" t="s">
        <v>2734</v>
      </c>
      <c s="35" t="s">
        <v>5</v>
      </c>
      <c s="6" t="s">
        <v>2735</v>
      </c>
      <c s="36" t="s">
        <v>830</v>
      </c>
      <c s="37">
        <v>16</v>
      </c>
      <c s="36">
        <v>0.00025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12.75">
      <c r="A288" s="35" t="s">
        <v>55</v>
      </c>
      <c r="E288" s="39" t="s">
        <v>2735</v>
      </c>
    </row>
    <row r="289" spans="1:5" ht="25.5">
      <c r="A289" s="35" t="s">
        <v>56</v>
      </c>
      <c r="E289" s="40" t="s">
        <v>2736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1801</v>
      </c>
      <c s="34" t="s">
        <v>2737</v>
      </c>
      <c s="35" t="s">
        <v>5</v>
      </c>
      <c s="6" t="s">
        <v>2738</v>
      </c>
      <c s="36" t="s">
        <v>128</v>
      </c>
      <c s="37">
        <v>1</v>
      </c>
      <c s="36">
        <v>0.00027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2738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1805</v>
      </c>
      <c s="34" t="s">
        <v>2739</v>
      </c>
      <c s="35" t="s">
        <v>5</v>
      </c>
      <c s="6" t="s">
        <v>2740</v>
      </c>
      <c s="36" t="s">
        <v>128</v>
      </c>
      <c s="37">
        <v>1</v>
      </c>
      <c s="36">
        <v>2E-05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25.5">
      <c r="A296" s="35" t="s">
        <v>55</v>
      </c>
      <c r="E296" s="39" t="s">
        <v>2740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1810</v>
      </c>
      <c s="34" t="s">
        <v>2741</v>
      </c>
      <c s="35" t="s">
        <v>5</v>
      </c>
      <c s="6" t="s">
        <v>2742</v>
      </c>
      <c s="36" t="s">
        <v>128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109</v>
      </c>
      <c>
        <f>(M299*21)/100</f>
      </c>
      <c t="s">
        <v>28</v>
      </c>
    </row>
    <row r="300" spans="1:5" ht="12.75">
      <c r="A300" s="35" t="s">
        <v>55</v>
      </c>
      <c r="E300" s="39" t="s">
        <v>2742</v>
      </c>
    </row>
    <row r="301" spans="1:5" ht="12.75">
      <c r="A301" s="35" t="s">
        <v>56</v>
      </c>
      <c r="E301" s="40" t="s">
        <v>5</v>
      </c>
    </row>
    <row r="302" spans="1:5" ht="12.75">
      <c r="A302" t="s">
        <v>58</v>
      </c>
      <c r="E302" s="39" t="s">
        <v>5</v>
      </c>
    </row>
    <row r="303" spans="1:16" ht="12.75">
      <c r="A303" t="s">
        <v>50</v>
      </c>
      <c s="34" t="s">
        <v>1815</v>
      </c>
      <c s="34" t="s">
        <v>2743</v>
      </c>
      <c s="35" t="s">
        <v>5</v>
      </c>
      <c s="6" t="s">
        <v>2744</v>
      </c>
      <c s="36" t="s">
        <v>128</v>
      </c>
      <c s="37">
        <v>1</v>
      </c>
      <c s="36">
        <v>0.00082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12.75">
      <c r="A304" s="35" t="s">
        <v>55</v>
      </c>
      <c r="E304" s="39" t="s">
        <v>2744</v>
      </c>
    </row>
    <row r="305" spans="1:5" ht="12.75">
      <c r="A305" s="35" t="s">
        <v>56</v>
      </c>
      <c r="E305" s="40" t="s">
        <v>5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1819</v>
      </c>
      <c s="34" t="s">
        <v>2745</v>
      </c>
      <c s="35" t="s">
        <v>5</v>
      </c>
      <c s="6" t="s">
        <v>2746</v>
      </c>
      <c s="36" t="s">
        <v>128</v>
      </c>
      <c s="37">
        <v>7</v>
      </c>
      <c s="36">
        <v>0.00021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28</v>
      </c>
    </row>
    <row r="308" spans="1:5" ht="12.75">
      <c r="A308" s="35" t="s">
        <v>55</v>
      </c>
      <c r="E308" s="39" t="s">
        <v>2746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5</v>
      </c>
    </row>
    <row r="311" spans="1:16" ht="12.75">
      <c r="A311" t="s">
        <v>50</v>
      </c>
      <c s="34" t="s">
        <v>1822</v>
      </c>
      <c s="34" t="s">
        <v>2747</v>
      </c>
      <c s="35" t="s">
        <v>5</v>
      </c>
      <c s="6" t="s">
        <v>2748</v>
      </c>
      <c s="36" t="s">
        <v>128</v>
      </c>
      <c s="37">
        <v>3</v>
      </c>
      <c s="36">
        <v>0.00034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28</v>
      </c>
    </row>
    <row r="312" spans="1:5" ht="12.75">
      <c r="A312" s="35" t="s">
        <v>55</v>
      </c>
      <c r="E312" s="39" t="s">
        <v>2748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5</v>
      </c>
    </row>
    <row r="315" spans="1:16" ht="12.75">
      <c r="A315" t="s">
        <v>50</v>
      </c>
      <c s="34" t="s">
        <v>1826</v>
      </c>
      <c s="34" t="s">
        <v>2749</v>
      </c>
      <c s="35" t="s">
        <v>5</v>
      </c>
      <c s="6" t="s">
        <v>2750</v>
      </c>
      <c s="36" t="s">
        <v>128</v>
      </c>
      <c s="37">
        <v>1</v>
      </c>
      <c s="36">
        <v>0.0005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28</v>
      </c>
    </row>
    <row r="316" spans="1:5" ht="12.75">
      <c r="A316" s="35" t="s">
        <v>55</v>
      </c>
      <c r="E316" s="39" t="s">
        <v>2750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5</v>
      </c>
    </row>
    <row r="319" spans="1:16" ht="12.75">
      <c r="A319" t="s">
        <v>50</v>
      </c>
      <c s="34" t="s">
        <v>1830</v>
      </c>
      <c s="34" t="s">
        <v>2751</v>
      </c>
      <c s="35" t="s">
        <v>5</v>
      </c>
      <c s="6" t="s">
        <v>2752</v>
      </c>
      <c s="36" t="s">
        <v>128</v>
      </c>
      <c s="37">
        <v>3</v>
      </c>
      <c s="36">
        <v>0.0007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28</v>
      </c>
    </row>
    <row r="320" spans="1:5" ht="12.75">
      <c r="A320" s="35" t="s">
        <v>55</v>
      </c>
      <c r="E320" s="39" t="s">
        <v>2752</v>
      </c>
    </row>
    <row r="321" spans="1:5" ht="12.75">
      <c r="A321" s="35" t="s">
        <v>56</v>
      </c>
      <c r="E321" s="40" t="s">
        <v>5</v>
      </c>
    </row>
    <row r="322" spans="1:5" ht="12.75">
      <c r="A322" t="s">
        <v>58</v>
      </c>
      <c r="E322" s="39" t="s">
        <v>5</v>
      </c>
    </row>
    <row r="323" spans="1:16" ht="25.5">
      <c r="A323" t="s">
        <v>50</v>
      </c>
      <c s="34" t="s">
        <v>1834</v>
      </c>
      <c s="34" t="s">
        <v>2753</v>
      </c>
      <c s="35" t="s">
        <v>5</v>
      </c>
      <c s="6" t="s">
        <v>2754</v>
      </c>
      <c s="36" t="s">
        <v>128</v>
      </c>
      <c s="37">
        <v>1</v>
      </c>
      <c s="36">
        <v>0.00027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25.5">
      <c r="A324" s="35" t="s">
        <v>55</v>
      </c>
      <c r="E324" s="39" t="s">
        <v>2754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5</v>
      </c>
    </row>
    <row r="327" spans="1:16" ht="25.5">
      <c r="A327" t="s">
        <v>50</v>
      </c>
      <c s="34" t="s">
        <v>1838</v>
      </c>
      <c s="34" t="s">
        <v>2755</v>
      </c>
      <c s="35" t="s">
        <v>5</v>
      </c>
      <c s="6" t="s">
        <v>2756</v>
      </c>
      <c s="36" t="s">
        <v>128</v>
      </c>
      <c s="37">
        <v>3</v>
      </c>
      <c s="36">
        <v>0.0004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28</v>
      </c>
    </row>
    <row r="328" spans="1:5" ht="25.5">
      <c r="A328" s="35" t="s">
        <v>55</v>
      </c>
      <c r="E328" s="39" t="s">
        <v>2756</v>
      </c>
    </row>
    <row r="329" spans="1:5" ht="12.75">
      <c r="A329" s="35" t="s">
        <v>56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25.5">
      <c r="A331" t="s">
        <v>50</v>
      </c>
      <c s="34" t="s">
        <v>1841</v>
      </c>
      <c s="34" t="s">
        <v>2757</v>
      </c>
      <c s="35" t="s">
        <v>5</v>
      </c>
      <c s="6" t="s">
        <v>2758</v>
      </c>
      <c s="36" t="s">
        <v>128</v>
      </c>
      <c s="37">
        <v>1</v>
      </c>
      <c s="36">
        <v>0.00057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28</v>
      </c>
    </row>
    <row r="332" spans="1:5" ht="25.5">
      <c r="A332" s="35" t="s">
        <v>55</v>
      </c>
      <c r="E332" s="39" t="s">
        <v>2758</v>
      </c>
    </row>
    <row r="333" spans="1:5" ht="12.75">
      <c r="A333" s="35" t="s">
        <v>56</v>
      </c>
      <c r="E333" s="40" t="s">
        <v>5</v>
      </c>
    </row>
    <row r="334" spans="1:5" ht="12.75">
      <c r="A334" t="s">
        <v>58</v>
      </c>
      <c r="E334" s="39" t="s">
        <v>5</v>
      </c>
    </row>
    <row r="335" spans="1:16" ht="25.5">
      <c r="A335" t="s">
        <v>50</v>
      </c>
      <c s="34" t="s">
        <v>1845</v>
      </c>
      <c s="34" t="s">
        <v>2759</v>
      </c>
      <c s="35" t="s">
        <v>5</v>
      </c>
      <c s="6" t="s">
        <v>2760</v>
      </c>
      <c s="36" t="s">
        <v>128</v>
      </c>
      <c s="37">
        <v>1</v>
      </c>
      <c s="36">
        <v>0.0008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28</v>
      </c>
    </row>
    <row r="336" spans="1:5" ht="25.5">
      <c r="A336" s="35" t="s">
        <v>55</v>
      </c>
      <c r="E336" s="39" t="s">
        <v>2760</v>
      </c>
    </row>
    <row r="337" spans="1:5" ht="12.75">
      <c r="A337" s="35" t="s">
        <v>56</v>
      </c>
      <c r="E337" s="40" t="s">
        <v>5</v>
      </c>
    </row>
    <row r="338" spans="1:5" ht="12.75">
      <c r="A338" t="s">
        <v>58</v>
      </c>
      <c r="E338" s="39" t="s">
        <v>5</v>
      </c>
    </row>
    <row r="339" spans="1:16" ht="25.5">
      <c r="A339" t="s">
        <v>50</v>
      </c>
      <c s="34" t="s">
        <v>1848</v>
      </c>
      <c s="34" t="s">
        <v>2761</v>
      </c>
      <c s="35" t="s">
        <v>5</v>
      </c>
      <c s="6" t="s">
        <v>2762</v>
      </c>
      <c s="36" t="s">
        <v>128</v>
      </c>
      <c s="37">
        <v>3</v>
      </c>
      <c s="36">
        <v>2E-05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28</v>
      </c>
    </row>
    <row r="340" spans="1:5" ht="25.5">
      <c r="A340" s="35" t="s">
        <v>55</v>
      </c>
      <c r="E340" s="39" t="s">
        <v>2762</v>
      </c>
    </row>
    <row r="341" spans="1:5" ht="25.5">
      <c r="A341" s="35" t="s">
        <v>56</v>
      </c>
      <c r="E341" s="40" t="s">
        <v>2763</v>
      </c>
    </row>
    <row r="342" spans="1:5" ht="12.75">
      <c r="A342" t="s">
        <v>58</v>
      </c>
      <c r="E342" s="39" t="s">
        <v>5</v>
      </c>
    </row>
    <row r="343" spans="1:16" ht="12.75">
      <c r="A343" t="s">
        <v>50</v>
      </c>
      <c s="34" t="s">
        <v>1852</v>
      </c>
      <c s="34" t="s">
        <v>2764</v>
      </c>
      <c s="35" t="s">
        <v>5</v>
      </c>
      <c s="6" t="s">
        <v>2765</v>
      </c>
      <c s="36" t="s">
        <v>128</v>
      </c>
      <c s="37">
        <v>1</v>
      </c>
      <c s="36">
        <v>0.0055</v>
      </c>
      <c s="36">
        <f>ROUND(G343*H343,6)</f>
      </c>
      <c r="L343" s="38">
        <v>0</v>
      </c>
      <c s="32">
        <f>ROUND(ROUND(L343,2)*ROUND(G343,3),2)</f>
      </c>
      <c s="36" t="s">
        <v>109</v>
      </c>
      <c>
        <f>(M343*21)/100</f>
      </c>
      <c t="s">
        <v>28</v>
      </c>
    </row>
    <row r="344" spans="1:5" ht="12.75">
      <c r="A344" s="35" t="s">
        <v>55</v>
      </c>
      <c r="E344" s="39" t="s">
        <v>2765</v>
      </c>
    </row>
    <row r="345" spans="1:5" ht="12.75">
      <c r="A345" s="35" t="s">
        <v>56</v>
      </c>
      <c r="E345" s="40" t="s">
        <v>5</v>
      </c>
    </row>
    <row r="346" spans="1:5" ht="12.75">
      <c r="A346" t="s">
        <v>58</v>
      </c>
      <c r="E346" s="39" t="s">
        <v>5</v>
      </c>
    </row>
    <row r="347" spans="1:16" ht="12.75">
      <c r="A347" t="s">
        <v>50</v>
      </c>
      <c s="34" t="s">
        <v>1857</v>
      </c>
      <c s="34" t="s">
        <v>2766</v>
      </c>
      <c s="35" t="s">
        <v>5</v>
      </c>
      <c s="6" t="s">
        <v>2767</v>
      </c>
      <c s="36" t="s">
        <v>128</v>
      </c>
      <c s="37">
        <v>2</v>
      </c>
      <c s="36">
        <v>0.00012</v>
      </c>
      <c s="36">
        <f>ROUND(G347*H347,6)</f>
      </c>
      <c r="L347" s="38">
        <v>0</v>
      </c>
      <c s="32">
        <f>ROUND(ROUND(L347,2)*ROUND(G347,3),2)</f>
      </c>
      <c s="36" t="s">
        <v>54</v>
      </c>
      <c>
        <f>(M347*21)/100</f>
      </c>
      <c t="s">
        <v>28</v>
      </c>
    </row>
    <row r="348" spans="1:5" ht="12.75">
      <c r="A348" s="35" t="s">
        <v>55</v>
      </c>
      <c r="E348" s="39" t="s">
        <v>2767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5</v>
      </c>
    </row>
    <row r="351" spans="1:16" ht="12.75">
      <c r="A351" t="s">
        <v>50</v>
      </c>
      <c s="34" t="s">
        <v>1861</v>
      </c>
      <c s="34" t="s">
        <v>2768</v>
      </c>
      <c s="35" t="s">
        <v>5</v>
      </c>
      <c s="6" t="s">
        <v>2769</v>
      </c>
      <c s="36" t="s">
        <v>128</v>
      </c>
      <c s="37">
        <v>2</v>
      </c>
      <c s="36">
        <v>0.00026</v>
      </c>
      <c s="36">
        <f>ROUND(G351*H351,6)</f>
      </c>
      <c r="L351" s="38">
        <v>0</v>
      </c>
      <c s="32">
        <f>ROUND(ROUND(L351,2)*ROUND(G351,3),2)</f>
      </c>
      <c s="36" t="s">
        <v>109</v>
      </c>
      <c>
        <f>(M351*21)/100</f>
      </c>
      <c t="s">
        <v>28</v>
      </c>
    </row>
    <row r="352" spans="1:5" ht="12.75">
      <c r="A352" s="35" t="s">
        <v>55</v>
      </c>
      <c r="E352" s="39" t="s">
        <v>2769</v>
      </c>
    </row>
    <row r="353" spans="1:5" ht="12.75">
      <c r="A353" s="35" t="s">
        <v>56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25.5">
      <c r="A355" t="s">
        <v>50</v>
      </c>
      <c s="34" t="s">
        <v>1865</v>
      </c>
      <c s="34" t="s">
        <v>2770</v>
      </c>
      <c s="35" t="s">
        <v>5</v>
      </c>
      <c s="6" t="s">
        <v>2771</v>
      </c>
      <c s="36" t="s">
        <v>128</v>
      </c>
      <c s="37">
        <v>1</v>
      </c>
      <c s="36">
        <v>2E-05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28</v>
      </c>
    </row>
    <row r="356" spans="1:5" ht="25.5">
      <c r="A356" s="35" t="s">
        <v>55</v>
      </c>
      <c r="E356" s="39" t="s">
        <v>2771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1869</v>
      </c>
      <c s="34" t="s">
        <v>2772</v>
      </c>
      <c s="35" t="s">
        <v>5</v>
      </c>
      <c s="6" t="s">
        <v>2773</v>
      </c>
      <c s="36" t="s">
        <v>128</v>
      </c>
      <c s="37">
        <v>1</v>
      </c>
      <c s="36">
        <v>0.00032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28</v>
      </c>
    </row>
    <row r="360" spans="1:5" ht="12.75">
      <c r="A360" s="35" t="s">
        <v>55</v>
      </c>
      <c r="E360" s="39" t="s">
        <v>2773</v>
      </c>
    </row>
    <row r="361" spans="1:5" ht="12.75">
      <c r="A361" s="35" t="s">
        <v>56</v>
      </c>
      <c r="E361" s="40" t="s">
        <v>5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1872</v>
      </c>
      <c s="34" t="s">
        <v>2774</v>
      </c>
      <c s="35" t="s">
        <v>5</v>
      </c>
      <c s="6" t="s">
        <v>2775</v>
      </c>
      <c s="36" t="s">
        <v>128</v>
      </c>
      <c s="37">
        <v>1</v>
      </c>
      <c s="36">
        <v>0.01025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28</v>
      </c>
    </row>
    <row r="364" spans="1:5" ht="12.75">
      <c r="A364" s="35" t="s">
        <v>55</v>
      </c>
      <c r="E364" s="39" t="s">
        <v>2775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6" ht="25.5">
      <c r="A367" t="s">
        <v>50</v>
      </c>
      <c s="34" t="s">
        <v>1875</v>
      </c>
      <c s="34" t="s">
        <v>2776</v>
      </c>
      <c s="35" t="s">
        <v>5</v>
      </c>
      <c s="6" t="s">
        <v>2777</v>
      </c>
      <c s="36" t="s">
        <v>128</v>
      </c>
      <c s="37">
        <v>5</v>
      </c>
      <c s="36">
        <v>0.00147</v>
      </c>
      <c s="36">
        <f>ROUND(G367*H367,6)</f>
      </c>
      <c r="L367" s="38">
        <v>0</v>
      </c>
      <c s="32">
        <f>ROUND(ROUND(L367,2)*ROUND(G367,3),2)</f>
      </c>
      <c s="36" t="s">
        <v>54</v>
      </c>
      <c>
        <f>(M367*21)/100</f>
      </c>
      <c t="s">
        <v>28</v>
      </c>
    </row>
    <row r="368" spans="1:5" ht="25.5">
      <c r="A368" s="35" t="s">
        <v>55</v>
      </c>
      <c r="E368" s="39" t="s">
        <v>2777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6" ht="25.5">
      <c r="A371" t="s">
        <v>50</v>
      </c>
      <c s="34" t="s">
        <v>1881</v>
      </c>
      <c s="34" t="s">
        <v>2778</v>
      </c>
      <c s="35" t="s">
        <v>5</v>
      </c>
      <c s="6" t="s">
        <v>2779</v>
      </c>
      <c s="36" t="s">
        <v>108</v>
      </c>
      <c s="37">
        <v>122.7</v>
      </c>
      <c s="36">
        <v>0.00019</v>
      </c>
      <c s="36">
        <f>ROUND(G371*H371,6)</f>
      </c>
      <c r="L371" s="38">
        <v>0</v>
      </c>
      <c s="32">
        <f>ROUND(ROUND(L371,2)*ROUND(G371,3),2)</f>
      </c>
      <c s="36" t="s">
        <v>54</v>
      </c>
      <c>
        <f>(M371*21)/100</f>
      </c>
      <c t="s">
        <v>28</v>
      </c>
    </row>
    <row r="372" spans="1:5" ht="25.5">
      <c r="A372" s="35" t="s">
        <v>55</v>
      </c>
      <c r="E372" s="39" t="s">
        <v>2779</v>
      </c>
    </row>
    <row r="373" spans="1:5" ht="25.5">
      <c r="A373" s="35" t="s">
        <v>56</v>
      </c>
      <c r="E373" s="40" t="s">
        <v>2780</v>
      </c>
    </row>
    <row r="374" spans="1:5" ht="12.75">
      <c r="A374" t="s">
        <v>58</v>
      </c>
      <c r="E374" s="39" t="s">
        <v>5</v>
      </c>
    </row>
    <row r="375" spans="1:16" ht="25.5">
      <c r="A375" t="s">
        <v>50</v>
      </c>
      <c s="34" t="s">
        <v>1885</v>
      </c>
      <c s="34" t="s">
        <v>2781</v>
      </c>
      <c s="35" t="s">
        <v>5</v>
      </c>
      <c s="6" t="s">
        <v>2782</v>
      </c>
      <c s="36" t="s">
        <v>108</v>
      </c>
      <c s="37">
        <v>122.7</v>
      </c>
      <c s="36">
        <v>1E-05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28</v>
      </c>
    </row>
    <row r="376" spans="1:5" ht="25.5">
      <c r="A376" s="35" t="s">
        <v>55</v>
      </c>
      <c r="E376" s="39" t="s">
        <v>2782</v>
      </c>
    </row>
    <row r="377" spans="1:5" ht="12.75">
      <c r="A377" s="35" t="s">
        <v>56</v>
      </c>
      <c r="E377" s="40" t="s">
        <v>5</v>
      </c>
    </row>
    <row r="378" spans="1:5" ht="12.75">
      <c r="A378" t="s">
        <v>58</v>
      </c>
      <c r="E378" s="39" t="s">
        <v>5</v>
      </c>
    </row>
    <row r="379" spans="1:16" ht="25.5">
      <c r="A379" t="s">
        <v>50</v>
      </c>
      <c s="34" t="s">
        <v>1889</v>
      </c>
      <c s="34" t="s">
        <v>2783</v>
      </c>
      <c s="35" t="s">
        <v>5</v>
      </c>
      <c s="6" t="s">
        <v>2784</v>
      </c>
      <c s="36" t="s">
        <v>85</v>
      </c>
      <c s="37">
        <v>0.197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54</v>
      </c>
      <c>
        <f>(M379*21)/100</f>
      </c>
      <c t="s">
        <v>28</v>
      </c>
    </row>
    <row r="380" spans="1:5" ht="25.5">
      <c r="A380" s="35" t="s">
        <v>55</v>
      </c>
      <c r="E380" s="39" t="s">
        <v>2784</v>
      </c>
    </row>
    <row r="381" spans="1:5" ht="12.75">
      <c r="A381" s="35" t="s">
        <v>56</v>
      </c>
      <c r="E381" s="40" t="s">
        <v>5</v>
      </c>
    </row>
    <row r="382" spans="1:5" ht="12.75">
      <c r="A382" t="s">
        <v>58</v>
      </c>
      <c r="E382" s="39" t="s">
        <v>5</v>
      </c>
    </row>
    <row r="383" spans="1:16" ht="25.5">
      <c r="A383" t="s">
        <v>50</v>
      </c>
      <c s="34" t="s">
        <v>1893</v>
      </c>
      <c s="34" t="s">
        <v>2785</v>
      </c>
      <c s="35" t="s">
        <v>5</v>
      </c>
      <c s="6" t="s">
        <v>2786</v>
      </c>
      <c s="36" t="s">
        <v>85</v>
      </c>
      <c s="37">
        <v>0.197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28</v>
      </c>
    </row>
    <row r="384" spans="1:5" ht="38.25">
      <c r="A384" s="35" t="s">
        <v>55</v>
      </c>
      <c r="E384" s="39" t="s">
        <v>2787</v>
      </c>
    </row>
    <row r="385" spans="1:5" ht="12.75">
      <c r="A385" s="35" t="s">
        <v>56</v>
      </c>
      <c r="E385" s="40" t="s">
        <v>5</v>
      </c>
    </row>
    <row r="386" spans="1:5" ht="12.75">
      <c r="A386" t="s">
        <v>58</v>
      </c>
      <c r="E386" s="39" t="s">
        <v>5</v>
      </c>
    </row>
    <row r="387" spans="1:13" ht="12.75">
      <c r="A387" t="s">
        <v>47</v>
      </c>
      <c r="C387" s="31" t="s">
        <v>2788</v>
      </c>
      <c r="E387" s="33" t="s">
        <v>2789</v>
      </c>
      <c r="J387" s="32">
        <f>0</f>
      </c>
      <c s="32">
        <f>0</f>
      </c>
      <c s="32">
        <f>0+L388+L392+L396+L400+L404+L408+L412+L416+L420+L424+L428+L432+L436+L440+L444+L448+L452+L456+L460+L464+L468+L472+L476+L480+L484+L488+L492+L496+L500+L504+L508+L512+L516+L520+L524+L528+L532+L536+L540+L544</f>
      </c>
      <c s="32">
        <f>0+M388+M392+M396+M400+M404+M408+M412+M416+M420+M424+M428+M432+M436+M440+M444+M448+M452+M456+M460+M464+M468+M472+M476+M480+M484+M488+M492+M496+M500+M504+M508+M512+M516+M520+M524+M528+M532+M536+M540+M544</f>
      </c>
    </row>
    <row r="388" spans="1:16" ht="12.75">
      <c r="A388" t="s">
        <v>50</v>
      </c>
      <c s="34" t="s">
        <v>1897</v>
      </c>
      <c s="34" t="s">
        <v>2790</v>
      </c>
      <c s="35" t="s">
        <v>5</v>
      </c>
      <c s="6" t="s">
        <v>2791</v>
      </c>
      <c s="36" t="s">
        <v>128</v>
      </c>
      <c s="37">
        <v>6</v>
      </c>
      <c s="36">
        <v>0.00247</v>
      </c>
      <c s="36">
        <f>ROUND(G388*H388,6)</f>
      </c>
      <c r="L388" s="38">
        <v>0</v>
      </c>
      <c s="32">
        <f>ROUND(ROUND(L388,2)*ROUND(G388,3),2)</f>
      </c>
      <c s="36" t="s">
        <v>54</v>
      </c>
      <c>
        <f>(M388*21)/100</f>
      </c>
      <c t="s">
        <v>28</v>
      </c>
    </row>
    <row r="389" spans="1:5" ht="12.75">
      <c r="A389" s="35" t="s">
        <v>55</v>
      </c>
      <c r="E389" s="39" t="s">
        <v>2791</v>
      </c>
    </row>
    <row r="390" spans="1:5" ht="51">
      <c r="A390" s="35" t="s">
        <v>56</v>
      </c>
      <c r="E390" s="40" t="s">
        <v>2792</v>
      </c>
    </row>
    <row r="391" spans="1:5" ht="12.75">
      <c r="A391" t="s">
        <v>58</v>
      </c>
      <c r="E391" s="39" t="s">
        <v>5</v>
      </c>
    </row>
    <row r="392" spans="1:16" ht="12.75">
      <c r="A392" t="s">
        <v>50</v>
      </c>
      <c s="34" t="s">
        <v>1901</v>
      </c>
      <c s="34" t="s">
        <v>2793</v>
      </c>
      <c s="35" t="s">
        <v>5</v>
      </c>
      <c s="6" t="s">
        <v>2794</v>
      </c>
      <c s="36" t="s">
        <v>128</v>
      </c>
      <c s="37">
        <v>3</v>
      </c>
      <c s="36">
        <v>0.014</v>
      </c>
      <c s="36">
        <f>ROUND(G392*H392,6)</f>
      </c>
      <c r="L392" s="38">
        <v>0</v>
      </c>
      <c s="32">
        <f>ROUND(ROUND(L392,2)*ROUND(G392,3),2)</f>
      </c>
      <c s="36" t="s">
        <v>54</v>
      </c>
      <c>
        <f>(M392*21)/100</f>
      </c>
      <c t="s">
        <v>28</v>
      </c>
    </row>
    <row r="393" spans="1:5" ht="12.75">
      <c r="A393" s="35" t="s">
        <v>55</v>
      </c>
      <c r="E393" s="39" t="s">
        <v>2794</v>
      </c>
    </row>
    <row r="394" spans="1:5" ht="25.5">
      <c r="A394" s="35" t="s">
        <v>56</v>
      </c>
      <c r="E394" s="40" t="s">
        <v>2795</v>
      </c>
    </row>
    <row r="395" spans="1:5" ht="12.75">
      <c r="A395" t="s">
        <v>58</v>
      </c>
      <c r="E395" s="39" t="s">
        <v>5</v>
      </c>
    </row>
    <row r="396" spans="1:16" ht="12.75">
      <c r="A396" t="s">
        <v>50</v>
      </c>
      <c s="34" t="s">
        <v>1905</v>
      </c>
      <c s="34" t="s">
        <v>2796</v>
      </c>
      <c s="35" t="s">
        <v>5</v>
      </c>
      <c s="6" t="s">
        <v>2797</v>
      </c>
      <c s="36" t="s">
        <v>128</v>
      </c>
      <c s="37">
        <v>1</v>
      </c>
      <c s="36">
        <v>0.014</v>
      </c>
      <c s="36">
        <f>ROUND(G396*H396,6)</f>
      </c>
      <c r="L396" s="38">
        <v>0</v>
      </c>
      <c s="32">
        <f>ROUND(ROUND(L396,2)*ROUND(G396,3),2)</f>
      </c>
      <c s="36" t="s">
        <v>54</v>
      </c>
      <c>
        <f>(M396*21)/100</f>
      </c>
      <c t="s">
        <v>28</v>
      </c>
    </row>
    <row r="397" spans="1:5" ht="12.75">
      <c r="A397" s="35" t="s">
        <v>55</v>
      </c>
      <c r="E397" s="39" t="s">
        <v>2797</v>
      </c>
    </row>
    <row r="398" spans="1:5" ht="25.5">
      <c r="A398" s="35" t="s">
        <v>56</v>
      </c>
      <c r="E398" s="40" t="s">
        <v>2798</v>
      </c>
    </row>
    <row r="399" spans="1:5" ht="12.75">
      <c r="A399" t="s">
        <v>58</v>
      </c>
      <c r="E399" s="39" t="s">
        <v>5</v>
      </c>
    </row>
    <row r="400" spans="1:16" ht="12.75">
      <c r="A400" t="s">
        <v>50</v>
      </c>
      <c s="34" t="s">
        <v>1909</v>
      </c>
      <c s="34" t="s">
        <v>2799</v>
      </c>
      <c s="35" t="s">
        <v>5</v>
      </c>
      <c s="6" t="s">
        <v>2800</v>
      </c>
      <c s="36" t="s">
        <v>128</v>
      </c>
      <c s="37">
        <v>2</v>
      </c>
      <c s="36">
        <v>0.0145</v>
      </c>
      <c s="36">
        <f>ROUND(G400*H400,6)</f>
      </c>
      <c r="L400" s="38">
        <v>0</v>
      </c>
      <c s="32">
        <f>ROUND(ROUND(L400,2)*ROUND(G400,3),2)</f>
      </c>
      <c s="36" t="s">
        <v>54</v>
      </c>
      <c>
        <f>(M400*21)/100</f>
      </c>
      <c t="s">
        <v>28</v>
      </c>
    </row>
    <row r="401" spans="1:5" ht="12.75">
      <c r="A401" s="35" t="s">
        <v>55</v>
      </c>
      <c r="E401" s="39" t="s">
        <v>2800</v>
      </c>
    </row>
    <row r="402" spans="1:5" ht="25.5">
      <c r="A402" s="35" t="s">
        <v>56</v>
      </c>
      <c r="E402" s="40" t="s">
        <v>2801</v>
      </c>
    </row>
    <row r="403" spans="1:5" ht="12.75">
      <c r="A403" t="s">
        <v>58</v>
      </c>
      <c r="E403" s="39" t="s">
        <v>5</v>
      </c>
    </row>
    <row r="404" spans="1:16" ht="12.75">
      <c r="A404" t="s">
        <v>50</v>
      </c>
      <c s="34" t="s">
        <v>1913</v>
      </c>
      <c s="34" t="s">
        <v>2802</v>
      </c>
      <c s="35" t="s">
        <v>5</v>
      </c>
      <c s="6" t="s">
        <v>2803</v>
      </c>
      <c s="36" t="s">
        <v>128</v>
      </c>
      <c s="37">
        <v>2</v>
      </c>
      <c s="36">
        <v>0.0022</v>
      </c>
      <c s="36">
        <f>ROUND(G404*H404,6)</f>
      </c>
      <c r="L404" s="38">
        <v>0</v>
      </c>
      <c s="32">
        <f>ROUND(ROUND(L404,2)*ROUND(G404,3),2)</f>
      </c>
      <c s="36" t="s">
        <v>54</v>
      </c>
      <c>
        <f>(M404*21)/100</f>
      </c>
      <c t="s">
        <v>28</v>
      </c>
    </row>
    <row r="405" spans="1:5" ht="12.75">
      <c r="A405" s="35" t="s">
        <v>55</v>
      </c>
      <c r="E405" s="39" t="s">
        <v>2803</v>
      </c>
    </row>
    <row r="406" spans="1:5" ht="25.5">
      <c r="A406" s="35" t="s">
        <v>56</v>
      </c>
      <c r="E406" s="40" t="s">
        <v>2801</v>
      </c>
    </row>
    <row r="407" spans="1:5" ht="12.75">
      <c r="A407" t="s">
        <v>58</v>
      </c>
      <c r="E407" s="39" t="s">
        <v>5</v>
      </c>
    </row>
    <row r="408" spans="1:16" ht="12.75">
      <c r="A408" t="s">
        <v>50</v>
      </c>
      <c s="34" t="s">
        <v>1917</v>
      </c>
      <c s="34" t="s">
        <v>2804</v>
      </c>
      <c s="35" t="s">
        <v>5</v>
      </c>
      <c s="6" t="s">
        <v>2805</v>
      </c>
      <c s="36" t="s">
        <v>128</v>
      </c>
      <c s="37">
        <v>2</v>
      </c>
      <c s="36">
        <v>0.001</v>
      </c>
      <c s="36">
        <f>ROUND(G408*H408,6)</f>
      </c>
      <c r="L408" s="38">
        <v>0</v>
      </c>
      <c s="32">
        <f>ROUND(ROUND(L408,2)*ROUND(G408,3),2)</f>
      </c>
      <c s="36" t="s">
        <v>54</v>
      </c>
      <c>
        <f>(M408*21)/100</f>
      </c>
      <c t="s">
        <v>28</v>
      </c>
    </row>
    <row r="409" spans="1:5" ht="12.75">
      <c r="A409" s="35" t="s">
        <v>55</v>
      </c>
      <c r="E409" s="39" t="s">
        <v>2805</v>
      </c>
    </row>
    <row r="410" spans="1:5" ht="25.5">
      <c r="A410" s="35" t="s">
        <v>56</v>
      </c>
      <c r="E410" s="40" t="s">
        <v>2801</v>
      </c>
    </row>
    <row r="411" spans="1:5" ht="12.75">
      <c r="A411" t="s">
        <v>58</v>
      </c>
      <c r="E411" s="39" t="s">
        <v>5</v>
      </c>
    </row>
    <row r="412" spans="1:16" ht="12.75">
      <c r="A412" t="s">
        <v>50</v>
      </c>
      <c s="34" t="s">
        <v>1921</v>
      </c>
      <c s="34" t="s">
        <v>2806</v>
      </c>
      <c s="35" t="s">
        <v>5</v>
      </c>
      <c s="6" t="s">
        <v>2807</v>
      </c>
      <c s="36" t="s">
        <v>2808</v>
      </c>
      <c s="37">
        <v>6</v>
      </c>
      <c s="36">
        <v>0.00015</v>
      </c>
      <c s="36">
        <f>ROUND(G412*H412,6)</f>
      </c>
      <c r="L412" s="38">
        <v>0</v>
      </c>
      <c s="32">
        <f>ROUND(ROUND(L412,2)*ROUND(G412,3),2)</f>
      </c>
      <c s="36" t="s">
        <v>54</v>
      </c>
      <c>
        <f>(M412*21)/100</f>
      </c>
      <c t="s">
        <v>28</v>
      </c>
    </row>
    <row r="413" spans="1:5" ht="12.75">
      <c r="A413" s="35" t="s">
        <v>55</v>
      </c>
      <c r="E413" s="39" t="s">
        <v>2807</v>
      </c>
    </row>
    <row r="414" spans="1:5" ht="12.75">
      <c r="A414" s="35" t="s">
        <v>56</v>
      </c>
      <c r="E414" s="40" t="s">
        <v>5</v>
      </c>
    </row>
    <row r="415" spans="1:5" ht="12.75">
      <c r="A415" t="s">
        <v>58</v>
      </c>
      <c r="E415" s="39" t="s">
        <v>5</v>
      </c>
    </row>
    <row r="416" spans="1:16" ht="12.75">
      <c r="A416" t="s">
        <v>50</v>
      </c>
      <c s="34" t="s">
        <v>1925</v>
      </c>
      <c s="34" t="s">
        <v>2809</v>
      </c>
      <c s="35" t="s">
        <v>5</v>
      </c>
      <c s="6" t="s">
        <v>2810</v>
      </c>
      <c s="36" t="s">
        <v>128</v>
      </c>
      <c s="37">
        <v>1</v>
      </c>
      <c s="36">
        <v>0.00235</v>
      </c>
      <c s="36">
        <f>ROUND(G416*H416,6)</f>
      </c>
      <c r="L416" s="38">
        <v>0</v>
      </c>
      <c s="32">
        <f>ROUND(ROUND(L416,2)*ROUND(G416,3),2)</f>
      </c>
      <c s="36" t="s">
        <v>109</v>
      </c>
      <c>
        <f>(M416*21)/100</f>
      </c>
      <c t="s">
        <v>28</v>
      </c>
    </row>
    <row r="417" spans="1:5" ht="12.75">
      <c r="A417" s="35" t="s">
        <v>55</v>
      </c>
      <c r="E417" s="39" t="s">
        <v>2810</v>
      </c>
    </row>
    <row r="418" spans="1:5" ht="12.75">
      <c r="A418" s="35" t="s">
        <v>56</v>
      </c>
      <c r="E418" s="40" t="s">
        <v>5</v>
      </c>
    </row>
    <row r="419" spans="1:5" ht="12.75">
      <c r="A419" t="s">
        <v>58</v>
      </c>
      <c r="E419" s="39" t="s">
        <v>5</v>
      </c>
    </row>
    <row r="420" spans="1:16" ht="12.75">
      <c r="A420" t="s">
        <v>50</v>
      </c>
      <c s="34" t="s">
        <v>1929</v>
      </c>
      <c s="34" t="s">
        <v>2811</v>
      </c>
      <c s="35" t="s">
        <v>5</v>
      </c>
      <c s="6" t="s">
        <v>2812</v>
      </c>
      <c s="36" t="s">
        <v>128</v>
      </c>
      <c s="37">
        <v>2</v>
      </c>
      <c s="36">
        <v>8E-05</v>
      </c>
      <c s="36">
        <f>ROUND(G420*H420,6)</f>
      </c>
      <c r="L420" s="38">
        <v>0</v>
      </c>
      <c s="32">
        <f>ROUND(ROUND(L420,2)*ROUND(G420,3),2)</f>
      </c>
      <c s="36" t="s">
        <v>54</v>
      </c>
      <c>
        <f>(M420*21)/100</f>
      </c>
      <c t="s">
        <v>28</v>
      </c>
    </row>
    <row r="421" spans="1:5" ht="12.75">
      <c r="A421" s="35" t="s">
        <v>55</v>
      </c>
      <c r="E421" s="39" t="s">
        <v>2812</v>
      </c>
    </row>
    <row r="422" spans="1:5" ht="25.5">
      <c r="A422" s="35" t="s">
        <v>56</v>
      </c>
      <c r="E422" s="40" t="s">
        <v>2813</v>
      </c>
    </row>
    <row r="423" spans="1:5" ht="12.75">
      <c r="A423" t="s">
        <v>58</v>
      </c>
      <c r="E423" s="39" t="s">
        <v>5</v>
      </c>
    </row>
    <row r="424" spans="1:16" ht="12.75">
      <c r="A424" t="s">
        <v>50</v>
      </c>
      <c s="34" t="s">
        <v>1933</v>
      </c>
      <c s="34" t="s">
        <v>2814</v>
      </c>
      <c s="35" t="s">
        <v>5</v>
      </c>
      <c s="6" t="s">
        <v>2815</v>
      </c>
      <c s="36" t="s">
        <v>128</v>
      </c>
      <c s="37">
        <v>2</v>
      </c>
      <c s="36">
        <v>0.0097</v>
      </c>
      <c s="36">
        <f>ROUND(G424*H424,6)</f>
      </c>
      <c r="L424" s="38">
        <v>0</v>
      </c>
      <c s="32">
        <f>ROUND(ROUND(L424,2)*ROUND(G424,3),2)</f>
      </c>
      <c s="36" t="s">
        <v>109</v>
      </c>
      <c>
        <f>(M424*21)/100</f>
      </c>
      <c t="s">
        <v>28</v>
      </c>
    </row>
    <row r="425" spans="1:5" ht="12.75">
      <c r="A425" s="35" t="s">
        <v>55</v>
      </c>
      <c r="E425" s="39" t="s">
        <v>2815</v>
      </c>
    </row>
    <row r="426" spans="1:5" ht="76.5">
      <c r="A426" s="35" t="s">
        <v>56</v>
      </c>
      <c r="E426" s="40" t="s">
        <v>2816</v>
      </c>
    </row>
    <row r="427" spans="1:5" ht="12.75">
      <c r="A427" t="s">
        <v>58</v>
      </c>
      <c r="E427" s="39" t="s">
        <v>5</v>
      </c>
    </row>
    <row r="428" spans="1:16" ht="12.75">
      <c r="A428" t="s">
        <v>50</v>
      </c>
      <c s="34" t="s">
        <v>1936</v>
      </c>
      <c s="34" t="s">
        <v>2817</v>
      </c>
      <c s="35" t="s">
        <v>5</v>
      </c>
      <c s="6" t="s">
        <v>2818</v>
      </c>
      <c s="36" t="s">
        <v>381</v>
      </c>
      <c s="37">
        <v>2</v>
      </c>
      <c s="36">
        <v>0.00326</v>
      </c>
      <c s="36">
        <f>ROUND(G428*H428,6)</f>
      </c>
      <c r="L428" s="38">
        <v>0</v>
      </c>
      <c s="32">
        <f>ROUND(ROUND(L428,2)*ROUND(G428,3),2)</f>
      </c>
      <c s="36" t="s">
        <v>54</v>
      </c>
      <c>
        <f>(M428*21)/100</f>
      </c>
      <c t="s">
        <v>28</v>
      </c>
    </row>
    <row r="429" spans="1:5" ht="12.75">
      <c r="A429" s="35" t="s">
        <v>55</v>
      </c>
      <c r="E429" s="39" t="s">
        <v>2818</v>
      </c>
    </row>
    <row r="430" spans="1:5" ht="25.5">
      <c r="A430" s="35" t="s">
        <v>56</v>
      </c>
      <c r="E430" s="40" t="s">
        <v>2819</v>
      </c>
    </row>
    <row r="431" spans="1:5" ht="12.75">
      <c r="A431" t="s">
        <v>58</v>
      </c>
      <c r="E431" s="39" t="s">
        <v>5</v>
      </c>
    </row>
    <row r="432" spans="1:16" ht="12.75">
      <c r="A432" t="s">
        <v>50</v>
      </c>
      <c s="34" t="s">
        <v>1942</v>
      </c>
      <c s="34" t="s">
        <v>2820</v>
      </c>
      <c s="35" t="s">
        <v>5</v>
      </c>
      <c s="6" t="s">
        <v>2821</v>
      </c>
      <c s="36" t="s">
        <v>128</v>
      </c>
      <c s="37">
        <v>2</v>
      </c>
      <c s="36">
        <v>0.0215</v>
      </c>
      <c s="36">
        <f>ROUND(G432*H432,6)</f>
      </c>
      <c r="L432" s="38">
        <v>0</v>
      </c>
      <c s="32">
        <f>ROUND(ROUND(L432,2)*ROUND(G432,3),2)</f>
      </c>
      <c s="36" t="s">
        <v>109</v>
      </c>
      <c>
        <f>(M432*21)/100</f>
      </c>
      <c t="s">
        <v>28</v>
      </c>
    </row>
    <row r="433" spans="1:5" ht="12.75">
      <c r="A433" s="35" t="s">
        <v>55</v>
      </c>
      <c r="E433" s="39" t="s">
        <v>2821</v>
      </c>
    </row>
    <row r="434" spans="1:5" ht="89.25">
      <c r="A434" s="35" t="s">
        <v>56</v>
      </c>
      <c r="E434" s="40" t="s">
        <v>2822</v>
      </c>
    </row>
    <row r="435" spans="1:5" ht="12.75">
      <c r="A435" t="s">
        <v>58</v>
      </c>
      <c r="E435" s="39" t="s">
        <v>5</v>
      </c>
    </row>
    <row r="436" spans="1:16" ht="25.5">
      <c r="A436" t="s">
        <v>50</v>
      </c>
      <c s="34" t="s">
        <v>1947</v>
      </c>
      <c s="34" t="s">
        <v>2823</v>
      </c>
      <c s="35" t="s">
        <v>5</v>
      </c>
      <c s="6" t="s">
        <v>2824</v>
      </c>
      <c s="36" t="s">
        <v>128</v>
      </c>
      <c s="37">
        <v>1</v>
      </c>
      <c s="36">
        <v>0.008</v>
      </c>
      <c s="36">
        <f>ROUND(G436*H436,6)</f>
      </c>
      <c r="L436" s="38">
        <v>0</v>
      </c>
      <c s="32">
        <f>ROUND(ROUND(L436,2)*ROUND(G436,3),2)</f>
      </c>
      <c s="36" t="s">
        <v>109</v>
      </c>
      <c>
        <f>(M436*21)/100</f>
      </c>
      <c t="s">
        <v>28</v>
      </c>
    </row>
    <row r="437" spans="1:5" ht="25.5">
      <c r="A437" s="35" t="s">
        <v>55</v>
      </c>
      <c r="E437" s="39" t="s">
        <v>2824</v>
      </c>
    </row>
    <row r="438" spans="1:5" ht="76.5">
      <c r="A438" s="35" t="s">
        <v>56</v>
      </c>
      <c r="E438" s="40" t="s">
        <v>2825</v>
      </c>
    </row>
    <row r="439" spans="1:5" ht="12.75">
      <c r="A439" t="s">
        <v>58</v>
      </c>
      <c r="E439" s="39" t="s">
        <v>5</v>
      </c>
    </row>
    <row r="440" spans="1:16" ht="12.75">
      <c r="A440" t="s">
        <v>50</v>
      </c>
      <c s="34" t="s">
        <v>1951</v>
      </c>
      <c s="34" t="s">
        <v>2826</v>
      </c>
      <c s="35" t="s">
        <v>5</v>
      </c>
      <c s="6" t="s">
        <v>2827</v>
      </c>
      <c s="36" t="s">
        <v>381</v>
      </c>
      <c s="37">
        <v>2</v>
      </c>
      <c s="36">
        <v>0.00173</v>
      </c>
      <c s="36">
        <f>ROUND(G440*H440,6)</f>
      </c>
      <c r="L440" s="38">
        <v>0</v>
      </c>
      <c s="32">
        <f>ROUND(ROUND(L440,2)*ROUND(G440,3),2)</f>
      </c>
      <c s="36" t="s">
        <v>54</v>
      </c>
      <c>
        <f>(M440*21)/100</f>
      </c>
      <c t="s">
        <v>28</v>
      </c>
    </row>
    <row r="441" spans="1:5" ht="12.75">
      <c r="A441" s="35" t="s">
        <v>55</v>
      </c>
      <c r="E441" s="39" t="s">
        <v>2827</v>
      </c>
    </row>
    <row r="442" spans="1:5" ht="25.5">
      <c r="A442" s="35" t="s">
        <v>56</v>
      </c>
      <c r="E442" s="40" t="s">
        <v>2828</v>
      </c>
    </row>
    <row r="443" spans="1:5" ht="12.75">
      <c r="A443" t="s">
        <v>58</v>
      </c>
      <c r="E443" s="39" t="s">
        <v>5</v>
      </c>
    </row>
    <row r="444" spans="1:16" ht="12.75">
      <c r="A444" t="s">
        <v>50</v>
      </c>
      <c s="34" t="s">
        <v>1955</v>
      </c>
      <c s="34" t="s">
        <v>2829</v>
      </c>
      <c s="35" t="s">
        <v>5</v>
      </c>
      <c s="6" t="s">
        <v>2830</v>
      </c>
      <c s="36" t="s">
        <v>128</v>
      </c>
      <c s="37">
        <v>2</v>
      </c>
      <c s="36">
        <v>0.012</v>
      </c>
      <c s="36">
        <f>ROUND(G444*H444,6)</f>
      </c>
      <c r="L444" s="38">
        <v>0</v>
      </c>
      <c s="32">
        <f>ROUND(ROUND(L444,2)*ROUND(G444,3),2)</f>
      </c>
      <c s="36" t="s">
        <v>54</v>
      </c>
      <c>
        <f>(M444*21)/100</f>
      </c>
      <c t="s">
        <v>28</v>
      </c>
    </row>
    <row r="445" spans="1:5" ht="12.75">
      <c r="A445" s="35" t="s">
        <v>55</v>
      </c>
      <c r="E445" s="39" t="s">
        <v>2830</v>
      </c>
    </row>
    <row r="446" spans="1:5" ht="25.5">
      <c r="A446" s="35" t="s">
        <v>56</v>
      </c>
      <c r="E446" s="40" t="s">
        <v>2828</v>
      </c>
    </row>
    <row r="447" spans="1:5" ht="12.75">
      <c r="A447" t="s">
        <v>58</v>
      </c>
      <c r="E447" s="39" t="s">
        <v>5</v>
      </c>
    </row>
    <row r="448" spans="1:16" ht="12.75">
      <c r="A448" t="s">
        <v>50</v>
      </c>
      <c s="34" t="s">
        <v>1958</v>
      </c>
      <c s="34" t="s">
        <v>2831</v>
      </c>
      <c s="35" t="s">
        <v>5</v>
      </c>
      <c s="6" t="s">
        <v>2832</v>
      </c>
      <c s="36" t="s">
        <v>381</v>
      </c>
      <c s="37">
        <v>1</v>
      </c>
      <c s="36">
        <v>0.00064</v>
      </c>
      <c s="36">
        <f>ROUND(G448*H448,6)</f>
      </c>
      <c r="L448" s="38">
        <v>0</v>
      </c>
      <c s="32">
        <f>ROUND(ROUND(L448,2)*ROUND(G448,3),2)</f>
      </c>
      <c s="36" t="s">
        <v>54</v>
      </c>
      <c>
        <f>(M448*21)/100</f>
      </c>
      <c t="s">
        <v>28</v>
      </c>
    </row>
    <row r="449" spans="1:5" ht="12.75">
      <c r="A449" s="35" t="s">
        <v>55</v>
      </c>
      <c r="E449" s="39" t="s">
        <v>2832</v>
      </c>
    </row>
    <row r="450" spans="1:5" ht="25.5">
      <c r="A450" s="35" t="s">
        <v>56</v>
      </c>
      <c r="E450" s="40" t="s">
        <v>2833</v>
      </c>
    </row>
    <row r="451" spans="1:5" ht="12.75">
      <c r="A451" t="s">
        <v>58</v>
      </c>
      <c r="E451" s="39" t="s">
        <v>5</v>
      </c>
    </row>
    <row r="452" spans="1:16" ht="12.75">
      <c r="A452" t="s">
        <v>50</v>
      </c>
      <c s="34" t="s">
        <v>1964</v>
      </c>
      <c s="34" t="s">
        <v>2834</v>
      </c>
      <c s="35" t="s">
        <v>5</v>
      </c>
      <c s="6" t="s">
        <v>2835</v>
      </c>
      <c s="36" t="s">
        <v>128</v>
      </c>
      <c s="37">
        <v>1</v>
      </c>
      <c s="36">
        <v>0.014</v>
      </c>
      <c s="36">
        <f>ROUND(G452*H452,6)</f>
      </c>
      <c r="L452" s="38">
        <v>0</v>
      </c>
      <c s="32">
        <f>ROUND(ROUND(L452,2)*ROUND(G452,3),2)</f>
      </c>
      <c s="36" t="s">
        <v>54</v>
      </c>
      <c>
        <f>(M452*21)/100</f>
      </c>
      <c t="s">
        <v>28</v>
      </c>
    </row>
    <row r="453" spans="1:5" ht="12.75">
      <c r="A453" s="35" t="s">
        <v>55</v>
      </c>
      <c r="E453" s="39" t="s">
        <v>2835</v>
      </c>
    </row>
    <row r="454" spans="1:5" ht="25.5">
      <c r="A454" s="35" t="s">
        <v>56</v>
      </c>
      <c r="E454" s="40" t="s">
        <v>2833</v>
      </c>
    </row>
    <row r="455" spans="1:5" ht="12.75">
      <c r="A455" t="s">
        <v>58</v>
      </c>
      <c r="E455" s="39" t="s">
        <v>5</v>
      </c>
    </row>
    <row r="456" spans="1:16" ht="12.75">
      <c r="A456" t="s">
        <v>50</v>
      </c>
      <c s="34" t="s">
        <v>1969</v>
      </c>
      <c s="34" t="s">
        <v>2836</v>
      </c>
      <c s="35" t="s">
        <v>5</v>
      </c>
      <c s="6" t="s">
        <v>2837</v>
      </c>
      <c s="36" t="s">
        <v>128</v>
      </c>
      <c s="37">
        <v>1</v>
      </c>
      <c s="36">
        <v>0.004</v>
      </c>
      <c s="36">
        <f>ROUND(G456*H456,6)</f>
      </c>
      <c r="L456" s="38">
        <v>0</v>
      </c>
      <c s="32">
        <f>ROUND(ROUND(L456,2)*ROUND(G456,3),2)</f>
      </c>
      <c s="36" t="s">
        <v>54</v>
      </c>
      <c>
        <f>(M456*21)/100</f>
      </c>
      <c t="s">
        <v>28</v>
      </c>
    </row>
    <row r="457" spans="1:5" ht="12.75">
      <c r="A457" s="35" t="s">
        <v>55</v>
      </c>
      <c r="E457" s="39" t="s">
        <v>2837</v>
      </c>
    </row>
    <row r="458" spans="1:5" ht="25.5">
      <c r="A458" s="35" t="s">
        <v>56</v>
      </c>
      <c r="E458" s="40" t="s">
        <v>2833</v>
      </c>
    </row>
    <row r="459" spans="1:5" ht="12.75">
      <c r="A459" t="s">
        <v>58</v>
      </c>
      <c r="E459" s="39" t="s">
        <v>5</v>
      </c>
    </row>
    <row r="460" spans="1:16" ht="12.75">
      <c r="A460" t="s">
        <v>50</v>
      </c>
      <c s="34" t="s">
        <v>1974</v>
      </c>
      <c s="34" t="s">
        <v>2838</v>
      </c>
      <c s="35" t="s">
        <v>5</v>
      </c>
      <c s="6" t="s">
        <v>2839</v>
      </c>
      <c s="36" t="s">
        <v>128</v>
      </c>
      <c s="37">
        <v>1</v>
      </c>
      <c s="36">
        <v>0.0035</v>
      </c>
      <c s="36">
        <f>ROUND(G460*H460,6)</f>
      </c>
      <c r="L460" s="38">
        <v>0</v>
      </c>
      <c s="32">
        <f>ROUND(ROUND(L460,2)*ROUND(G460,3),2)</f>
      </c>
      <c s="36" t="s">
        <v>54</v>
      </c>
      <c>
        <f>(M460*21)/100</f>
      </c>
      <c t="s">
        <v>28</v>
      </c>
    </row>
    <row r="461" spans="1:5" ht="12.75">
      <c r="A461" s="35" t="s">
        <v>55</v>
      </c>
      <c r="E461" s="39" t="s">
        <v>2839</v>
      </c>
    </row>
    <row r="462" spans="1:5" ht="25.5">
      <c r="A462" s="35" t="s">
        <v>56</v>
      </c>
      <c r="E462" s="40" t="s">
        <v>2833</v>
      </c>
    </row>
    <row r="463" spans="1:5" ht="12.75">
      <c r="A463" t="s">
        <v>58</v>
      </c>
      <c r="E463" s="39" t="s">
        <v>5</v>
      </c>
    </row>
    <row r="464" spans="1:16" ht="25.5">
      <c r="A464" t="s">
        <v>50</v>
      </c>
      <c s="34" t="s">
        <v>1978</v>
      </c>
      <c s="34" t="s">
        <v>2840</v>
      </c>
      <c s="35" t="s">
        <v>5</v>
      </c>
      <c s="6" t="s">
        <v>2841</v>
      </c>
      <c s="36" t="s">
        <v>128</v>
      </c>
      <c s="37">
        <v>1</v>
      </c>
      <c s="36">
        <v>0.0018</v>
      </c>
      <c s="36">
        <f>ROUND(G464*H464,6)</f>
      </c>
      <c r="L464" s="38">
        <v>0</v>
      </c>
      <c s="32">
        <f>ROUND(ROUND(L464,2)*ROUND(G464,3),2)</f>
      </c>
      <c s="36" t="s">
        <v>109</v>
      </c>
      <c>
        <f>(M464*21)/100</f>
      </c>
      <c t="s">
        <v>28</v>
      </c>
    </row>
    <row r="465" spans="1:5" ht="25.5">
      <c r="A465" s="35" t="s">
        <v>55</v>
      </c>
      <c r="E465" s="39" t="s">
        <v>2841</v>
      </c>
    </row>
    <row r="466" spans="1:5" ht="38.25">
      <c r="A466" s="35" t="s">
        <v>56</v>
      </c>
      <c r="E466" s="40" t="s">
        <v>2842</v>
      </c>
    </row>
    <row r="467" spans="1:5" ht="12.75">
      <c r="A467" t="s">
        <v>58</v>
      </c>
      <c r="E467" s="39" t="s">
        <v>5</v>
      </c>
    </row>
    <row r="468" spans="1:16" ht="12.75">
      <c r="A468" t="s">
        <v>50</v>
      </c>
      <c s="34" t="s">
        <v>1982</v>
      </c>
      <c s="34" t="s">
        <v>2843</v>
      </c>
      <c s="35" t="s">
        <v>5</v>
      </c>
      <c s="6" t="s">
        <v>2844</v>
      </c>
      <c s="36" t="s">
        <v>128</v>
      </c>
      <c s="37">
        <v>2</v>
      </c>
      <c s="36">
        <v>0.0008</v>
      </c>
      <c s="36">
        <f>ROUND(G468*H468,6)</f>
      </c>
      <c r="L468" s="38">
        <v>0</v>
      </c>
      <c s="32">
        <f>ROUND(ROUND(L468,2)*ROUND(G468,3),2)</f>
      </c>
      <c s="36" t="s">
        <v>109</v>
      </c>
      <c>
        <f>(M468*21)/100</f>
      </c>
      <c t="s">
        <v>28</v>
      </c>
    </row>
    <row r="469" spans="1:5" ht="12.75">
      <c r="A469" s="35" t="s">
        <v>55</v>
      </c>
      <c r="E469" s="39" t="s">
        <v>2844</v>
      </c>
    </row>
    <row r="470" spans="1:5" ht="63.75">
      <c r="A470" s="35" t="s">
        <v>56</v>
      </c>
      <c r="E470" s="40" t="s">
        <v>2845</v>
      </c>
    </row>
    <row r="471" spans="1:5" ht="12.75">
      <c r="A471" t="s">
        <v>58</v>
      </c>
      <c r="E471" s="39" t="s">
        <v>5</v>
      </c>
    </row>
    <row r="472" spans="1:16" ht="25.5">
      <c r="A472" t="s">
        <v>50</v>
      </c>
      <c s="34" t="s">
        <v>1986</v>
      </c>
      <c s="34" t="s">
        <v>2846</v>
      </c>
      <c s="35" t="s">
        <v>5</v>
      </c>
      <c s="6" t="s">
        <v>2847</v>
      </c>
      <c s="36" t="s">
        <v>381</v>
      </c>
      <c s="37">
        <v>6</v>
      </c>
      <c s="36">
        <v>0.00066</v>
      </c>
      <c s="36">
        <f>ROUND(G472*H472,6)</f>
      </c>
      <c r="L472" s="38">
        <v>0</v>
      </c>
      <c s="32">
        <f>ROUND(ROUND(L472,2)*ROUND(G472,3),2)</f>
      </c>
      <c s="36" t="s">
        <v>54</v>
      </c>
      <c>
        <f>(M472*21)/100</f>
      </c>
      <c t="s">
        <v>28</v>
      </c>
    </row>
    <row r="473" spans="1:5" ht="25.5">
      <c r="A473" s="35" t="s">
        <v>55</v>
      </c>
      <c r="E473" s="39" t="s">
        <v>2847</v>
      </c>
    </row>
    <row r="474" spans="1:5" ht="12.75">
      <c r="A474" s="35" t="s">
        <v>56</v>
      </c>
      <c r="E474" s="40" t="s">
        <v>2848</v>
      </c>
    </row>
    <row r="475" spans="1:5" ht="12.75">
      <c r="A475" t="s">
        <v>58</v>
      </c>
      <c r="E475" s="39" t="s">
        <v>5</v>
      </c>
    </row>
    <row r="476" spans="1:16" ht="12.75">
      <c r="A476" t="s">
        <v>50</v>
      </c>
      <c s="34" t="s">
        <v>1990</v>
      </c>
      <c s="34" t="s">
        <v>2849</v>
      </c>
      <c s="35" t="s">
        <v>5</v>
      </c>
      <c s="6" t="s">
        <v>2850</v>
      </c>
      <c s="36" t="s">
        <v>128</v>
      </c>
      <c s="37">
        <v>4</v>
      </c>
      <c s="36">
        <v>0.01</v>
      </c>
      <c s="36">
        <f>ROUND(G476*H476,6)</f>
      </c>
      <c r="L476" s="38">
        <v>0</v>
      </c>
      <c s="32">
        <f>ROUND(ROUND(L476,2)*ROUND(G476,3),2)</f>
      </c>
      <c s="36" t="s">
        <v>109</v>
      </c>
      <c>
        <f>(M476*21)/100</f>
      </c>
      <c t="s">
        <v>28</v>
      </c>
    </row>
    <row r="477" spans="1:5" ht="12.75">
      <c r="A477" s="35" t="s">
        <v>55</v>
      </c>
      <c r="E477" s="39" t="s">
        <v>2850</v>
      </c>
    </row>
    <row r="478" spans="1:5" ht="12.75">
      <c r="A478" s="35" t="s">
        <v>56</v>
      </c>
      <c r="E478" s="40" t="s">
        <v>5</v>
      </c>
    </row>
    <row r="479" spans="1:5" ht="12.75">
      <c r="A479" t="s">
        <v>58</v>
      </c>
      <c r="E479" s="39" t="s">
        <v>5</v>
      </c>
    </row>
    <row r="480" spans="1:16" ht="12.75">
      <c r="A480" t="s">
        <v>50</v>
      </c>
      <c s="34" t="s">
        <v>1994</v>
      </c>
      <c s="34" t="s">
        <v>2851</v>
      </c>
      <c s="35" t="s">
        <v>5</v>
      </c>
      <c s="6" t="s">
        <v>2852</v>
      </c>
      <c s="36" t="s">
        <v>128</v>
      </c>
      <c s="37">
        <v>1</v>
      </c>
      <c s="36">
        <v>0.01</v>
      </c>
      <c s="36">
        <f>ROUND(G480*H480,6)</f>
      </c>
      <c r="L480" s="38">
        <v>0</v>
      </c>
      <c s="32">
        <f>ROUND(ROUND(L480,2)*ROUND(G480,3),2)</f>
      </c>
      <c s="36" t="s">
        <v>109</v>
      </c>
      <c>
        <f>(M480*21)/100</f>
      </c>
      <c t="s">
        <v>28</v>
      </c>
    </row>
    <row r="481" spans="1:5" ht="12.75">
      <c r="A481" s="35" t="s">
        <v>55</v>
      </c>
      <c r="E481" s="39" t="s">
        <v>2852</v>
      </c>
    </row>
    <row r="482" spans="1:5" ht="12.75">
      <c r="A482" s="35" t="s">
        <v>56</v>
      </c>
      <c r="E482" s="40" t="s">
        <v>5</v>
      </c>
    </row>
    <row r="483" spans="1:5" ht="12.75">
      <c r="A483" t="s">
        <v>58</v>
      </c>
      <c r="E483" s="39" t="s">
        <v>5</v>
      </c>
    </row>
    <row r="484" spans="1:16" ht="12.75">
      <c r="A484" t="s">
        <v>50</v>
      </c>
      <c s="34" t="s">
        <v>1998</v>
      </c>
      <c s="34" t="s">
        <v>2853</v>
      </c>
      <c s="35" t="s">
        <v>5</v>
      </c>
      <c s="6" t="s">
        <v>2854</v>
      </c>
      <c s="36" t="s">
        <v>128</v>
      </c>
      <c s="37">
        <v>1</v>
      </c>
      <c s="36">
        <v>0.0082</v>
      </c>
      <c s="36">
        <f>ROUND(G484*H484,6)</f>
      </c>
      <c r="L484" s="38">
        <v>0</v>
      </c>
      <c s="32">
        <f>ROUND(ROUND(L484,2)*ROUND(G484,3),2)</f>
      </c>
      <c s="36" t="s">
        <v>109</v>
      </c>
      <c>
        <f>(M484*21)/100</f>
      </c>
      <c t="s">
        <v>28</v>
      </c>
    </row>
    <row r="485" spans="1:5" ht="12.75">
      <c r="A485" s="35" t="s">
        <v>55</v>
      </c>
      <c r="E485" s="39" t="s">
        <v>2854</v>
      </c>
    </row>
    <row r="486" spans="1:5" ht="12.75">
      <c r="A486" s="35" t="s">
        <v>56</v>
      </c>
      <c r="E486" s="40" t="s">
        <v>5</v>
      </c>
    </row>
    <row r="487" spans="1:5" ht="12.75">
      <c r="A487" t="s">
        <v>58</v>
      </c>
      <c r="E487" s="39" t="s">
        <v>5</v>
      </c>
    </row>
    <row r="488" spans="1:16" ht="12.75">
      <c r="A488" t="s">
        <v>50</v>
      </c>
      <c s="34" t="s">
        <v>2003</v>
      </c>
      <c s="34" t="s">
        <v>2855</v>
      </c>
      <c s="35" t="s">
        <v>5</v>
      </c>
      <c s="6" t="s">
        <v>2856</v>
      </c>
      <c s="36" t="s">
        <v>128</v>
      </c>
      <c s="37">
        <v>1</v>
      </c>
      <c s="36">
        <v>0.00109</v>
      </c>
      <c s="36">
        <f>ROUND(G488*H488,6)</f>
      </c>
      <c r="L488" s="38">
        <v>0</v>
      </c>
      <c s="32">
        <f>ROUND(ROUND(L488,2)*ROUND(G488,3),2)</f>
      </c>
      <c s="36" t="s">
        <v>109</v>
      </c>
      <c>
        <f>(M488*21)/100</f>
      </c>
      <c t="s">
        <v>28</v>
      </c>
    </row>
    <row r="489" spans="1:5" ht="12.75">
      <c r="A489" s="35" t="s">
        <v>55</v>
      </c>
      <c r="E489" s="39" t="s">
        <v>2856</v>
      </c>
    </row>
    <row r="490" spans="1:5" ht="12.75">
      <c r="A490" s="35" t="s">
        <v>56</v>
      </c>
      <c r="E490" s="40" t="s">
        <v>5</v>
      </c>
    </row>
    <row r="491" spans="1:5" ht="12.75">
      <c r="A491" t="s">
        <v>58</v>
      </c>
      <c r="E491" s="39" t="s">
        <v>5</v>
      </c>
    </row>
    <row r="492" spans="1:16" ht="12.75">
      <c r="A492" t="s">
        <v>50</v>
      </c>
      <c s="34" t="s">
        <v>2008</v>
      </c>
      <c s="34" t="s">
        <v>2857</v>
      </c>
      <c s="35" t="s">
        <v>5</v>
      </c>
      <c s="6" t="s">
        <v>2858</v>
      </c>
      <c s="36" t="s">
        <v>381</v>
      </c>
      <c s="37">
        <v>8</v>
      </c>
      <c s="36">
        <v>9E-05</v>
      </c>
      <c s="36">
        <f>ROUND(G492*H492,6)</f>
      </c>
      <c r="L492" s="38">
        <v>0</v>
      </c>
      <c s="32">
        <f>ROUND(ROUND(L492,2)*ROUND(G492,3),2)</f>
      </c>
      <c s="36" t="s">
        <v>54</v>
      </c>
      <c>
        <f>(M492*21)/100</f>
      </c>
      <c t="s">
        <v>28</v>
      </c>
    </row>
    <row r="493" spans="1:5" ht="12.75">
      <c r="A493" s="35" t="s">
        <v>55</v>
      </c>
      <c r="E493" s="39" t="s">
        <v>2858</v>
      </c>
    </row>
    <row r="494" spans="1:5" ht="38.25">
      <c r="A494" s="35" t="s">
        <v>56</v>
      </c>
      <c r="E494" s="40" t="s">
        <v>2859</v>
      </c>
    </row>
    <row r="495" spans="1:5" ht="12.75">
      <c r="A495" t="s">
        <v>58</v>
      </c>
      <c r="E495" s="39" t="s">
        <v>5</v>
      </c>
    </row>
    <row r="496" spans="1:16" ht="12.75">
      <c r="A496" t="s">
        <v>50</v>
      </c>
      <c s="34" t="s">
        <v>2013</v>
      </c>
      <c s="34" t="s">
        <v>2860</v>
      </c>
      <c s="35" t="s">
        <v>5</v>
      </c>
      <c s="6" t="s">
        <v>2861</v>
      </c>
      <c s="36" t="s">
        <v>128</v>
      </c>
      <c s="37">
        <v>8</v>
      </c>
      <c s="36">
        <v>0.00031</v>
      </c>
      <c s="36">
        <f>ROUND(G496*H496,6)</f>
      </c>
      <c r="L496" s="38">
        <v>0</v>
      </c>
      <c s="32">
        <f>ROUND(ROUND(L496,2)*ROUND(G496,3),2)</f>
      </c>
      <c s="36" t="s">
        <v>54</v>
      </c>
      <c>
        <f>(M496*21)/100</f>
      </c>
      <c t="s">
        <v>28</v>
      </c>
    </row>
    <row r="497" spans="1:5" ht="12.75">
      <c r="A497" s="35" t="s">
        <v>55</v>
      </c>
      <c r="E497" s="39" t="s">
        <v>2861</v>
      </c>
    </row>
    <row r="498" spans="1:5" ht="38.25">
      <c r="A498" s="35" t="s">
        <v>56</v>
      </c>
      <c r="E498" s="40" t="s">
        <v>2862</v>
      </c>
    </row>
    <row r="499" spans="1:5" ht="12.75">
      <c r="A499" t="s">
        <v>58</v>
      </c>
      <c r="E499" s="39" t="s">
        <v>5</v>
      </c>
    </row>
    <row r="500" spans="1:16" ht="12.75">
      <c r="A500" t="s">
        <v>50</v>
      </c>
      <c s="34" t="s">
        <v>2018</v>
      </c>
      <c s="34" t="s">
        <v>2863</v>
      </c>
      <c s="35" t="s">
        <v>5</v>
      </c>
      <c s="6" t="s">
        <v>2864</v>
      </c>
      <c s="36" t="s">
        <v>381</v>
      </c>
      <c s="37">
        <v>2</v>
      </c>
      <c s="36">
        <v>9E-05</v>
      </c>
      <c s="36">
        <f>ROUND(G500*H500,6)</f>
      </c>
      <c r="L500" s="38">
        <v>0</v>
      </c>
      <c s="32">
        <f>ROUND(ROUND(L500,2)*ROUND(G500,3),2)</f>
      </c>
      <c s="36" t="s">
        <v>54</v>
      </c>
      <c>
        <f>(M500*21)/100</f>
      </c>
      <c t="s">
        <v>28</v>
      </c>
    </row>
    <row r="501" spans="1:5" ht="12.75">
      <c r="A501" s="35" t="s">
        <v>55</v>
      </c>
      <c r="E501" s="39" t="s">
        <v>2864</v>
      </c>
    </row>
    <row r="502" spans="1:5" ht="25.5">
      <c r="A502" s="35" t="s">
        <v>56</v>
      </c>
      <c r="E502" s="40" t="s">
        <v>2801</v>
      </c>
    </row>
    <row r="503" spans="1:5" ht="12.75">
      <c r="A503" t="s">
        <v>58</v>
      </c>
      <c r="E503" s="39" t="s">
        <v>5</v>
      </c>
    </row>
    <row r="504" spans="1:16" ht="12.75">
      <c r="A504" t="s">
        <v>50</v>
      </c>
      <c s="34" t="s">
        <v>2022</v>
      </c>
      <c s="34" t="s">
        <v>2865</v>
      </c>
      <c s="35" t="s">
        <v>5</v>
      </c>
      <c s="6" t="s">
        <v>2866</v>
      </c>
      <c s="36" t="s">
        <v>128</v>
      </c>
      <c s="37">
        <v>2</v>
      </c>
      <c s="36">
        <v>0.00015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28</v>
      </c>
    </row>
    <row r="505" spans="1:5" ht="12.75">
      <c r="A505" s="35" t="s">
        <v>55</v>
      </c>
      <c r="E505" s="39" t="s">
        <v>2866</v>
      </c>
    </row>
    <row r="506" spans="1:5" ht="25.5">
      <c r="A506" s="35" t="s">
        <v>56</v>
      </c>
      <c r="E506" s="40" t="s">
        <v>2801</v>
      </c>
    </row>
    <row r="507" spans="1:5" ht="12.75">
      <c r="A507" t="s">
        <v>58</v>
      </c>
      <c r="E507" s="39" t="s">
        <v>5</v>
      </c>
    </row>
    <row r="508" spans="1:16" ht="12.75">
      <c r="A508" t="s">
        <v>50</v>
      </c>
      <c s="34" t="s">
        <v>2027</v>
      </c>
      <c s="34" t="s">
        <v>2867</v>
      </c>
      <c s="35" t="s">
        <v>5</v>
      </c>
      <c s="6" t="s">
        <v>2868</v>
      </c>
      <c s="36" t="s">
        <v>128</v>
      </c>
      <c s="37">
        <v>1</v>
      </c>
      <c s="36">
        <v>0.00016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28</v>
      </c>
    </row>
    <row r="509" spans="1:5" ht="12.75">
      <c r="A509" s="35" t="s">
        <v>55</v>
      </c>
      <c r="E509" s="39" t="s">
        <v>2868</v>
      </c>
    </row>
    <row r="510" spans="1:5" ht="25.5">
      <c r="A510" s="35" t="s">
        <v>56</v>
      </c>
      <c r="E510" s="40" t="s">
        <v>2833</v>
      </c>
    </row>
    <row r="511" spans="1:5" ht="12.75">
      <c r="A511" t="s">
        <v>58</v>
      </c>
      <c r="E511" s="39" t="s">
        <v>5</v>
      </c>
    </row>
    <row r="512" spans="1:16" ht="12.75">
      <c r="A512" t="s">
        <v>50</v>
      </c>
      <c s="34" t="s">
        <v>2031</v>
      </c>
      <c s="34" t="s">
        <v>2869</v>
      </c>
      <c s="35" t="s">
        <v>5</v>
      </c>
      <c s="6" t="s">
        <v>2870</v>
      </c>
      <c s="36" t="s">
        <v>128</v>
      </c>
      <c s="37">
        <v>1</v>
      </c>
      <c s="36">
        <v>0.0018</v>
      </c>
      <c s="36">
        <f>ROUND(G512*H512,6)</f>
      </c>
      <c r="L512" s="38">
        <v>0</v>
      </c>
      <c s="32">
        <f>ROUND(ROUND(L512,2)*ROUND(G512,3),2)</f>
      </c>
      <c s="36" t="s">
        <v>54</v>
      </c>
      <c>
        <f>(M512*21)/100</f>
      </c>
      <c t="s">
        <v>28</v>
      </c>
    </row>
    <row r="513" spans="1:5" ht="12.75">
      <c r="A513" s="35" t="s">
        <v>55</v>
      </c>
      <c r="E513" s="39" t="s">
        <v>2870</v>
      </c>
    </row>
    <row r="514" spans="1:5" ht="25.5">
      <c r="A514" s="35" t="s">
        <v>56</v>
      </c>
      <c r="E514" s="40" t="s">
        <v>2833</v>
      </c>
    </row>
    <row r="515" spans="1:5" ht="12.75">
      <c r="A515" t="s">
        <v>58</v>
      </c>
      <c r="E515" s="39" t="s">
        <v>5</v>
      </c>
    </row>
    <row r="516" spans="1:16" ht="12.75">
      <c r="A516" t="s">
        <v>50</v>
      </c>
      <c s="34" t="s">
        <v>2035</v>
      </c>
      <c s="34" t="s">
        <v>2871</v>
      </c>
      <c s="35" t="s">
        <v>5</v>
      </c>
      <c s="6" t="s">
        <v>2872</v>
      </c>
      <c s="36" t="s">
        <v>128</v>
      </c>
      <c s="37">
        <v>2</v>
      </c>
      <c s="36">
        <v>4E-05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28</v>
      </c>
    </row>
    <row r="517" spans="1:5" ht="12.75">
      <c r="A517" s="35" t="s">
        <v>55</v>
      </c>
      <c r="E517" s="39" t="s">
        <v>2872</v>
      </c>
    </row>
    <row r="518" spans="1:5" ht="25.5">
      <c r="A518" s="35" t="s">
        <v>56</v>
      </c>
      <c r="E518" s="40" t="s">
        <v>2828</v>
      </c>
    </row>
    <row r="519" spans="1:5" ht="12.75">
      <c r="A519" t="s">
        <v>58</v>
      </c>
      <c r="E519" s="39" t="s">
        <v>5</v>
      </c>
    </row>
    <row r="520" spans="1:16" ht="12.75">
      <c r="A520" t="s">
        <v>50</v>
      </c>
      <c s="34" t="s">
        <v>2039</v>
      </c>
      <c s="34" t="s">
        <v>2873</v>
      </c>
      <c s="35" t="s">
        <v>5</v>
      </c>
      <c s="6" t="s">
        <v>2874</v>
      </c>
      <c s="36" t="s">
        <v>128</v>
      </c>
      <c s="37">
        <v>2</v>
      </c>
      <c s="36">
        <v>0.0025</v>
      </c>
      <c s="36">
        <f>ROUND(G520*H520,6)</f>
      </c>
      <c r="L520" s="38">
        <v>0</v>
      </c>
      <c s="32">
        <f>ROUND(ROUND(L520,2)*ROUND(G520,3),2)</f>
      </c>
      <c s="36" t="s">
        <v>109</v>
      </c>
      <c>
        <f>(M520*21)/100</f>
      </c>
      <c t="s">
        <v>28</v>
      </c>
    </row>
    <row r="521" spans="1:5" ht="12.75">
      <c r="A521" s="35" t="s">
        <v>55</v>
      </c>
      <c r="E521" s="39" t="s">
        <v>2874</v>
      </c>
    </row>
    <row r="522" spans="1:5" ht="25.5">
      <c r="A522" s="35" t="s">
        <v>56</v>
      </c>
      <c r="E522" s="40" t="s">
        <v>2828</v>
      </c>
    </row>
    <row r="523" spans="1:5" ht="12.75">
      <c r="A523" t="s">
        <v>58</v>
      </c>
      <c r="E523" s="39" t="s">
        <v>5</v>
      </c>
    </row>
    <row r="524" spans="1:16" ht="25.5">
      <c r="A524" t="s">
        <v>50</v>
      </c>
      <c s="34" t="s">
        <v>2043</v>
      </c>
      <c s="34" t="s">
        <v>2875</v>
      </c>
      <c s="35" t="s">
        <v>5</v>
      </c>
      <c s="6" t="s">
        <v>2876</v>
      </c>
      <c s="36" t="s">
        <v>128</v>
      </c>
      <c s="37">
        <v>2</v>
      </c>
      <c s="36">
        <v>0.00015</v>
      </c>
      <c s="36">
        <f>ROUND(G524*H524,6)</f>
      </c>
      <c r="L524" s="38">
        <v>0</v>
      </c>
      <c s="32">
        <f>ROUND(ROUND(L524,2)*ROUND(G524,3),2)</f>
      </c>
      <c s="36" t="s">
        <v>54</v>
      </c>
      <c>
        <f>(M524*21)/100</f>
      </c>
      <c t="s">
        <v>28</v>
      </c>
    </row>
    <row r="525" spans="1:5" ht="25.5">
      <c r="A525" s="35" t="s">
        <v>55</v>
      </c>
      <c r="E525" s="39" t="s">
        <v>2876</v>
      </c>
    </row>
    <row r="526" spans="1:5" ht="25.5">
      <c r="A526" s="35" t="s">
        <v>56</v>
      </c>
      <c r="E526" s="40" t="s">
        <v>2828</v>
      </c>
    </row>
    <row r="527" spans="1:5" ht="12.75">
      <c r="A527" t="s">
        <v>58</v>
      </c>
      <c r="E527" s="39" t="s">
        <v>5</v>
      </c>
    </row>
    <row r="528" spans="1:16" ht="12.75">
      <c r="A528" t="s">
        <v>50</v>
      </c>
      <c s="34" t="s">
        <v>2049</v>
      </c>
      <c s="34" t="s">
        <v>2877</v>
      </c>
      <c s="35" t="s">
        <v>5</v>
      </c>
      <c s="6" t="s">
        <v>2878</v>
      </c>
      <c s="36" t="s">
        <v>128</v>
      </c>
      <c s="37">
        <v>2</v>
      </c>
      <c s="36">
        <v>0.0009</v>
      </c>
      <c s="36">
        <f>ROUND(G528*H528,6)</f>
      </c>
      <c r="L528" s="38">
        <v>0</v>
      </c>
      <c s="32">
        <f>ROUND(ROUND(L528,2)*ROUND(G528,3),2)</f>
      </c>
      <c s="36" t="s">
        <v>109</v>
      </c>
      <c>
        <f>(M528*21)/100</f>
      </c>
      <c t="s">
        <v>28</v>
      </c>
    </row>
    <row r="529" spans="1:5" ht="12.75">
      <c r="A529" s="35" t="s">
        <v>55</v>
      </c>
      <c r="E529" s="39" t="s">
        <v>2878</v>
      </c>
    </row>
    <row r="530" spans="1:5" ht="25.5">
      <c r="A530" s="35" t="s">
        <v>56</v>
      </c>
      <c r="E530" s="40" t="s">
        <v>2828</v>
      </c>
    </row>
    <row r="531" spans="1:5" ht="12.75">
      <c r="A531" t="s">
        <v>58</v>
      </c>
      <c r="E531" s="39" t="s">
        <v>5</v>
      </c>
    </row>
    <row r="532" spans="1:16" ht="12.75">
      <c r="A532" t="s">
        <v>50</v>
      </c>
      <c s="34" t="s">
        <v>2053</v>
      </c>
      <c s="34" t="s">
        <v>2879</v>
      </c>
      <c s="35" t="s">
        <v>5</v>
      </c>
      <c s="6" t="s">
        <v>2880</v>
      </c>
      <c s="36" t="s">
        <v>128</v>
      </c>
      <c s="37">
        <v>2</v>
      </c>
      <c s="36">
        <v>8E-05</v>
      </c>
      <c s="36">
        <f>ROUND(G532*H532,6)</f>
      </c>
      <c r="L532" s="38">
        <v>0</v>
      </c>
      <c s="32">
        <f>ROUND(ROUND(L532,2)*ROUND(G532,3),2)</f>
      </c>
      <c s="36" t="s">
        <v>109</v>
      </c>
      <c>
        <f>(M532*21)/100</f>
      </c>
      <c t="s">
        <v>28</v>
      </c>
    </row>
    <row r="533" spans="1:5" ht="12.75">
      <c r="A533" s="35" t="s">
        <v>55</v>
      </c>
      <c r="E533" s="39" t="s">
        <v>2880</v>
      </c>
    </row>
    <row r="534" spans="1:5" ht="25.5">
      <c r="A534" s="35" t="s">
        <v>56</v>
      </c>
      <c r="E534" s="40" t="s">
        <v>2828</v>
      </c>
    </row>
    <row r="535" spans="1:5" ht="12.75">
      <c r="A535" t="s">
        <v>58</v>
      </c>
      <c r="E535" s="39" t="s">
        <v>5</v>
      </c>
    </row>
    <row r="536" spans="1:16" ht="12.75">
      <c r="A536" t="s">
        <v>50</v>
      </c>
      <c s="34" t="s">
        <v>2057</v>
      </c>
      <c s="34" t="s">
        <v>2881</v>
      </c>
      <c s="35" t="s">
        <v>5</v>
      </c>
      <c s="6" t="s">
        <v>2882</v>
      </c>
      <c s="36" t="s">
        <v>128</v>
      </c>
      <c s="37">
        <v>6</v>
      </c>
      <c s="36">
        <v>0.00031</v>
      </c>
      <c s="36">
        <f>ROUND(G536*H536,6)</f>
      </c>
      <c r="L536" s="38">
        <v>0</v>
      </c>
      <c s="32">
        <f>ROUND(ROUND(L536,2)*ROUND(G536,3),2)</f>
      </c>
      <c s="36" t="s">
        <v>109</v>
      </c>
      <c>
        <f>(M536*21)/100</f>
      </c>
      <c t="s">
        <v>28</v>
      </c>
    </row>
    <row r="537" spans="1:5" ht="12.75">
      <c r="A537" s="35" t="s">
        <v>55</v>
      </c>
      <c r="E537" s="39" t="s">
        <v>2882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5</v>
      </c>
    </row>
    <row r="540" spans="1:16" ht="25.5">
      <c r="A540" t="s">
        <v>50</v>
      </c>
      <c s="34" t="s">
        <v>2061</v>
      </c>
      <c s="34" t="s">
        <v>2883</v>
      </c>
      <c s="35" t="s">
        <v>5</v>
      </c>
      <c s="6" t="s">
        <v>2884</v>
      </c>
      <c s="36" t="s">
        <v>85</v>
      </c>
      <c s="37">
        <v>0.318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54</v>
      </c>
      <c>
        <f>(M540*21)/100</f>
      </c>
      <c t="s">
        <v>28</v>
      </c>
    </row>
    <row r="541" spans="1:5" ht="25.5">
      <c r="A541" s="35" t="s">
        <v>55</v>
      </c>
      <c r="E541" s="39" t="s">
        <v>2884</v>
      </c>
    </row>
    <row r="542" spans="1:5" ht="12.75">
      <c r="A542" s="35" t="s">
        <v>56</v>
      </c>
      <c r="E542" s="40" t="s">
        <v>5</v>
      </c>
    </row>
    <row r="543" spans="1:5" ht="12.75">
      <c r="A543" t="s">
        <v>58</v>
      </c>
      <c r="E543" s="39" t="s">
        <v>5</v>
      </c>
    </row>
    <row r="544" spans="1:16" ht="38.25">
      <c r="A544" t="s">
        <v>50</v>
      </c>
      <c s="34" t="s">
        <v>2065</v>
      </c>
      <c s="34" t="s">
        <v>2885</v>
      </c>
      <c s="35" t="s">
        <v>5</v>
      </c>
      <c s="6" t="s">
        <v>2886</v>
      </c>
      <c s="36" t="s">
        <v>85</v>
      </c>
      <c s="37">
        <v>0.318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54</v>
      </c>
      <c>
        <f>(M544*21)/100</f>
      </c>
      <c t="s">
        <v>28</v>
      </c>
    </row>
    <row r="545" spans="1:5" ht="38.25">
      <c r="A545" s="35" t="s">
        <v>55</v>
      </c>
      <c r="E545" s="39" t="s">
        <v>2887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5</v>
      </c>
    </row>
    <row r="548" spans="1:13" ht="12.75">
      <c r="A548" t="s">
        <v>47</v>
      </c>
      <c r="C548" s="31" t="s">
        <v>2888</v>
      </c>
      <c r="E548" s="33" t="s">
        <v>2889</v>
      </c>
      <c r="J548" s="32">
        <f>0</f>
      </c>
      <c s="32">
        <f>0</f>
      </c>
      <c s="32">
        <f>0+L549+L553+L557+L561+L565+L569</f>
      </c>
      <c s="32">
        <f>0+M549+M553+M557+M561+M565+M569</f>
      </c>
    </row>
    <row r="549" spans="1:16" ht="25.5">
      <c r="A549" t="s">
        <v>50</v>
      </c>
      <c s="34" t="s">
        <v>2069</v>
      </c>
      <c s="34" t="s">
        <v>2890</v>
      </c>
      <c s="35" t="s">
        <v>5</v>
      </c>
      <c s="6" t="s">
        <v>2891</v>
      </c>
      <c s="36" t="s">
        <v>381</v>
      </c>
      <c s="37">
        <v>5</v>
      </c>
      <c s="36">
        <v>0.0092</v>
      </c>
      <c s="36">
        <f>ROUND(G549*H549,6)</f>
      </c>
      <c r="L549" s="38">
        <v>0</v>
      </c>
      <c s="32">
        <f>ROUND(ROUND(L549,2)*ROUND(G549,3),2)</f>
      </c>
      <c s="36" t="s">
        <v>54</v>
      </c>
      <c>
        <f>(M549*21)/100</f>
      </c>
      <c t="s">
        <v>28</v>
      </c>
    </row>
    <row r="550" spans="1:5" ht="25.5">
      <c r="A550" s="35" t="s">
        <v>55</v>
      </c>
      <c r="E550" s="39" t="s">
        <v>2891</v>
      </c>
    </row>
    <row r="551" spans="1:5" ht="38.25">
      <c r="A551" s="35" t="s">
        <v>56</v>
      </c>
      <c r="E551" s="40" t="s">
        <v>2892</v>
      </c>
    </row>
    <row r="552" spans="1:5" ht="12.75">
      <c r="A552" t="s">
        <v>58</v>
      </c>
      <c r="E552" s="39" t="s">
        <v>5</v>
      </c>
    </row>
    <row r="553" spans="1:16" ht="38.25">
      <c r="A553" t="s">
        <v>50</v>
      </c>
      <c s="34" t="s">
        <v>2073</v>
      </c>
      <c s="34" t="s">
        <v>2893</v>
      </c>
      <c s="35" t="s">
        <v>5</v>
      </c>
      <c s="6" t="s">
        <v>2894</v>
      </c>
      <c s="36" t="s">
        <v>381</v>
      </c>
      <c s="37">
        <v>1</v>
      </c>
      <c s="36">
        <v>0.0092</v>
      </c>
      <c s="36">
        <f>ROUND(G553*H553,6)</f>
      </c>
      <c r="L553" s="38">
        <v>0</v>
      </c>
      <c s="32">
        <f>ROUND(ROUND(L553,2)*ROUND(G553,3),2)</f>
      </c>
      <c s="36" t="s">
        <v>109</v>
      </c>
      <c>
        <f>(M553*21)/100</f>
      </c>
      <c t="s">
        <v>28</v>
      </c>
    </row>
    <row r="554" spans="1:5" ht="38.25">
      <c r="A554" s="35" t="s">
        <v>55</v>
      </c>
      <c r="E554" s="39" t="s">
        <v>2895</v>
      </c>
    </row>
    <row r="555" spans="1:5" ht="25.5">
      <c r="A555" s="35" t="s">
        <v>56</v>
      </c>
      <c r="E555" s="40" t="s">
        <v>2798</v>
      </c>
    </row>
    <row r="556" spans="1:5" ht="12.75">
      <c r="A556" t="s">
        <v>58</v>
      </c>
      <c r="E556" s="39" t="s">
        <v>5</v>
      </c>
    </row>
    <row r="557" spans="1:16" ht="12.75">
      <c r="A557" t="s">
        <v>50</v>
      </c>
      <c s="34" t="s">
        <v>2076</v>
      </c>
      <c s="34" t="s">
        <v>2896</v>
      </c>
      <c s="35" t="s">
        <v>5</v>
      </c>
      <c s="6" t="s">
        <v>2897</v>
      </c>
      <c s="36" t="s">
        <v>128</v>
      </c>
      <c s="37">
        <v>4</v>
      </c>
      <c s="36">
        <v>0.0024</v>
      </c>
      <c s="36">
        <f>ROUND(G557*H557,6)</f>
      </c>
      <c r="L557" s="38">
        <v>0</v>
      </c>
      <c s="32">
        <f>ROUND(ROUND(L557,2)*ROUND(G557,3),2)</f>
      </c>
      <c s="36" t="s">
        <v>109</v>
      </c>
      <c>
        <f>(M557*21)/100</f>
      </c>
      <c t="s">
        <v>28</v>
      </c>
    </row>
    <row r="558" spans="1:5" ht="12.75">
      <c r="A558" s="35" t="s">
        <v>55</v>
      </c>
      <c r="E558" s="39" t="s">
        <v>2897</v>
      </c>
    </row>
    <row r="559" spans="1:5" ht="12.75">
      <c r="A559" s="35" t="s">
        <v>56</v>
      </c>
      <c r="E559" s="40" t="s">
        <v>5</v>
      </c>
    </row>
    <row r="560" spans="1:5" ht="12.75">
      <c r="A560" t="s">
        <v>58</v>
      </c>
      <c r="E560" s="39" t="s">
        <v>5</v>
      </c>
    </row>
    <row r="561" spans="1:16" ht="12.75">
      <c r="A561" t="s">
        <v>50</v>
      </c>
      <c s="34" t="s">
        <v>2080</v>
      </c>
      <c s="34" t="s">
        <v>2898</v>
      </c>
      <c s="35" t="s">
        <v>5</v>
      </c>
      <c s="6" t="s">
        <v>2899</v>
      </c>
      <c s="36" t="s">
        <v>381</v>
      </c>
      <c s="37">
        <v>6</v>
      </c>
      <c s="36">
        <v>0.0005</v>
      </c>
      <c s="36">
        <f>ROUND(G561*H561,6)</f>
      </c>
      <c r="L561" s="38">
        <v>0</v>
      </c>
      <c s="32">
        <f>ROUND(ROUND(L561,2)*ROUND(G561,3),2)</f>
      </c>
      <c s="36" t="s">
        <v>54</v>
      </c>
      <c>
        <f>(M561*21)/100</f>
      </c>
      <c t="s">
        <v>28</v>
      </c>
    </row>
    <row r="562" spans="1:5" ht="12.75">
      <c r="A562" s="35" t="s">
        <v>55</v>
      </c>
      <c r="E562" s="39" t="s">
        <v>2899</v>
      </c>
    </row>
    <row r="563" spans="1:5" ht="12.75">
      <c r="A563" s="35" t="s">
        <v>56</v>
      </c>
      <c r="E563" s="40" t="s">
        <v>5</v>
      </c>
    </row>
    <row r="564" spans="1:5" ht="12.75">
      <c r="A564" t="s">
        <v>58</v>
      </c>
      <c r="E564" s="39" t="s">
        <v>5</v>
      </c>
    </row>
    <row r="565" spans="1:16" ht="25.5">
      <c r="A565" t="s">
        <v>50</v>
      </c>
      <c s="34" t="s">
        <v>2084</v>
      </c>
      <c s="34" t="s">
        <v>2900</v>
      </c>
      <c s="35" t="s">
        <v>5</v>
      </c>
      <c s="6" t="s">
        <v>2901</v>
      </c>
      <c s="36" t="s">
        <v>85</v>
      </c>
      <c s="37">
        <v>0.068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54</v>
      </c>
      <c>
        <f>(M565*21)/100</f>
      </c>
      <c t="s">
        <v>28</v>
      </c>
    </row>
    <row r="566" spans="1:5" ht="25.5">
      <c r="A566" s="35" t="s">
        <v>55</v>
      </c>
      <c r="E566" s="39" t="s">
        <v>2901</v>
      </c>
    </row>
    <row r="567" spans="1:5" ht="12.75">
      <c r="A567" s="35" t="s">
        <v>56</v>
      </c>
      <c r="E567" s="40" t="s">
        <v>5</v>
      </c>
    </row>
    <row r="568" spans="1:5" ht="12.75">
      <c r="A568" t="s">
        <v>58</v>
      </c>
      <c r="E568" s="39" t="s">
        <v>5</v>
      </c>
    </row>
    <row r="569" spans="1:16" ht="38.25">
      <c r="A569" t="s">
        <v>50</v>
      </c>
      <c s="34" t="s">
        <v>2088</v>
      </c>
      <c s="34" t="s">
        <v>2902</v>
      </c>
      <c s="35" t="s">
        <v>5</v>
      </c>
      <c s="6" t="s">
        <v>2903</v>
      </c>
      <c s="36" t="s">
        <v>85</v>
      </c>
      <c s="37">
        <v>0.068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54</v>
      </c>
      <c>
        <f>(M569*21)/100</f>
      </c>
      <c t="s">
        <v>28</v>
      </c>
    </row>
    <row r="570" spans="1:5" ht="38.25">
      <c r="A570" s="35" t="s">
        <v>55</v>
      </c>
      <c r="E570" s="39" t="s">
        <v>2904</v>
      </c>
    </row>
    <row r="571" spans="1:5" ht="12.75">
      <c r="A571" s="35" t="s">
        <v>56</v>
      </c>
      <c r="E571" s="40" t="s">
        <v>5</v>
      </c>
    </row>
    <row r="572" spans="1:5" ht="12.75">
      <c r="A572" t="s">
        <v>58</v>
      </c>
      <c r="E572" s="39" t="s">
        <v>5</v>
      </c>
    </row>
    <row r="573" spans="1:13" ht="12.75">
      <c r="A573" t="s">
        <v>47</v>
      </c>
      <c r="C573" s="31" t="s">
        <v>2905</v>
      </c>
      <c r="E573" s="33" t="s">
        <v>2906</v>
      </c>
      <c r="J573" s="32">
        <f>0</f>
      </c>
      <c s="32">
        <f>0</f>
      </c>
      <c s="32">
        <f>0+L574</f>
      </c>
      <c s="32">
        <f>0+M574</f>
      </c>
    </row>
    <row r="574" spans="1:16" ht="12.75">
      <c r="A574" t="s">
        <v>50</v>
      </c>
      <c s="34" t="s">
        <v>2092</v>
      </c>
      <c s="34" t="s">
        <v>2907</v>
      </c>
      <c s="35" t="s">
        <v>5</v>
      </c>
      <c s="6" t="s">
        <v>2908</v>
      </c>
      <c s="36" t="s">
        <v>128</v>
      </c>
      <c s="37">
        <v>2</v>
      </c>
      <c s="36">
        <v>0.00072</v>
      </c>
      <c s="36">
        <f>ROUND(G574*H574,6)</f>
      </c>
      <c r="L574" s="38">
        <v>0</v>
      </c>
      <c s="32">
        <f>ROUND(ROUND(L574,2)*ROUND(G574,3),2)</f>
      </c>
      <c s="36" t="s">
        <v>109</v>
      </c>
      <c>
        <f>(M574*21)/100</f>
      </c>
      <c t="s">
        <v>28</v>
      </c>
    </row>
    <row r="575" spans="1:5" ht="12.75">
      <c r="A575" s="35" t="s">
        <v>55</v>
      </c>
      <c r="E575" s="39" t="s">
        <v>2908</v>
      </c>
    </row>
    <row r="576" spans="1:5" ht="12.75">
      <c r="A576" s="35" t="s">
        <v>56</v>
      </c>
      <c r="E576" s="40" t="s">
        <v>5</v>
      </c>
    </row>
    <row r="577" spans="1:5" ht="153">
      <c r="A577" t="s">
        <v>58</v>
      </c>
      <c r="E577" s="39" t="s">
        <v>2909</v>
      </c>
    </row>
    <row r="578" spans="1:13" ht="12.75">
      <c r="A578" t="s">
        <v>47</v>
      </c>
      <c r="C578" s="31" t="s">
        <v>2910</v>
      </c>
      <c r="E578" s="33" t="s">
        <v>2911</v>
      </c>
      <c r="J578" s="32">
        <f>0</f>
      </c>
      <c s="32">
        <f>0</f>
      </c>
      <c s="32">
        <f>0+L579+L583</f>
      </c>
      <c s="32">
        <f>0+M579+M583</f>
      </c>
    </row>
    <row r="579" spans="1:16" ht="12.75">
      <c r="A579" t="s">
        <v>50</v>
      </c>
      <c s="34" t="s">
        <v>2096</v>
      </c>
      <c s="34" t="s">
        <v>2912</v>
      </c>
      <c s="35" t="s">
        <v>5</v>
      </c>
      <c s="6" t="s">
        <v>2913</v>
      </c>
      <c s="36" t="s">
        <v>128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54</v>
      </c>
      <c>
        <f>(M579*21)/100</f>
      </c>
      <c t="s">
        <v>28</v>
      </c>
    </row>
    <row r="580" spans="1:5" ht="12.75">
      <c r="A580" s="35" t="s">
        <v>55</v>
      </c>
      <c r="E580" s="39" t="s">
        <v>2913</v>
      </c>
    </row>
    <row r="581" spans="1:5" ht="12.75">
      <c r="A581" s="35" t="s">
        <v>56</v>
      </c>
      <c r="E581" s="40" t="s">
        <v>5</v>
      </c>
    </row>
    <row r="582" spans="1:5" ht="12.75">
      <c r="A582" t="s">
        <v>58</v>
      </c>
      <c r="E582" s="39" t="s">
        <v>5</v>
      </c>
    </row>
    <row r="583" spans="1:16" ht="12.75">
      <c r="A583" t="s">
        <v>50</v>
      </c>
      <c s="34" t="s">
        <v>2100</v>
      </c>
      <c s="34" t="s">
        <v>2914</v>
      </c>
      <c s="35" t="s">
        <v>5</v>
      </c>
      <c s="6" t="s">
        <v>2915</v>
      </c>
      <c s="36" t="s">
        <v>128</v>
      </c>
      <c s="37">
        <v>1</v>
      </c>
      <c s="36">
        <v>0.0002</v>
      </c>
      <c s="36">
        <f>ROUND(G583*H583,6)</f>
      </c>
      <c r="L583" s="38">
        <v>0</v>
      </c>
      <c s="32">
        <f>ROUND(ROUND(L583,2)*ROUND(G583,3),2)</f>
      </c>
      <c s="36" t="s">
        <v>54</v>
      </c>
      <c>
        <f>(M583*21)/100</f>
      </c>
      <c t="s">
        <v>28</v>
      </c>
    </row>
    <row r="584" spans="1:5" ht="12.75">
      <c r="A584" s="35" t="s">
        <v>55</v>
      </c>
      <c r="E584" s="39" t="s">
        <v>2915</v>
      </c>
    </row>
    <row r="585" spans="1:5" ht="12.75">
      <c r="A585" s="35" t="s">
        <v>56</v>
      </c>
      <c r="E585" s="40" t="s">
        <v>5</v>
      </c>
    </row>
    <row r="586" spans="1:5" ht="12.75">
      <c r="A586" t="s">
        <v>58</v>
      </c>
      <c r="E586" s="39" t="s">
        <v>5</v>
      </c>
    </row>
    <row r="587" spans="1:13" ht="12.75">
      <c r="A587" t="s">
        <v>47</v>
      </c>
      <c r="C587" s="31" t="s">
        <v>75</v>
      </c>
      <c r="E587" s="33" t="s">
        <v>1046</v>
      </c>
      <c r="J587" s="32">
        <f>0</f>
      </c>
      <c s="32">
        <f>0</f>
      </c>
      <c s="32">
        <f>0+L588+L592+L596+L600+L604+L608+L612+L616+L620+L624+L628+L632+L636+L640+L644+L648+L652+L656+L660+L664+L668+L672+L676+L680+L684+L688+L692+L696+L700+L704+L708+L712+L716+L720+L724+L728+L732+L736+L740+L744+L748+L752+L756+L760+L764+L768+L772+L776+L780+L784+L788+L792+L796+L800</f>
      </c>
      <c s="32">
        <f>0+M588+M592+M596+M600+M604+M608+M612+M616+M620+M624+M628+M632+M636+M640+M644+M648+M652+M656+M660+M664+M668+M672+M676+M680+M684+M688+M692+M696+M700+M704+M708+M712+M716+M720+M724+M728+M732+M736+M740+M744+M748+M752+M756+M760+M764+M768+M772+M776+M780+M784+M788+M792+M796+M800</f>
      </c>
    </row>
    <row r="588" spans="1:16" ht="12.75">
      <c r="A588" t="s">
        <v>50</v>
      </c>
      <c s="34" t="s">
        <v>207</v>
      </c>
      <c s="34" t="s">
        <v>2916</v>
      </c>
      <c s="35" t="s">
        <v>5</v>
      </c>
      <c s="6" t="s">
        <v>2917</v>
      </c>
      <c s="36" t="s">
        <v>128</v>
      </c>
      <c s="37">
        <v>1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109</v>
      </c>
      <c>
        <f>(M588*21)/100</f>
      </c>
      <c t="s">
        <v>28</v>
      </c>
    </row>
    <row r="589" spans="1:5" ht="12.75">
      <c r="A589" s="35" t="s">
        <v>55</v>
      </c>
      <c r="E589" s="39" t="s">
        <v>2917</v>
      </c>
    </row>
    <row r="590" spans="1:5" ht="38.25">
      <c r="A590" s="35" t="s">
        <v>56</v>
      </c>
      <c r="E590" s="40" t="s">
        <v>2918</v>
      </c>
    </row>
    <row r="591" spans="1:5" ht="12.75">
      <c r="A591" t="s">
        <v>58</v>
      </c>
      <c r="E591" s="39" t="s">
        <v>5</v>
      </c>
    </row>
    <row r="592" spans="1:16" ht="12.75">
      <c r="A592" t="s">
        <v>50</v>
      </c>
      <c s="34" t="s">
        <v>105</v>
      </c>
      <c s="34" t="s">
        <v>2919</v>
      </c>
      <c s="35" t="s">
        <v>5</v>
      </c>
      <c s="6" t="s">
        <v>2920</v>
      </c>
      <c s="36" t="s">
        <v>128</v>
      </c>
      <c s="37">
        <v>3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109</v>
      </c>
      <c>
        <f>(M592*21)/100</f>
      </c>
      <c t="s">
        <v>28</v>
      </c>
    </row>
    <row r="593" spans="1:5" ht="12.75">
      <c r="A593" s="35" t="s">
        <v>55</v>
      </c>
      <c r="E593" s="39" t="s">
        <v>2920</v>
      </c>
    </row>
    <row r="594" spans="1:5" ht="63.75">
      <c r="A594" s="35" t="s">
        <v>56</v>
      </c>
      <c r="E594" s="40" t="s">
        <v>2921</v>
      </c>
    </row>
    <row r="595" spans="1:5" ht="12.75">
      <c r="A595" t="s">
        <v>58</v>
      </c>
      <c r="E595" s="39" t="s">
        <v>5</v>
      </c>
    </row>
    <row r="596" spans="1:16" ht="12.75">
      <c r="A596" t="s">
        <v>50</v>
      </c>
      <c s="34" t="s">
        <v>110</v>
      </c>
      <c s="34" t="s">
        <v>2922</v>
      </c>
      <c s="35" t="s">
        <v>5</v>
      </c>
      <c s="6" t="s">
        <v>2923</v>
      </c>
      <c s="36" t="s">
        <v>128</v>
      </c>
      <c s="37">
        <v>5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109</v>
      </c>
      <c>
        <f>(M596*21)/100</f>
      </c>
      <c t="s">
        <v>28</v>
      </c>
    </row>
    <row r="597" spans="1:5" ht="12.75">
      <c r="A597" s="35" t="s">
        <v>55</v>
      </c>
      <c r="E597" s="39" t="s">
        <v>2923</v>
      </c>
    </row>
    <row r="598" spans="1:5" ht="63.75">
      <c r="A598" s="35" t="s">
        <v>56</v>
      </c>
      <c r="E598" s="40" t="s">
        <v>2924</v>
      </c>
    </row>
    <row r="599" spans="1:5" ht="12.75">
      <c r="A599" t="s">
        <v>58</v>
      </c>
      <c r="E599" s="39" t="s">
        <v>5</v>
      </c>
    </row>
    <row r="600" spans="1:16" ht="12.75">
      <c r="A600" t="s">
        <v>50</v>
      </c>
      <c s="34" t="s">
        <v>113</v>
      </c>
      <c s="34" t="s">
        <v>2925</v>
      </c>
      <c s="35" t="s">
        <v>5</v>
      </c>
      <c s="6" t="s">
        <v>2926</v>
      </c>
      <c s="36" t="s">
        <v>128</v>
      </c>
      <c s="37">
        <v>1</v>
      </c>
      <c s="36">
        <v>0.00012</v>
      </c>
      <c s="36">
        <f>ROUND(G600*H600,6)</f>
      </c>
      <c r="L600" s="38">
        <v>0</v>
      </c>
      <c s="32">
        <f>ROUND(ROUND(L600,2)*ROUND(G600,3),2)</f>
      </c>
      <c s="36" t="s">
        <v>109</v>
      </c>
      <c>
        <f>(M600*21)/100</f>
      </c>
      <c t="s">
        <v>28</v>
      </c>
    </row>
    <row r="601" spans="1:5" ht="12.75">
      <c r="A601" s="35" t="s">
        <v>55</v>
      </c>
      <c r="E601" s="39" t="s">
        <v>2926</v>
      </c>
    </row>
    <row r="602" spans="1:5" ht="38.25">
      <c r="A602" s="35" t="s">
        <v>56</v>
      </c>
      <c r="E602" s="40" t="s">
        <v>2927</v>
      </c>
    </row>
    <row r="603" spans="1:5" ht="12.75">
      <c r="A603" t="s">
        <v>58</v>
      </c>
      <c r="E603" s="39" t="s">
        <v>5</v>
      </c>
    </row>
    <row r="604" spans="1:16" ht="12.75">
      <c r="A604" t="s">
        <v>50</v>
      </c>
      <c s="34" t="s">
        <v>116</v>
      </c>
      <c s="34" t="s">
        <v>2928</v>
      </c>
      <c s="35" t="s">
        <v>5</v>
      </c>
      <c s="6" t="s">
        <v>2929</v>
      </c>
      <c s="36" t="s">
        <v>128</v>
      </c>
      <c s="37">
        <v>7</v>
      </c>
      <c s="36">
        <v>0.00014</v>
      </c>
      <c s="36">
        <f>ROUND(G604*H604,6)</f>
      </c>
      <c r="L604" s="38">
        <v>0</v>
      </c>
      <c s="32">
        <f>ROUND(ROUND(L604,2)*ROUND(G604,3),2)</f>
      </c>
      <c s="36" t="s">
        <v>109</v>
      </c>
      <c>
        <f>(M604*21)/100</f>
      </c>
      <c t="s">
        <v>28</v>
      </c>
    </row>
    <row r="605" spans="1:5" ht="12.75">
      <c r="A605" s="35" t="s">
        <v>55</v>
      </c>
      <c r="E605" s="39" t="s">
        <v>2929</v>
      </c>
    </row>
    <row r="606" spans="1:5" ht="63.75">
      <c r="A606" s="35" t="s">
        <v>56</v>
      </c>
      <c r="E606" s="40" t="s">
        <v>2930</v>
      </c>
    </row>
    <row r="607" spans="1:5" ht="12.75">
      <c r="A607" t="s">
        <v>58</v>
      </c>
      <c r="E607" s="39" t="s">
        <v>5</v>
      </c>
    </row>
    <row r="608" spans="1:16" ht="12.75">
      <c r="A608" t="s">
        <v>50</v>
      </c>
      <c s="34" t="s">
        <v>119</v>
      </c>
      <c s="34" t="s">
        <v>2931</v>
      </c>
      <c s="35" t="s">
        <v>5</v>
      </c>
      <c s="6" t="s">
        <v>2932</v>
      </c>
      <c s="36" t="s">
        <v>128</v>
      </c>
      <c s="37">
        <v>4</v>
      </c>
      <c s="36">
        <v>0.00029</v>
      </c>
      <c s="36">
        <f>ROUND(G608*H608,6)</f>
      </c>
      <c r="L608" s="38">
        <v>0</v>
      </c>
      <c s="32">
        <f>ROUND(ROUND(L608,2)*ROUND(G608,3),2)</f>
      </c>
      <c s="36" t="s">
        <v>109</v>
      </c>
      <c>
        <f>(M608*21)/100</f>
      </c>
      <c t="s">
        <v>28</v>
      </c>
    </row>
    <row r="609" spans="1:5" ht="12.75">
      <c r="A609" s="35" t="s">
        <v>55</v>
      </c>
      <c r="E609" s="39" t="s">
        <v>2932</v>
      </c>
    </row>
    <row r="610" spans="1:5" ht="63.75">
      <c r="A610" s="35" t="s">
        <v>56</v>
      </c>
      <c r="E610" s="40" t="s">
        <v>2933</v>
      </c>
    </row>
    <row r="611" spans="1:5" ht="12.75">
      <c r="A611" t="s">
        <v>58</v>
      </c>
      <c r="E611" s="39" t="s">
        <v>5</v>
      </c>
    </row>
    <row r="612" spans="1:16" ht="25.5">
      <c r="A612" t="s">
        <v>50</v>
      </c>
      <c s="34" t="s">
        <v>122</v>
      </c>
      <c s="34" t="s">
        <v>2934</v>
      </c>
      <c s="35" t="s">
        <v>5</v>
      </c>
      <c s="6" t="s">
        <v>2935</v>
      </c>
      <c s="36" t="s">
        <v>108</v>
      </c>
      <c s="37">
        <v>24.8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54</v>
      </c>
      <c>
        <f>(M612*21)/100</f>
      </c>
      <c t="s">
        <v>28</v>
      </c>
    </row>
    <row r="613" spans="1:5" ht="25.5">
      <c r="A613" s="35" t="s">
        <v>55</v>
      </c>
      <c r="E613" s="39" t="s">
        <v>2935</v>
      </c>
    </row>
    <row r="614" spans="1:5" ht="12.75">
      <c r="A614" s="35" t="s">
        <v>56</v>
      </c>
      <c r="E614" s="40" t="s">
        <v>2936</v>
      </c>
    </row>
    <row r="615" spans="1:5" ht="12.75">
      <c r="A615" t="s">
        <v>58</v>
      </c>
      <c r="E615" s="39" t="s">
        <v>5</v>
      </c>
    </row>
    <row r="616" spans="1:16" ht="12.75">
      <c r="A616" t="s">
        <v>50</v>
      </c>
      <c s="34" t="s">
        <v>125</v>
      </c>
      <c s="34" t="s">
        <v>2937</v>
      </c>
      <c s="35" t="s">
        <v>5</v>
      </c>
      <c s="6" t="s">
        <v>2938</v>
      </c>
      <c s="36" t="s">
        <v>108</v>
      </c>
      <c s="37">
        <v>25.172</v>
      </c>
      <c s="36">
        <v>0.00042</v>
      </c>
      <c s="36">
        <f>ROUND(G616*H616,6)</f>
      </c>
      <c r="L616" s="38">
        <v>0</v>
      </c>
      <c s="32">
        <f>ROUND(ROUND(L616,2)*ROUND(G616,3),2)</f>
      </c>
      <c s="36" t="s">
        <v>54</v>
      </c>
      <c>
        <f>(M616*21)/100</f>
      </c>
      <c t="s">
        <v>28</v>
      </c>
    </row>
    <row r="617" spans="1:5" ht="12.75">
      <c r="A617" s="35" t="s">
        <v>55</v>
      </c>
      <c r="E617" s="39" t="s">
        <v>2938</v>
      </c>
    </row>
    <row r="618" spans="1:5" ht="25.5">
      <c r="A618" s="35" t="s">
        <v>56</v>
      </c>
      <c r="E618" s="40" t="s">
        <v>2939</v>
      </c>
    </row>
    <row r="619" spans="1:5" ht="12.75">
      <c r="A619" t="s">
        <v>58</v>
      </c>
      <c r="E619" s="39" t="s">
        <v>5</v>
      </c>
    </row>
    <row r="620" spans="1:16" ht="25.5">
      <c r="A620" t="s">
        <v>50</v>
      </c>
      <c s="34" t="s">
        <v>129</v>
      </c>
      <c s="34" t="s">
        <v>2940</v>
      </c>
      <c s="35" t="s">
        <v>5</v>
      </c>
      <c s="6" t="s">
        <v>2941</v>
      </c>
      <c s="36" t="s">
        <v>108</v>
      </c>
      <c s="37">
        <v>12.5</v>
      </c>
      <c s="36">
        <v>1E-05</v>
      </c>
      <c s="36">
        <f>ROUND(G620*H620,6)</f>
      </c>
      <c r="L620" s="38">
        <v>0</v>
      </c>
      <c s="32">
        <f>ROUND(ROUND(L620,2)*ROUND(G620,3),2)</f>
      </c>
      <c s="36" t="s">
        <v>54</v>
      </c>
      <c>
        <f>(M620*21)/100</f>
      </c>
      <c t="s">
        <v>28</v>
      </c>
    </row>
    <row r="621" spans="1:5" ht="25.5">
      <c r="A621" s="35" t="s">
        <v>55</v>
      </c>
      <c r="E621" s="39" t="s">
        <v>2941</v>
      </c>
    </row>
    <row r="622" spans="1:5" ht="12.75">
      <c r="A622" s="35" t="s">
        <v>56</v>
      </c>
      <c r="E622" s="40" t="s">
        <v>2942</v>
      </c>
    </row>
    <row r="623" spans="1:5" ht="12.75">
      <c r="A623" t="s">
        <v>58</v>
      </c>
      <c r="E623" s="39" t="s">
        <v>5</v>
      </c>
    </row>
    <row r="624" spans="1:16" ht="12.75">
      <c r="A624" t="s">
        <v>50</v>
      </c>
      <c s="34" t="s">
        <v>132</v>
      </c>
      <c s="34" t="s">
        <v>2943</v>
      </c>
      <c s="35" t="s">
        <v>5</v>
      </c>
      <c s="6" t="s">
        <v>2944</v>
      </c>
      <c s="36" t="s">
        <v>108</v>
      </c>
      <c s="37">
        <v>12.875</v>
      </c>
      <c s="36">
        <v>0.00154</v>
      </c>
      <c s="36">
        <f>ROUND(G624*H624,6)</f>
      </c>
      <c r="L624" s="38">
        <v>0</v>
      </c>
      <c s="32">
        <f>ROUND(ROUND(L624,2)*ROUND(G624,3),2)</f>
      </c>
      <c s="36" t="s">
        <v>54</v>
      </c>
      <c>
        <f>(M624*21)/100</f>
      </c>
      <c t="s">
        <v>28</v>
      </c>
    </row>
    <row r="625" spans="1:5" ht="12.75">
      <c r="A625" s="35" t="s">
        <v>55</v>
      </c>
      <c r="E625" s="39" t="s">
        <v>2944</v>
      </c>
    </row>
    <row r="626" spans="1:5" ht="25.5">
      <c r="A626" s="35" t="s">
        <v>56</v>
      </c>
      <c r="E626" s="40" t="s">
        <v>2945</v>
      </c>
    </row>
    <row r="627" spans="1:5" ht="12.75">
      <c r="A627" t="s">
        <v>58</v>
      </c>
      <c r="E627" s="39" t="s">
        <v>5</v>
      </c>
    </row>
    <row r="628" spans="1:16" ht="25.5">
      <c r="A628" t="s">
        <v>50</v>
      </c>
      <c s="34" t="s">
        <v>135</v>
      </c>
      <c s="34" t="s">
        <v>2946</v>
      </c>
      <c s="35" t="s">
        <v>5</v>
      </c>
      <c s="6" t="s">
        <v>2947</v>
      </c>
      <c s="36" t="s">
        <v>108</v>
      </c>
      <c s="37">
        <v>25.2</v>
      </c>
      <c s="36">
        <v>1E-05</v>
      </c>
      <c s="36">
        <f>ROUND(G628*H628,6)</f>
      </c>
      <c r="L628" s="38">
        <v>0</v>
      </c>
      <c s="32">
        <f>ROUND(ROUND(L628,2)*ROUND(G628,3),2)</f>
      </c>
      <c s="36" t="s">
        <v>54</v>
      </c>
      <c>
        <f>(M628*21)/100</f>
      </c>
      <c t="s">
        <v>28</v>
      </c>
    </row>
    <row r="629" spans="1:5" ht="25.5">
      <c r="A629" s="35" t="s">
        <v>55</v>
      </c>
      <c r="E629" s="39" t="s">
        <v>2947</v>
      </c>
    </row>
    <row r="630" spans="1:5" ht="12.75">
      <c r="A630" s="35" t="s">
        <v>56</v>
      </c>
      <c r="E630" s="40" t="s">
        <v>2948</v>
      </c>
    </row>
    <row r="631" spans="1:5" ht="12.75">
      <c r="A631" t="s">
        <v>58</v>
      </c>
      <c r="E631" s="39" t="s">
        <v>5</v>
      </c>
    </row>
    <row r="632" spans="1:16" ht="12.75">
      <c r="A632" t="s">
        <v>50</v>
      </c>
      <c s="34" t="s">
        <v>138</v>
      </c>
      <c s="34" t="s">
        <v>2949</v>
      </c>
      <c s="35" t="s">
        <v>5</v>
      </c>
      <c s="6" t="s">
        <v>2950</v>
      </c>
      <c s="36" t="s">
        <v>108</v>
      </c>
      <c s="37">
        <v>25.956</v>
      </c>
      <c s="36">
        <v>0.00259</v>
      </c>
      <c s="36">
        <f>ROUND(G632*H632,6)</f>
      </c>
      <c r="L632" s="38">
        <v>0</v>
      </c>
      <c s="32">
        <f>ROUND(ROUND(L632,2)*ROUND(G632,3),2)</f>
      </c>
      <c s="36" t="s">
        <v>54</v>
      </c>
      <c>
        <f>(M632*21)/100</f>
      </c>
      <c t="s">
        <v>28</v>
      </c>
    </row>
    <row r="633" spans="1:5" ht="12.75">
      <c r="A633" s="35" t="s">
        <v>55</v>
      </c>
      <c r="E633" s="39" t="s">
        <v>2950</v>
      </c>
    </row>
    <row r="634" spans="1:5" ht="25.5">
      <c r="A634" s="35" t="s">
        <v>56</v>
      </c>
      <c r="E634" s="40" t="s">
        <v>2951</v>
      </c>
    </row>
    <row r="635" spans="1:5" ht="12.75">
      <c r="A635" t="s">
        <v>58</v>
      </c>
      <c r="E635" s="39" t="s">
        <v>5</v>
      </c>
    </row>
    <row r="636" spans="1:16" ht="25.5">
      <c r="A636" t="s">
        <v>50</v>
      </c>
      <c s="34" t="s">
        <v>141</v>
      </c>
      <c s="34" t="s">
        <v>2952</v>
      </c>
      <c s="35" t="s">
        <v>5</v>
      </c>
      <c s="6" t="s">
        <v>2953</v>
      </c>
      <c s="36" t="s">
        <v>128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54</v>
      </c>
      <c>
        <f>(M636*21)/100</f>
      </c>
      <c t="s">
        <v>28</v>
      </c>
    </row>
    <row r="637" spans="1:5" ht="25.5">
      <c r="A637" s="35" t="s">
        <v>55</v>
      </c>
      <c r="E637" s="39" t="s">
        <v>2953</v>
      </c>
    </row>
    <row r="638" spans="1:5" ht="12.75">
      <c r="A638" s="35" t="s">
        <v>56</v>
      </c>
      <c r="E638" s="40" t="s">
        <v>5</v>
      </c>
    </row>
    <row r="639" spans="1:5" ht="12.75">
      <c r="A639" t="s">
        <v>58</v>
      </c>
      <c r="E639" s="39" t="s">
        <v>5</v>
      </c>
    </row>
    <row r="640" spans="1:16" ht="12.75">
      <c r="A640" t="s">
        <v>50</v>
      </c>
      <c s="34" t="s">
        <v>144</v>
      </c>
      <c s="34" t="s">
        <v>2954</v>
      </c>
      <c s="35" t="s">
        <v>5</v>
      </c>
      <c s="6" t="s">
        <v>2955</v>
      </c>
      <c s="36" t="s">
        <v>128</v>
      </c>
      <c s="37">
        <v>1</v>
      </c>
      <c s="36">
        <v>0.0001</v>
      </c>
      <c s="36">
        <f>ROUND(G640*H640,6)</f>
      </c>
      <c r="L640" s="38">
        <v>0</v>
      </c>
      <c s="32">
        <f>ROUND(ROUND(L640,2)*ROUND(G640,3),2)</f>
      </c>
      <c s="36" t="s">
        <v>54</v>
      </c>
      <c>
        <f>(M640*21)/100</f>
      </c>
      <c t="s">
        <v>28</v>
      </c>
    </row>
    <row r="641" spans="1:5" ht="12.75">
      <c r="A641" s="35" t="s">
        <v>55</v>
      </c>
      <c r="E641" s="39" t="s">
        <v>2955</v>
      </c>
    </row>
    <row r="642" spans="1:5" ht="12.75">
      <c r="A642" s="35" t="s">
        <v>56</v>
      </c>
      <c r="E642" s="40" t="s">
        <v>5</v>
      </c>
    </row>
    <row r="643" spans="1:5" ht="12.75">
      <c r="A643" t="s">
        <v>58</v>
      </c>
      <c r="E643" s="39" t="s">
        <v>5</v>
      </c>
    </row>
    <row r="644" spans="1:16" ht="25.5">
      <c r="A644" t="s">
        <v>50</v>
      </c>
      <c s="34" t="s">
        <v>147</v>
      </c>
      <c s="34" t="s">
        <v>2956</v>
      </c>
      <c s="35" t="s">
        <v>5</v>
      </c>
      <c s="6" t="s">
        <v>2957</v>
      </c>
      <c s="36" t="s">
        <v>128</v>
      </c>
      <c s="37">
        <v>8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54</v>
      </c>
      <c>
        <f>(M644*21)/100</f>
      </c>
      <c t="s">
        <v>28</v>
      </c>
    </row>
    <row r="645" spans="1:5" ht="25.5">
      <c r="A645" s="35" t="s">
        <v>55</v>
      </c>
      <c r="E645" s="39" t="s">
        <v>2957</v>
      </c>
    </row>
    <row r="646" spans="1:5" ht="51">
      <c r="A646" s="35" t="s">
        <v>56</v>
      </c>
      <c r="E646" s="40" t="s">
        <v>2958</v>
      </c>
    </row>
    <row r="647" spans="1:5" ht="12.75">
      <c r="A647" t="s">
        <v>58</v>
      </c>
      <c r="E647" s="39" t="s">
        <v>5</v>
      </c>
    </row>
    <row r="648" spans="1:16" ht="12.75">
      <c r="A648" t="s">
        <v>50</v>
      </c>
      <c s="34" t="s">
        <v>150</v>
      </c>
      <c s="34" t="s">
        <v>2959</v>
      </c>
      <c s="35" t="s">
        <v>5</v>
      </c>
      <c s="6" t="s">
        <v>2960</v>
      </c>
      <c s="36" t="s">
        <v>128</v>
      </c>
      <c s="37">
        <v>2</v>
      </c>
      <c s="36">
        <v>0.00026</v>
      </c>
      <c s="36">
        <f>ROUND(G648*H648,6)</f>
      </c>
      <c r="L648" s="38">
        <v>0</v>
      </c>
      <c s="32">
        <f>ROUND(ROUND(L648,2)*ROUND(G648,3),2)</f>
      </c>
      <c s="36" t="s">
        <v>54</v>
      </c>
      <c>
        <f>(M648*21)/100</f>
      </c>
      <c t="s">
        <v>28</v>
      </c>
    </row>
    <row r="649" spans="1:5" ht="12.75">
      <c r="A649" s="35" t="s">
        <v>55</v>
      </c>
      <c r="E649" s="39" t="s">
        <v>2960</v>
      </c>
    </row>
    <row r="650" spans="1:5" ht="12.75">
      <c r="A650" s="35" t="s">
        <v>56</v>
      </c>
      <c r="E650" s="40" t="s">
        <v>5</v>
      </c>
    </row>
    <row r="651" spans="1:5" ht="12.75">
      <c r="A651" t="s">
        <v>58</v>
      </c>
      <c r="E651" s="39" t="s">
        <v>5</v>
      </c>
    </row>
    <row r="652" spans="1:16" ht="12.75">
      <c r="A652" t="s">
        <v>50</v>
      </c>
      <c s="34" t="s">
        <v>153</v>
      </c>
      <c s="34" t="s">
        <v>2961</v>
      </c>
      <c s="35" t="s">
        <v>5</v>
      </c>
      <c s="6" t="s">
        <v>2962</v>
      </c>
      <c s="36" t="s">
        <v>128</v>
      </c>
      <c s="37">
        <v>1</v>
      </c>
      <c s="36">
        <v>0.00034</v>
      </c>
      <c s="36">
        <f>ROUND(G652*H652,6)</f>
      </c>
      <c r="L652" s="38">
        <v>0</v>
      </c>
      <c s="32">
        <f>ROUND(ROUND(L652,2)*ROUND(G652,3),2)</f>
      </c>
      <c s="36" t="s">
        <v>54</v>
      </c>
      <c>
        <f>(M652*21)/100</f>
      </c>
      <c t="s">
        <v>28</v>
      </c>
    </row>
    <row r="653" spans="1:5" ht="12.75">
      <c r="A653" s="35" t="s">
        <v>55</v>
      </c>
      <c r="E653" s="39" t="s">
        <v>2962</v>
      </c>
    </row>
    <row r="654" spans="1:5" ht="12.75">
      <c r="A654" s="35" t="s">
        <v>56</v>
      </c>
      <c r="E654" s="40" t="s">
        <v>5</v>
      </c>
    </row>
    <row r="655" spans="1:5" ht="12.75">
      <c r="A655" t="s">
        <v>58</v>
      </c>
      <c r="E655" s="39" t="s">
        <v>5</v>
      </c>
    </row>
    <row r="656" spans="1:16" ht="12.75">
      <c r="A656" t="s">
        <v>50</v>
      </c>
      <c s="34" t="s">
        <v>156</v>
      </c>
      <c s="34" t="s">
        <v>2963</v>
      </c>
      <c s="35" t="s">
        <v>5</v>
      </c>
      <c s="6" t="s">
        <v>2964</v>
      </c>
      <c s="36" t="s">
        <v>128</v>
      </c>
      <c s="37">
        <v>5</v>
      </c>
      <c s="36">
        <v>0.00035</v>
      </c>
      <c s="36">
        <f>ROUND(G656*H656,6)</f>
      </c>
      <c r="L656" s="38">
        <v>0</v>
      </c>
      <c s="32">
        <f>ROUND(ROUND(L656,2)*ROUND(G656,3),2)</f>
      </c>
      <c s="36" t="s">
        <v>54</v>
      </c>
      <c>
        <f>(M656*21)/100</f>
      </c>
      <c t="s">
        <v>28</v>
      </c>
    </row>
    <row r="657" spans="1:5" ht="12.75">
      <c r="A657" s="35" t="s">
        <v>55</v>
      </c>
      <c r="E657" s="39" t="s">
        <v>2964</v>
      </c>
    </row>
    <row r="658" spans="1:5" ht="12.75">
      <c r="A658" s="35" t="s">
        <v>56</v>
      </c>
      <c r="E658" s="40" t="s">
        <v>5</v>
      </c>
    </row>
    <row r="659" spans="1:5" ht="12.75">
      <c r="A659" t="s">
        <v>58</v>
      </c>
      <c r="E659" s="39" t="s">
        <v>5</v>
      </c>
    </row>
    <row r="660" spans="1:16" ht="25.5">
      <c r="A660" t="s">
        <v>50</v>
      </c>
      <c s="34" t="s">
        <v>159</v>
      </c>
      <c s="34" t="s">
        <v>2965</v>
      </c>
      <c s="35" t="s">
        <v>5</v>
      </c>
      <c s="6" t="s">
        <v>2966</v>
      </c>
      <c s="36" t="s">
        <v>128</v>
      </c>
      <c s="37">
        <v>5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54</v>
      </c>
      <c>
        <f>(M660*21)/100</f>
      </c>
      <c t="s">
        <v>28</v>
      </c>
    </row>
    <row r="661" spans="1:5" ht="25.5">
      <c r="A661" s="35" t="s">
        <v>55</v>
      </c>
      <c r="E661" s="39" t="s">
        <v>2966</v>
      </c>
    </row>
    <row r="662" spans="1:5" ht="51">
      <c r="A662" s="35" t="s">
        <v>56</v>
      </c>
      <c r="E662" s="40" t="s">
        <v>2967</v>
      </c>
    </row>
    <row r="663" spans="1:5" ht="12.75">
      <c r="A663" t="s">
        <v>58</v>
      </c>
      <c r="E663" s="39" t="s">
        <v>5</v>
      </c>
    </row>
    <row r="664" spans="1:16" ht="12.75">
      <c r="A664" t="s">
        <v>50</v>
      </c>
      <c s="34" t="s">
        <v>162</v>
      </c>
      <c s="34" t="s">
        <v>2968</v>
      </c>
      <c s="35" t="s">
        <v>5</v>
      </c>
      <c s="6" t="s">
        <v>2969</v>
      </c>
      <c s="36" t="s">
        <v>128</v>
      </c>
      <c s="37">
        <v>1</v>
      </c>
      <c s="36">
        <v>0.00041</v>
      </c>
      <c s="36">
        <f>ROUND(G664*H664,6)</f>
      </c>
      <c r="L664" s="38">
        <v>0</v>
      </c>
      <c s="32">
        <f>ROUND(ROUND(L664,2)*ROUND(G664,3),2)</f>
      </c>
      <c s="36" t="s">
        <v>54</v>
      </c>
      <c>
        <f>(M664*21)/100</f>
      </c>
      <c t="s">
        <v>28</v>
      </c>
    </row>
    <row r="665" spans="1:5" ht="12.75">
      <c r="A665" s="35" t="s">
        <v>55</v>
      </c>
      <c r="E665" s="39" t="s">
        <v>2969</v>
      </c>
    </row>
    <row r="666" spans="1:5" ht="12.75">
      <c r="A666" s="35" t="s">
        <v>56</v>
      </c>
      <c r="E666" s="40" t="s">
        <v>5</v>
      </c>
    </row>
    <row r="667" spans="1:5" ht="12.75">
      <c r="A667" t="s">
        <v>58</v>
      </c>
      <c r="E667" s="39" t="s">
        <v>5</v>
      </c>
    </row>
    <row r="668" spans="1:16" ht="12.75">
      <c r="A668" t="s">
        <v>50</v>
      </c>
      <c s="34" t="s">
        <v>165</v>
      </c>
      <c s="34" t="s">
        <v>2970</v>
      </c>
      <c s="35" t="s">
        <v>5</v>
      </c>
      <c s="6" t="s">
        <v>2971</v>
      </c>
      <c s="36" t="s">
        <v>128</v>
      </c>
      <c s="37">
        <v>1</v>
      </c>
      <c s="36">
        <v>0.00064</v>
      </c>
      <c s="36">
        <f>ROUND(G668*H668,6)</f>
      </c>
      <c r="L668" s="38">
        <v>0</v>
      </c>
      <c s="32">
        <f>ROUND(ROUND(L668,2)*ROUND(G668,3),2)</f>
      </c>
      <c s="36" t="s">
        <v>54</v>
      </c>
      <c>
        <f>(M668*21)/100</f>
      </c>
      <c t="s">
        <v>28</v>
      </c>
    </row>
    <row r="669" spans="1:5" ht="12.75">
      <c r="A669" s="35" t="s">
        <v>55</v>
      </c>
      <c r="E669" s="39" t="s">
        <v>2971</v>
      </c>
    </row>
    <row r="670" spans="1:5" ht="12.75">
      <c r="A670" s="35" t="s">
        <v>56</v>
      </c>
      <c r="E670" s="40" t="s">
        <v>5</v>
      </c>
    </row>
    <row r="671" spans="1:5" ht="12.75">
      <c r="A671" t="s">
        <v>58</v>
      </c>
      <c r="E671" s="39" t="s">
        <v>5</v>
      </c>
    </row>
    <row r="672" spans="1:16" ht="12.75">
      <c r="A672" t="s">
        <v>50</v>
      </c>
      <c s="34" t="s">
        <v>168</v>
      </c>
      <c s="34" t="s">
        <v>2972</v>
      </c>
      <c s="35" t="s">
        <v>5</v>
      </c>
      <c s="6" t="s">
        <v>2973</v>
      </c>
      <c s="36" t="s">
        <v>128</v>
      </c>
      <c s="37">
        <v>3</v>
      </c>
      <c s="36">
        <v>0.00065</v>
      </c>
      <c s="36">
        <f>ROUND(G672*H672,6)</f>
      </c>
      <c r="L672" s="38">
        <v>0</v>
      </c>
      <c s="32">
        <f>ROUND(ROUND(L672,2)*ROUND(G672,3),2)</f>
      </c>
      <c s="36" t="s">
        <v>54</v>
      </c>
      <c>
        <f>(M672*21)/100</f>
      </c>
      <c t="s">
        <v>28</v>
      </c>
    </row>
    <row r="673" spans="1:5" ht="12.75">
      <c r="A673" s="35" t="s">
        <v>55</v>
      </c>
      <c r="E673" s="39" t="s">
        <v>2973</v>
      </c>
    </row>
    <row r="674" spans="1:5" ht="12.75">
      <c r="A674" s="35" t="s">
        <v>56</v>
      </c>
      <c r="E674" s="40" t="s">
        <v>5</v>
      </c>
    </row>
    <row r="675" spans="1:5" ht="12.75">
      <c r="A675" t="s">
        <v>58</v>
      </c>
      <c r="E675" s="39" t="s">
        <v>5</v>
      </c>
    </row>
    <row r="676" spans="1:16" ht="25.5">
      <c r="A676" t="s">
        <v>50</v>
      </c>
      <c s="34" t="s">
        <v>171</v>
      </c>
      <c s="34" t="s">
        <v>2974</v>
      </c>
      <c s="35" t="s">
        <v>5</v>
      </c>
      <c s="6" t="s">
        <v>2975</v>
      </c>
      <c s="36" t="s">
        <v>128</v>
      </c>
      <c s="37">
        <v>1</v>
      </c>
      <c s="36">
        <v>1E-05</v>
      </c>
      <c s="36">
        <f>ROUND(G676*H676,6)</f>
      </c>
      <c r="L676" s="38">
        <v>0</v>
      </c>
      <c s="32">
        <f>ROUND(ROUND(L676,2)*ROUND(G676,3),2)</f>
      </c>
      <c s="36" t="s">
        <v>54</v>
      </c>
      <c>
        <f>(M676*21)/100</f>
      </c>
      <c t="s">
        <v>28</v>
      </c>
    </row>
    <row r="677" spans="1:5" ht="25.5">
      <c r="A677" s="35" t="s">
        <v>55</v>
      </c>
      <c r="E677" s="39" t="s">
        <v>2975</v>
      </c>
    </row>
    <row r="678" spans="1:5" ht="12.75">
      <c r="A678" s="35" t="s">
        <v>56</v>
      </c>
      <c r="E678" s="40" t="s">
        <v>5</v>
      </c>
    </row>
    <row r="679" spans="1:5" ht="12.75">
      <c r="A679" t="s">
        <v>58</v>
      </c>
      <c r="E679" s="39" t="s">
        <v>5</v>
      </c>
    </row>
    <row r="680" spans="1:16" ht="12.75">
      <c r="A680" t="s">
        <v>50</v>
      </c>
      <c s="34" t="s">
        <v>174</v>
      </c>
      <c s="34" t="s">
        <v>2976</v>
      </c>
      <c s="35" t="s">
        <v>5</v>
      </c>
      <c s="6" t="s">
        <v>2977</v>
      </c>
      <c s="36" t="s">
        <v>128</v>
      </c>
      <c s="37">
        <v>1</v>
      </c>
      <c s="36">
        <v>0.00154</v>
      </c>
      <c s="36">
        <f>ROUND(G680*H680,6)</f>
      </c>
      <c r="L680" s="38">
        <v>0</v>
      </c>
      <c s="32">
        <f>ROUND(ROUND(L680,2)*ROUND(G680,3),2)</f>
      </c>
      <c s="36" t="s">
        <v>54</v>
      </c>
      <c>
        <f>(M680*21)/100</f>
      </c>
      <c t="s">
        <v>28</v>
      </c>
    </row>
    <row r="681" spans="1:5" ht="12.75">
      <c r="A681" s="35" t="s">
        <v>55</v>
      </c>
      <c r="E681" s="39" t="s">
        <v>2977</v>
      </c>
    </row>
    <row r="682" spans="1:5" ht="12.75">
      <c r="A682" s="35" t="s">
        <v>56</v>
      </c>
      <c r="E682" s="40" t="s">
        <v>5</v>
      </c>
    </row>
    <row r="683" spans="1:5" ht="12.75">
      <c r="A683" t="s">
        <v>58</v>
      </c>
      <c r="E683" s="39" t="s">
        <v>5</v>
      </c>
    </row>
    <row r="684" spans="1:16" ht="12.75">
      <c r="A684" t="s">
        <v>50</v>
      </c>
      <c s="34" t="s">
        <v>177</v>
      </c>
      <c s="34" t="s">
        <v>2978</v>
      </c>
      <c s="35" t="s">
        <v>5</v>
      </c>
      <c s="6" t="s">
        <v>2979</v>
      </c>
      <c s="36" t="s">
        <v>128</v>
      </c>
      <c s="37">
        <v>1</v>
      </c>
      <c s="36">
        <v>0.00067</v>
      </c>
      <c s="36">
        <f>ROUND(G684*H684,6)</f>
      </c>
      <c r="L684" s="38">
        <v>0</v>
      </c>
      <c s="32">
        <f>ROUND(ROUND(L684,2)*ROUND(G684,3),2)</f>
      </c>
      <c s="36" t="s">
        <v>54</v>
      </c>
      <c>
        <f>(M684*21)/100</f>
      </c>
      <c t="s">
        <v>28</v>
      </c>
    </row>
    <row r="685" spans="1:5" ht="12.75">
      <c r="A685" s="35" t="s">
        <v>55</v>
      </c>
      <c r="E685" s="39" t="s">
        <v>2979</v>
      </c>
    </row>
    <row r="686" spans="1:5" ht="12.75">
      <c r="A686" s="35" t="s">
        <v>56</v>
      </c>
      <c r="E686" s="40" t="s">
        <v>5</v>
      </c>
    </row>
    <row r="687" spans="1:5" ht="12.75">
      <c r="A687" t="s">
        <v>58</v>
      </c>
      <c r="E687" s="39" t="s">
        <v>5</v>
      </c>
    </row>
    <row r="688" spans="1:16" ht="12.75">
      <c r="A688" t="s">
        <v>50</v>
      </c>
      <c s="34" t="s">
        <v>180</v>
      </c>
      <c s="34" t="s">
        <v>2980</v>
      </c>
      <c s="35" t="s">
        <v>5</v>
      </c>
      <c s="6" t="s">
        <v>2981</v>
      </c>
      <c s="36" t="s">
        <v>108</v>
      </c>
      <c s="37">
        <v>12.5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54</v>
      </c>
      <c>
        <f>(M688*21)/100</f>
      </c>
      <c t="s">
        <v>28</v>
      </c>
    </row>
    <row r="689" spans="1:5" ht="12.75">
      <c r="A689" s="35" t="s">
        <v>55</v>
      </c>
      <c r="E689" s="39" t="s">
        <v>2981</v>
      </c>
    </row>
    <row r="690" spans="1:5" ht="12.75">
      <c r="A690" s="35" t="s">
        <v>56</v>
      </c>
      <c r="E690" s="40" t="s">
        <v>2942</v>
      </c>
    </row>
    <row r="691" spans="1:5" ht="12.75">
      <c r="A691" t="s">
        <v>58</v>
      </c>
      <c r="E691" s="39" t="s">
        <v>5</v>
      </c>
    </row>
    <row r="692" spans="1:16" ht="12.75">
      <c r="A692" t="s">
        <v>50</v>
      </c>
      <c s="34" t="s">
        <v>183</v>
      </c>
      <c s="34" t="s">
        <v>1096</v>
      </c>
      <c s="35" t="s">
        <v>5</v>
      </c>
      <c s="6" t="s">
        <v>1097</v>
      </c>
      <c s="36" t="s">
        <v>108</v>
      </c>
      <c s="37">
        <v>25.2</v>
      </c>
      <c s="36">
        <v>0</v>
      </c>
      <c s="36">
        <f>ROUND(G692*H692,6)</f>
      </c>
      <c r="L692" s="38">
        <v>0</v>
      </c>
      <c s="32">
        <f>ROUND(ROUND(L692,2)*ROUND(G692,3),2)</f>
      </c>
      <c s="36" t="s">
        <v>54</v>
      </c>
      <c>
        <f>(M692*21)/100</f>
      </c>
      <c t="s">
        <v>28</v>
      </c>
    </row>
    <row r="693" spans="1:5" ht="12.75">
      <c r="A693" s="35" t="s">
        <v>55</v>
      </c>
      <c r="E693" s="39" t="s">
        <v>1097</v>
      </c>
    </row>
    <row r="694" spans="1:5" ht="12.75">
      <c r="A694" s="35" t="s">
        <v>56</v>
      </c>
      <c r="E694" s="40" t="s">
        <v>2948</v>
      </c>
    </row>
    <row r="695" spans="1:5" ht="12.75">
      <c r="A695" t="s">
        <v>58</v>
      </c>
      <c r="E695" s="39" t="s">
        <v>5</v>
      </c>
    </row>
    <row r="696" spans="1:16" ht="25.5">
      <c r="A696" t="s">
        <v>50</v>
      </c>
      <c s="34" t="s">
        <v>186</v>
      </c>
      <c s="34" t="s">
        <v>1099</v>
      </c>
      <c s="35" t="s">
        <v>5</v>
      </c>
      <c s="6" t="s">
        <v>1100</v>
      </c>
      <c s="36" t="s">
        <v>128</v>
      </c>
      <c s="37">
        <v>4</v>
      </c>
      <c s="36">
        <v>0.45937</v>
      </c>
      <c s="36">
        <f>ROUND(G696*H696,6)</f>
      </c>
      <c r="L696" s="38">
        <v>0</v>
      </c>
      <c s="32">
        <f>ROUND(ROUND(L696,2)*ROUND(G696,3),2)</f>
      </c>
      <c s="36" t="s">
        <v>54</v>
      </c>
      <c>
        <f>(M696*21)/100</f>
      </c>
      <c t="s">
        <v>28</v>
      </c>
    </row>
    <row r="697" spans="1:5" ht="25.5">
      <c r="A697" s="35" t="s">
        <v>55</v>
      </c>
      <c r="E697" s="39" t="s">
        <v>1100</v>
      </c>
    </row>
    <row r="698" spans="1:5" ht="12.75">
      <c r="A698" s="35" t="s">
        <v>56</v>
      </c>
      <c r="E698" s="40" t="s">
        <v>5</v>
      </c>
    </row>
    <row r="699" spans="1:5" ht="12.75">
      <c r="A699" t="s">
        <v>58</v>
      </c>
      <c r="E699" s="39" t="s">
        <v>5</v>
      </c>
    </row>
    <row r="700" spans="1:16" ht="12.75">
      <c r="A700" t="s">
        <v>50</v>
      </c>
      <c s="34" t="s">
        <v>189</v>
      </c>
      <c s="34" t="s">
        <v>1104</v>
      </c>
      <c s="35" t="s">
        <v>5</v>
      </c>
      <c s="6" t="s">
        <v>1105</v>
      </c>
      <c s="36" t="s">
        <v>128</v>
      </c>
      <c s="37">
        <v>2</v>
      </c>
      <c s="36">
        <v>0.41489</v>
      </c>
      <c s="36">
        <f>ROUND(G700*H700,6)</f>
      </c>
      <c r="L700" s="38">
        <v>0</v>
      </c>
      <c s="32">
        <f>ROUND(ROUND(L700,2)*ROUND(G700,3),2)</f>
      </c>
      <c s="36" t="s">
        <v>54</v>
      </c>
      <c>
        <f>(M700*21)/100</f>
      </c>
      <c t="s">
        <v>28</v>
      </c>
    </row>
    <row r="701" spans="1:5" ht="12.75">
      <c r="A701" s="35" t="s">
        <v>55</v>
      </c>
      <c r="E701" s="39" t="s">
        <v>1105</v>
      </c>
    </row>
    <row r="702" spans="1:5" ht="63.75">
      <c r="A702" s="35" t="s">
        <v>56</v>
      </c>
      <c r="E702" s="40" t="s">
        <v>2982</v>
      </c>
    </row>
    <row r="703" spans="1:5" ht="12.75">
      <c r="A703" t="s">
        <v>58</v>
      </c>
      <c r="E703" s="39" t="s">
        <v>5</v>
      </c>
    </row>
    <row r="704" spans="1:16" ht="12.75">
      <c r="A704" t="s">
        <v>50</v>
      </c>
      <c s="34" t="s">
        <v>192</v>
      </c>
      <c s="34" t="s">
        <v>1110</v>
      </c>
      <c s="35" t="s">
        <v>5</v>
      </c>
      <c s="6" t="s">
        <v>1111</v>
      </c>
      <c s="36" t="s">
        <v>128</v>
      </c>
      <c s="37">
        <v>2</v>
      </c>
      <c s="36">
        <v>1.548</v>
      </c>
      <c s="36">
        <f>ROUND(G704*H704,6)</f>
      </c>
      <c r="L704" s="38">
        <v>0</v>
      </c>
      <c s="32">
        <f>ROUND(ROUND(L704,2)*ROUND(G704,3),2)</f>
      </c>
      <c s="36" t="s">
        <v>54</v>
      </c>
      <c>
        <f>(M704*21)/100</f>
      </c>
      <c t="s">
        <v>28</v>
      </c>
    </row>
    <row r="705" spans="1:5" ht="12.75">
      <c r="A705" s="35" t="s">
        <v>55</v>
      </c>
      <c r="E705" s="39" t="s">
        <v>1111</v>
      </c>
    </row>
    <row r="706" spans="1:5" ht="63.75">
      <c r="A706" s="35" t="s">
        <v>56</v>
      </c>
      <c r="E706" s="40" t="s">
        <v>2982</v>
      </c>
    </row>
    <row r="707" spans="1:5" ht="12.75">
      <c r="A707" t="s">
        <v>58</v>
      </c>
      <c r="E707" s="39" t="s">
        <v>5</v>
      </c>
    </row>
    <row r="708" spans="1:16" ht="12.75">
      <c r="A708" t="s">
        <v>50</v>
      </c>
      <c s="34" t="s">
        <v>195</v>
      </c>
      <c s="34" t="s">
        <v>1113</v>
      </c>
      <c s="35" t="s">
        <v>5</v>
      </c>
      <c s="6" t="s">
        <v>1114</v>
      </c>
      <c s="36" t="s">
        <v>128</v>
      </c>
      <c s="37">
        <v>2</v>
      </c>
      <c s="36">
        <v>0.00989</v>
      </c>
      <c s="36">
        <f>ROUND(G708*H708,6)</f>
      </c>
      <c r="L708" s="38">
        <v>0</v>
      </c>
      <c s="32">
        <f>ROUND(ROUND(L708,2)*ROUND(G708,3),2)</f>
      </c>
      <c s="36" t="s">
        <v>54</v>
      </c>
      <c>
        <f>(M708*21)/100</f>
      </c>
      <c t="s">
        <v>28</v>
      </c>
    </row>
    <row r="709" spans="1:5" ht="12.75">
      <c r="A709" s="35" t="s">
        <v>55</v>
      </c>
      <c r="E709" s="39" t="s">
        <v>1114</v>
      </c>
    </row>
    <row r="710" spans="1:5" ht="38.25">
      <c r="A710" s="35" t="s">
        <v>56</v>
      </c>
      <c r="E710" s="40" t="s">
        <v>2983</v>
      </c>
    </row>
    <row r="711" spans="1:5" ht="12.75">
      <c r="A711" t="s">
        <v>58</v>
      </c>
      <c r="E711" s="39" t="s">
        <v>5</v>
      </c>
    </row>
    <row r="712" spans="1:16" ht="12.75">
      <c r="A712" t="s">
        <v>50</v>
      </c>
      <c s="34" t="s">
        <v>198</v>
      </c>
      <c s="34" t="s">
        <v>1116</v>
      </c>
      <c s="35" t="s">
        <v>5</v>
      </c>
      <c s="6" t="s">
        <v>1117</v>
      </c>
      <c s="36" t="s">
        <v>128</v>
      </c>
      <c s="37">
        <v>2</v>
      </c>
      <c s="36">
        <v>0.254</v>
      </c>
      <c s="36">
        <f>ROUND(G712*H712,6)</f>
      </c>
      <c r="L712" s="38">
        <v>0</v>
      </c>
      <c s="32">
        <f>ROUND(ROUND(L712,2)*ROUND(G712,3),2)</f>
      </c>
      <c s="36" t="s">
        <v>54</v>
      </c>
      <c>
        <f>(M712*21)/100</f>
      </c>
      <c t="s">
        <v>28</v>
      </c>
    </row>
    <row r="713" spans="1:5" ht="12.75">
      <c r="A713" s="35" t="s">
        <v>55</v>
      </c>
      <c r="E713" s="39" t="s">
        <v>1117</v>
      </c>
    </row>
    <row r="714" spans="1:5" ht="38.25">
      <c r="A714" s="35" t="s">
        <v>56</v>
      </c>
      <c r="E714" s="40" t="s">
        <v>2983</v>
      </c>
    </row>
    <row r="715" spans="1:5" ht="12.75">
      <c r="A715" t="s">
        <v>58</v>
      </c>
      <c r="E715" s="39" t="s">
        <v>5</v>
      </c>
    </row>
    <row r="716" spans="1:16" ht="12.75">
      <c r="A716" t="s">
        <v>50</v>
      </c>
      <c s="34" t="s">
        <v>201</v>
      </c>
      <c s="34" t="s">
        <v>1118</v>
      </c>
      <c s="35" t="s">
        <v>5</v>
      </c>
      <c s="6" t="s">
        <v>1119</v>
      </c>
      <c s="36" t="s">
        <v>128</v>
      </c>
      <c s="37">
        <v>1</v>
      </c>
      <c s="36">
        <v>0.00989</v>
      </c>
      <c s="36">
        <f>ROUND(G716*H716,6)</f>
      </c>
      <c r="L716" s="38">
        <v>0</v>
      </c>
      <c s="32">
        <f>ROUND(ROUND(L716,2)*ROUND(G716,3),2)</f>
      </c>
      <c s="36" t="s">
        <v>54</v>
      </c>
      <c>
        <f>(M716*21)/100</f>
      </c>
      <c t="s">
        <v>28</v>
      </c>
    </row>
    <row r="717" spans="1:5" ht="12.75">
      <c r="A717" s="35" t="s">
        <v>55</v>
      </c>
      <c r="E717" s="39" t="s">
        <v>1119</v>
      </c>
    </row>
    <row r="718" spans="1:5" ht="25.5">
      <c r="A718" s="35" t="s">
        <v>56</v>
      </c>
      <c r="E718" s="40" t="s">
        <v>2984</v>
      </c>
    </row>
    <row r="719" spans="1:5" ht="12.75">
      <c r="A719" t="s">
        <v>58</v>
      </c>
      <c r="E719" s="39" t="s">
        <v>5</v>
      </c>
    </row>
    <row r="720" spans="1:16" ht="12.75">
      <c r="A720" t="s">
        <v>50</v>
      </c>
      <c s="34" t="s">
        <v>416</v>
      </c>
      <c s="34" t="s">
        <v>1121</v>
      </c>
      <c s="35" t="s">
        <v>5</v>
      </c>
      <c s="6" t="s">
        <v>1122</v>
      </c>
      <c s="36" t="s">
        <v>128</v>
      </c>
      <c s="37">
        <v>1</v>
      </c>
      <c s="36">
        <v>0.506</v>
      </c>
      <c s="36">
        <f>ROUND(G720*H720,6)</f>
      </c>
      <c r="L720" s="38">
        <v>0</v>
      </c>
      <c s="32">
        <f>ROUND(ROUND(L720,2)*ROUND(G720,3),2)</f>
      </c>
      <c s="36" t="s">
        <v>54</v>
      </c>
      <c>
        <f>(M720*21)/100</f>
      </c>
      <c t="s">
        <v>28</v>
      </c>
    </row>
    <row r="721" spans="1:5" ht="12.75">
      <c r="A721" s="35" t="s">
        <v>55</v>
      </c>
      <c r="E721" s="39" t="s">
        <v>1122</v>
      </c>
    </row>
    <row r="722" spans="1:5" ht="25.5">
      <c r="A722" s="35" t="s">
        <v>56</v>
      </c>
      <c r="E722" s="40" t="s">
        <v>2984</v>
      </c>
    </row>
    <row r="723" spans="1:5" ht="12.75">
      <c r="A723" t="s">
        <v>58</v>
      </c>
      <c r="E723" s="39" t="s">
        <v>5</v>
      </c>
    </row>
    <row r="724" spans="1:16" ht="12.75">
      <c r="A724" t="s">
        <v>50</v>
      </c>
      <c s="34" t="s">
        <v>419</v>
      </c>
      <c s="34" t="s">
        <v>1132</v>
      </c>
      <c s="35" t="s">
        <v>5</v>
      </c>
      <c s="6" t="s">
        <v>1133</v>
      </c>
      <c s="36" t="s">
        <v>128</v>
      </c>
      <c s="37">
        <v>2</v>
      </c>
      <c s="36">
        <v>0.00989</v>
      </c>
      <c s="36">
        <f>ROUND(G724*H724,6)</f>
      </c>
      <c r="L724" s="38">
        <v>0</v>
      </c>
      <c s="32">
        <f>ROUND(ROUND(L724,2)*ROUND(G724,3),2)</f>
      </c>
      <c s="36" t="s">
        <v>54</v>
      </c>
      <c>
        <f>(M724*21)/100</f>
      </c>
      <c t="s">
        <v>28</v>
      </c>
    </row>
    <row r="725" spans="1:5" ht="12.75">
      <c r="A725" s="35" t="s">
        <v>55</v>
      </c>
      <c r="E725" s="39" t="s">
        <v>1133</v>
      </c>
    </row>
    <row r="726" spans="1:5" ht="38.25">
      <c r="A726" s="35" t="s">
        <v>56</v>
      </c>
      <c r="E726" s="40" t="s">
        <v>2983</v>
      </c>
    </row>
    <row r="727" spans="1:5" ht="12.75">
      <c r="A727" t="s">
        <v>58</v>
      </c>
      <c r="E727" s="39" t="s">
        <v>5</v>
      </c>
    </row>
    <row r="728" spans="1:16" ht="12.75">
      <c r="A728" t="s">
        <v>50</v>
      </c>
      <c s="34" t="s">
        <v>423</v>
      </c>
      <c s="34" t="s">
        <v>1135</v>
      </c>
      <c s="35" t="s">
        <v>5</v>
      </c>
      <c s="6" t="s">
        <v>1136</v>
      </c>
      <c s="36" t="s">
        <v>128</v>
      </c>
      <c s="37">
        <v>2</v>
      </c>
      <c s="36">
        <v>0.521</v>
      </c>
      <c s="36">
        <f>ROUND(G728*H728,6)</f>
      </c>
      <c r="L728" s="38">
        <v>0</v>
      </c>
      <c s="32">
        <f>ROUND(ROUND(L728,2)*ROUND(G728,3),2)</f>
      </c>
      <c s="36" t="s">
        <v>54</v>
      </c>
      <c>
        <f>(M728*21)/100</f>
      </c>
      <c t="s">
        <v>28</v>
      </c>
    </row>
    <row r="729" spans="1:5" ht="12.75">
      <c r="A729" s="35" t="s">
        <v>55</v>
      </c>
      <c r="E729" s="39" t="s">
        <v>1136</v>
      </c>
    </row>
    <row r="730" spans="1:5" ht="38.25">
      <c r="A730" s="35" t="s">
        <v>56</v>
      </c>
      <c r="E730" s="40" t="s">
        <v>2983</v>
      </c>
    </row>
    <row r="731" spans="1:5" ht="12.75">
      <c r="A731" t="s">
        <v>58</v>
      </c>
      <c r="E731" s="39" t="s">
        <v>5</v>
      </c>
    </row>
    <row r="732" spans="1:16" ht="25.5">
      <c r="A732" t="s">
        <v>50</v>
      </c>
      <c s="34" t="s">
        <v>427</v>
      </c>
      <c s="34" t="s">
        <v>2985</v>
      </c>
      <c s="35" t="s">
        <v>5</v>
      </c>
      <c s="6" t="s">
        <v>2986</v>
      </c>
      <c s="36" t="s">
        <v>128</v>
      </c>
      <c s="37">
        <v>1</v>
      </c>
      <c s="36">
        <v>0.04</v>
      </c>
      <c s="36">
        <f>ROUND(G732*H732,6)</f>
      </c>
      <c r="L732" s="38">
        <v>0</v>
      </c>
      <c s="32">
        <f>ROUND(ROUND(L732,2)*ROUND(G732,3),2)</f>
      </c>
      <c s="36" t="s">
        <v>54</v>
      </c>
      <c>
        <f>(M732*21)/100</f>
      </c>
      <c t="s">
        <v>28</v>
      </c>
    </row>
    <row r="733" spans="1:5" ht="25.5">
      <c r="A733" s="35" t="s">
        <v>55</v>
      </c>
      <c r="E733" s="39" t="s">
        <v>2986</v>
      </c>
    </row>
    <row r="734" spans="1:5" ht="25.5">
      <c r="A734" s="35" t="s">
        <v>56</v>
      </c>
      <c r="E734" s="40" t="s">
        <v>2987</v>
      </c>
    </row>
    <row r="735" spans="1:5" ht="12.75">
      <c r="A735" t="s">
        <v>58</v>
      </c>
      <c r="E735" s="39" t="s">
        <v>5</v>
      </c>
    </row>
    <row r="736" spans="1:16" ht="25.5">
      <c r="A736" t="s">
        <v>50</v>
      </c>
      <c s="34" t="s">
        <v>428</v>
      </c>
      <c s="34" t="s">
        <v>2988</v>
      </c>
      <c s="35" t="s">
        <v>5</v>
      </c>
      <c s="6" t="s">
        <v>2989</v>
      </c>
      <c s="36" t="s">
        <v>128</v>
      </c>
      <c s="37">
        <v>1</v>
      </c>
      <c s="36">
        <v>0.01028</v>
      </c>
      <c s="36">
        <f>ROUND(G736*H736,6)</f>
      </c>
      <c r="L736" s="38">
        <v>0</v>
      </c>
      <c s="32">
        <f>ROUND(ROUND(L736,2)*ROUND(G736,3),2)</f>
      </c>
      <c s="36" t="s">
        <v>54</v>
      </c>
      <c>
        <f>(M736*21)/100</f>
      </c>
      <c t="s">
        <v>28</v>
      </c>
    </row>
    <row r="737" spans="1:5" ht="25.5">
      <c r="A737" s="35" t="s">
        <v>55</v>
      </c>
      <c r="E737" s="39" t="s">
        <v>2989</v>
      </c>
    </row>
    <row r="738" spans="1:5" ht="25.5">
      <c r="A738" s="35" t="s">
        <v>56</v>
      </c>
      <c r="E738" s="40" t="s">
        <v>2987</v>
      </c>
    </row>
    <row r="739" spans="1:5" ht="12.75">
      <c r="A739" t="s">
        <v>58</v>
      </c>
      <c r="E739" s="39" t="s">
        <v>5</v>
      </c>
    </row>
    <row r="740" spans="1:16" ht="25.5">
      <c r="A740" t="s">
        <v>50</v>
      </c>
      <c s="34" t="s">
        <v>771</v>
      </c>
      <c s="34" t="s">
        <v>2990</v>
      </c>
      <c s="35" t="s">
        <v>5</v>
      </c>
      <c s="6" t="s">
        <v>2991</v>
      </c>
      <c s="36" t="s">
        <v>128</v>
      </c>
      <c s="37">
        <v>1</v>
      </c>
      <c s="36">
        <v>0.00362</v>
      </c>
      <c s="36">
        <f>ROUND(G740*H740,6)</f>
      </c>
      <c r="L740" s="38">
        <v>0</v>
      </c>
      <c s="32">
        <f>ROUND(ROUND(L740,2)*ROUND(G740,3),2)</f>
      </c>
      <c s="36" t="s">
        <v>54</v>
      </c>
      <c>
        <f>(M740*21)/100</f>
      </c>
      <c t="s">
        <v>28</v>
      </c>
    </row>
    <row r="741" spans="1:5" ht="25.5">
      <c r="A741" s="35" t="s">
        <v>55</v>
      </c>
      <c r="E741" s="39" t="s">
        <v>2991</v>
      </c>
    </row>
    <row r="742" spans="1:5" ht="25.5">
      <c r="A742" s="35" t="s">
        <v>56</v>
      </c>
      <c r="E742" s="40" t="s">
        <v>2987</v>
      </c>
    </row>
    <row r="743" spans="1:5" ht="12.75">
      <c r="A743" t="s">
        <v>58</v>
      </c>
      <c r="E743" s="39" t="s">
        <v>5</v>
      </c>
    </row>
    <row r="744" spans="1:16" ht="25.5">
      <c r="A744" t="s">
        <v>50</v>
      </c>
      <c s="34" t="s">
        <v>772</v>
      </c>
      <c s="34" t="s">
        <v>2992</v>
      </c>
      <c s="35" t="s">
        <v>5</v>
      </c>
      <c s="6" t="s">
        <v>2993</v>
      </c>
      <c s="36" t="s">
        <v>128</v>
      </c>
      <c s="37">
        <v>1</v>
      </c>
      <c s="36">
        <v>0</v>
      </c>
      <c s="36">
        <f>ROUND(G744*H744,6)</f>
      </c>
      <c r="L744" s="38">
        <v>0</v>
      </c>
      <c s="32">
        <f>ROUND(ROUND(L744,2)*ROUND(G744,3),2)</f>
      </c>
      <c s="36" t="s">
        <v>54</v>
      </c>
      <c>
        <f>(M744*21)/100</f>
      </c>
      <c t="s">
        <v>28</v>
      </c>
    </row>
    <row r="745" spans="1:5" ht="25.5">
      <c r="A745" s="35" t="s">
        <v>55</v>
      </c>
      <c r="E745" s="39" t="s">
        <v>2993</v>
      </c>
    </row>
    <row r="746" spans="1:5" ht="12.75">
      <c r="A746" s="35" t="s">
        <v>56</v>
      </c>
      <c r="E746" s="40" t="s">
        <v>5</v>
      </c>
    </row>
    <row r="747" spans="1:5" ht="12.75">
      <c r="A747" t="s">
        <v>58</v>
      </c>
      <c r="E747" s="39" t="s">
        <v>5</v>
      </c>
    </row>
    <row r="748" spans="1:16" ht="25.5">
      <c r="A748" t="s">
        <v>50</v>
      </c>
      <c s="34" t="s">
        <v>775</v>
      </c>
      <c s="34" t="s">
        <v>2994</v>
      </c>
      <c s="35" t="s">
        <v>5</v>
      </c>
      <c s="6" t="s">
        <v>2995</v>
      </c>
      <c s="36" t="s">
        <v>128</v>
      </c>
      <c s="37">
        <v>1</v>
      </c>
      <c s="36">
        <v>0.03838</v>
      </c>
      <c s="36">
        <f>ROUND(G748*H748,6)</f>
      </c>
      <c r="L748" s="38">
        <v>0</v>
      </c>
      <c s="32">
        <f>ROUND(ROUND(L748,2)*ROUND(G748,3),2)</f>
      </c>
      <c s="36" t="s">
        <v>109</v>
      </c>
      <c>
        <f>(M748*21)/100</f>
      </c>
      <c t="s">
        <v>28</v>
      </c>
    </row>
    <row r="749" spans="1:5" ht="25.5">
      <c r="A749" s="35" t="s">
        <v>55</v>
      </c>
      <c r="E749" s="39" t="s">
        <v>2995</v>
      </c>
    </row>
    <row r="750" spans="1:5" ht="25.5">
      <c r="A750" s="35" t="s">
        <v>56</v>
      </c>
      <c r="E750" s="40" t="s">
        <v>2987</v>
      </c>
    </row>
    <row r="751" spans="1:5" ht="12.75">
      <c r="A751" t="s">
        <v>58</v>
      </c>
      <c r="E751" s="39" t="s">
        <v>5</v>
      </c>
    </row>
    <row r="752" spans="1:16" ht="12.75">
      <c r="A752" t="s">
        <v>50</v>
      </c>
      <c s="34" t="s">
        <v>778</v>
      </c>
      <c s="34" t="s">
        <v>2996</v>
      </c>
      <c s="35" t="s">
        <v>5</v>
      </c>
      <c s="6" t="s">
        <v>2997</v>
      </c>
      <c s="36" t="s">
        <v>128</v>
      </c>
      <c s="37">
        <v>1</v>
      </c>
      <c s="36">
        <v>0.00044</v>
      </c>
      <c s="36">
        <f>ROUND(G752*H752,6)</f>
      </c>
      <c r="L752" s="38">
        <v>0</v>
      </c>
      <c s="32">
        <f>ROUND(ROUND(L752,2)*ROUND(G752,3),2)</f>
      </c>
      <c s="36" t="s">
        <v>109</v>
      </c>
      <c>
        <f>(M752*21)/100</f>
      </c>
      <c t="s">
        <v>28</v>
      </c>
    </row>
    <row r="753" spans="1:5" ht="12.75">
      <c r="A753" s="35" t="s">
        <v>55</v>
      </c>
      <c r="E753" s="39" t="s">
        <v>2997</v>
      </c>
    </row>
    <row r="754" spans="1:5" ht="25.5">
      <c r="A754" s="35" t="s">
        <v>56</v>
      </c>
      <c r="E754" s="40" t="s">
        <v>2987</v>
      </c>
    </row>
    <row r="755" spans="1:5" ht="12.75">
      <c r="A755" t="s">
        <v>58</v>
      </c>
      <c r="E755" s="39" t="s">
        <v>5</v>
      </c>
    </row>
    <row r="756" spans="1:16" ht="12.75">
      <c r="A756" t="s">
        <v>50</v>
      </c>
      <c s="34" t="s">
        <v>781</v>
      </c>
      <c s="34" t="s">
        <v>1142</v>
      </c>
      <c s="35" t="s">
        <v>5</v>
      </c>
      <c s="6" t="s">
        <v>1143</v>
      </c>
      <c s="36" t="s">
        <v>128</v>
      </c>
      <c s="37">
        <v>1</v>
      </c>
      <c s="36">
        <v>0.12422</v>
      </c>
      <c s="36">
        <f>ROUND(G756*H756,6)</f>
      </c>
      <c r="L756" s="38">
        <v>0</v>
      </c>
      <c s="32">
        <f>ROUND(ROUND(L756,2)*ROUND(G756,3),2)</f>
      </c>
      <c s="36" t="s">
        <v>54</v>
      </c>
      <c>
        <f>(M756*21)/100</f>
      </c>
      <c t="s">
        <v>28</v>
      </c>
    </row>
    <row r="757" spans="1:5" ht="12.75">
      <c r="A757" s="35" t="s">
        <v>55</v>
      </c>
      <c r="E757" s="39" t="s">
        <v>1143</v>
      </c>
    </row>
    <row r="758" spans="1:5" ht="25.5">
      <c r="A758" s="35" t="s">
        <v>56</v>
      </c>
      <c r="E758" s="40" t="s">
        <v>2596</v>
      </c>
    </row>
    <row r="759" spans="1:5" ht="12.75">
      <c r="A759" t="s">
        <v>58</v>
      </c>
      <c r="E759" s="39" t="s">
        <v>5</v>
      </c>
    </row>
    <row r="760" spans="1:16" ht="12.75">
      <c r="A760" t="s">
        <v>50</v>
      </c>
      <c s="34" t="s">
        <v>784</v>
      </c>
      <c s="34" t="s">
        <v>1144</v>
      </c>
      <c s="35" t="s">
        <v>5</v>
      </c>
      <c s="6" t="s">
        <v>1145</v>
      </c>
      <c s="36" t="s">
        <v>128</v>
      </c>
      <c s="37">
        <v>1</v>
      </c>
      <c s="36">
        <v>0.097</v>
      </c>
      <c s="36">
        <f>ROUND(G760*H760,6)</f>
      </c>
      <c r="L760" s="38">
        <v>0</v>
      </c>
      <c s="32">
        <f>ROUND(ROUND(L760,2)*ROUND(G760,3),2)</f>
      </c>
      <c s="36" t="s">
        <v>54</v>
      </c>
      <c>
        <f>(M760*21)/100</f>
      </c>
      <c t="s">
        <v>28</v>
      </c>
    </row>
    <row r="761" spans="1:5" ht="12.75">
      <c r="A761" s="35" t="s">
        <v>55</v>
      </c>
      <c r="E761" s="39" t="s">
        <v>1145</v>
      </c>
    </row>
    <row r="762" spans="1:5" ht="25.5">
      <c r="A762" s="35" t="s">
        <v>56</v>
      </c>
      <c r="E762" s="40" t="s">
        <v>2596</v>
      </c>
    </row>
    <row r="763" spans="1:5" ht="12.75">
      <c r="A763" t="s">
        <v>58</v>
      </c>
      <c r="E763" s="39" t="s">
        <v>5</v>
      </c>
    </row>
    <row r="764" spans="1:16" ht="12.75">
      <c r="A764" t="s">
        <v>50</v>
      </c>
      <c s="34" t="s">
        <v>787</v>
      </c>
      <c s="34" t="s">
        <v>2998</v>
      </c>
      <c s="35" t="s">
        <v>5</v>
      </c>
      <c s="6" t="s">
        <v>2999</v>
      </c>
      <c s="36" t="s">
        <v>128</v>
      </c>
      <c s="37">
        <v>2</v>
      </c>
      <c s="36">
        <v>0.02972</v>
      </c>
      <c s="36">
        <f>ROUND(G764*H764,6)</f>
      </c>
      <c r="L764" s="38">
        <v>0</v>
      </c>
      <c s="32">
        <f>ROUND(ROUND(L764,2)*ROUND(G764,3),2)</f>
      </c>
      <c s="36" t="s">
        <v>54</v>
      </c>
      <c>
        <f>(M764*21)/100</f>
      </c>
      <c t="s">
        <v>28</v>
      </c>
    </row>
    <row r="765" spans="1:5" ht="12.75">
      <c r="A765" s="35" t="s">
        <v>55</v>
      </c>
      <c r="E765" s="39" t="s">
        <v>2999</v>
      </c>
    </row>
    <row r="766" spans="1:5" ht="25.5">
      <c r="A766" s="35" t="s">
        <v>56</v>
      </c>
      <c r="E766" s="40" t="s">
        <v>3000</v>
      </c>
    </row>
    <row r="767" spans="1:5" ht="12.75">
      <c r="A767" t="s">
        <v>58</v>
      </c>
      <c r="E767" s="39" t="s">
        <v>5</v>
      </c>
    </row>
    <row r="768" spans="1:16" ht="12.75">
      <c r="A768" t="s">
        <v>50</v>
      </c>
      <c s="34" t="s">
        <v>790</v>
      </c>
      <c s="34" t="s">
        <v>3001</v>
      </c>
      <c s="35" t="s">
        <v>5</v>
      </c>
      <c s="6" t="s">
        <v>3002</v>
      </c>
      <c s="36" t="s">
        <v>128</v>
      </c>
      <c s="37">
        <v>2</v>
      </c>
      <c s="36">
        <v>0.054</v>
      </c>
      <c s="36">
        <f>ROUND(G768*H768,6)</f>
      </c>
      <c r="L768" s="38">
        <v>0</v>
      </c>
      <c s="32">
        <f>ROUND(ROUND(L768,2)*ROUND(G768,3),2)</f>
      </c>
      <c s="36" t="s">
        <v>54</v>
      </c>
      <c>
        <f>(M768*21)/100</f>
      </c>
      <c t="s">
        <v>28</v>
      </c>
    </row>
    <row r="769" spans="1:5" ht="12.75">
      <c r="A769" s="35" t="s">
        <v>55</v>
      </c>
      <c r="E769" s="39" t="s">
        <v>3002</v>
      </c>
    </row>
    <row r="770" spans="1:5" ht="25.5">
      <c r="A770" s="35" t="s">
        <v>56</v>
      </c>
      <c r="E770" s="40" t="s">
        <v>3000</v>
      </c>
    </row>
    <row r="771" spans="1:5" ht="12.75">
      <c r="A771" t="s">
        <v>58</v>
      </c>
      <c r="E771" s="39" t="s">
        <v>5</v>
      </c>
    </row>
    <row r="772" spans="1:16" ht="12.75">
      <c r="A772" t="s">
        <v>50</v>
      </c>
      <c s="34" t="s">
        <v>793</v>
      </c>
      <c s="34" t="s">
        <v>1146</v>
      </c>
      <c s="35" t="s">
        <v>5</v>
      </c>
      <c s="6" t="s">
        <v>1147</v>
      </c>
      <c s="36" t="s">
        <v>128</v>
      </c>
      <c s="37">
        <v>1</v>
      </c>
      <c s="36">
        <v>0.02972</v>
      </c>
      <c s="36">
        <f>ROUND(G772*H772,6)</f>
      </c>
      <c r="L772" s="38">
        <v>0</v>
      </c>
      <c s="32">
        <f>ROUND(ROUND(L772,2)*ROUND(G772,3),2)</f>
      </c>
      <c s="36" t="s">
        <v>54</v>
      </c>
      <c>
        <f>(M772*21)/100</f>
      </c>
      <c t="s">
        <v>28</v>
      </c>
    </row>
    <row r="773" spans="1:5" ht="12.75">
      <c r="A773" s="35" t="s">
        <v>55</v>
      </c>
      <c r="E773" s="39" t="s">
        <v>1147</v>
      </c>
    </row>
    <row r="774" spans="1:5" ht="25.5">
      <c r="A774" s="35" t="s">
        <v>56</v>
      </c>
      <c r="E774" s="40" t="s">
        <v>2596</v>
      </c>
    </row>
    <row r="775" spans="1:5" ht="12.75">
      <c r="A775" t="s">
        <v>58</v>
      </c>
      <c r="E775" s="39" t="s">
        <v>5</v>
      </c>
    </row>
    <row r="776" spans="1:16" ht="12.75">
      <c r="A776" t="s">
        <v>50</v>
      </c>
      <c s="34" t="s">
        <v>796</v>
      </c>
      <c s="34" t="s">
        <v>1148</v>
      </c>
      <c s="35" t="s">
        <v>5</v>
      </c>
      <c s="6" t="s">
        <v>1149</v>
      </c>
      <c s="36" t="s">
        <v>128</v>
      </c>
      <c s="37">
        <v>1</v>
      </c>
      <c s="36">
        <v>0.11</v>
      </c>
      <c s="36">
        <f>ROUND(G776*H776,6)</f>
      </c>
      <c r="L776" s="38">
        <v>0</v>
      </c>
      <c s="32">
        <f>ROUND(ROUND(L776,2)*ROUND(G776,3),2)</f>
      </c>
      <c s="36" t="s">
        <v>54</v>
      </c>
      <c>
        <f>(M776*21)/100</f>
      </c>
      <c t="s">
        <v>28</v>
      </c>
    </row>
    <row r="777" spans="1:5" ht="12.75">
      <c r="A777" s="35" t="s">
        <v>55</v>
      </c>
      <c r="E777" s="39" t="s">
        <v>1149</v>
      </c>
    </row>
    <row r="778" spans="1:5" ht="25.5">
      <c r="A778" s="35" t="s">
        <v>56</v>
      </c>
      <c r="E778" s="40" t="s">
        <v>2596</v>
      </c>
    </row>
    <row r="779" spans="1:5" ht="12.75">
      <c r="A779" t="s">
        <v>58</v>
      </c>
      <c r="E779" s="39" t="s">
        <v>5</v>
      </c>
    </row>
    <row r="780" spans="1:16" ht="12.75">
      <c r="A780" t="s">
        <v>50</v>
      </c>
      <c s="34" t="s">
        <v>799</v>
      </c>
      <c s="34" t="s">
        <v>1157</v>
      </c>
      <c s="35" t="s">
        <v>5</v>
      </c>
      <c s="6" t="s">
        <v>1158</v>
      </c>
      <c s="36" t="s">
        <v>128</v>
      </c>
      <c s="37">
        <v>2</v>
      </c>
      <c s="36">
        <v>0.21734</v>
      </c>
      <c s="36">
        <f>ROUND(G780*H780,6)</f>
      </c>
      <c r="L780" s="38">
        <v>0</v>
      </c>
      <c s="32">
        <f>ROUND(ROUND(L780,2)*ROUND(G780,3),2)</f>
      </c>
      <c s="36" t="s">
        <v>54</v>
      </c>
      <c>
        <f>(M780*21)/100</f>
      </c>
      <c t="s">
        <v>28</v>
      </c>
    </row>
    <row r="781" spans="1:5" ht="12.75">
      <c r="A781" s="35" t="s">
        <v>55</v>
      </c>
      <c r="E781" s="39" t="s">
        <v>1158</v>
      </c>
    </row>
    <row r="782" spans="1:5" ht="38.25">
      <c r="A782" s="35" t="s">
        <v>56</v>
      </c>
      <c r="E782" s="40" t="s">
        <v>2983</v>
      </c>
    </row>
    <row r="783" spans="1:5" ht="12.75">
      <c r="A783" t="s">
        <v>58</v>
      </c>
      <c r="E783" s="39" t="s">
        <v>5</v>
      </c>
    </row>
    <row r="784" spans="1:16" ht="12.75">
      <c r="A784" t="s">
        <v>50</v>
      </c>
      <c s="34" t="s">
        <v>802</v>
      </c>
      <c s="34" t="s">
        <v>1160</v>
      </c>
      <c s="35" t="s">
        <v>5</v>
      </c>
      <c s="6" t="s">
        <v>1161</v>
      </c>
      <c s="36" t="s">
        <v>128</v>
      </c>
      <c s="37">
        <v>2</v>
      </c>
      <c s="36">
        <v>0.156</v>
      </c>
      <c s="36">
        <f>ROUND(G784*H784,6)</f>
      </c>
      <c r="L784" s="38">
        <v>0</v>
      </c>
      <c s="32">
        <f>ROUND(ROUND(L784,2)*ROUND(G784,3),2)</f>
      </c>
      <c s="36" t="s">
        <v>54</v>
      </c>
      <c>
        <f>(M784*21)/100</f>
      </c>
      <c t="s">
        <v>28</v>
      </c>
    </row>
    <row r="785" spans="1:5" ht="12.75">
      <c r="A785" s="35" t="s">
        <v>55</v>
      </c>
      <c r="E785" s="39" t="s">
        <v>1161</v>
      </c>
    </row>
    <row r="786" spans="1:5" ht="38.25">
      <c r="A786" s="35" t="s">
        <v>56</v>
      </c>
      <c r="E786" s="40" t="s">
        <v>2983</v>
      </c>
    </row>
    <row r="787" spans="1:5" ht="12.75">
      <c r="A787" t="s">
        <v>58</v>
      </c>
      <c r="E787" s="39" t="s">
        <v>5</v>
      </c>
    </row>
    <row r="788" spans="1:16" ht="12.75">
      <c r="A788" t="s">
        <v>50</v>
      </c>
      <c s="34" t="s">
        <v>805</v>
      </c>
      <c s="34" t="s">
        <v>1166</v>
      </c>
      <c s="35" t="s">
        <v>5</v>
      </c>
      <c s="6" t="s">
        <v>1167</v>
      </c>
      <c s="36" t="s">
        <v>128</v>
      </c>
      <c s="37">
        <v>1</v>
      </c>
      <c s="36">
        <v>0.21734</v>
      </c>
      <c s="36">
        <f>ROUND(G788*H788,6)</f>
      </c>
      <c r="L788" s="38">
        <v>0</v>
      </c>
      <c s="32">
        <f>ROUND(ROUND(L788,2)*ROUND(G788,3),2)</f>
      </c>
      <c s="36" t="s">
        <v>54</v>
      </c>
      <c>
        <f>(M788*21)/100</f>
      </c>
      <c t="s">
        <v>28</v>
      </c>
    </row>
    <row r="789" spans="1:5" ht="12.75">
      <c r="A789" s="35" t="s">
        <v>55</v>
      </c>
      <c r="E789" s="39" t="s">
        <v>1167</v>
      </c>
    </row>
    <row r="790" spans="1:5" ht="25.5">
      <c r="A790" s="35" t="s">
        <v>56</v>
      </c>
      <c r="E790" s="40" t="s">
        <v>2596</v>
      </c>
    </row>
    <row r="791" spans="1:5" ht="12.75">
      <c r="A791" t="s">
        <v>58</v>
      </c>
      <c r="E791" s="39" t="s">
        <v>5</v>
      </c>
    </row>
    <row r="792" spans="1:16" ht="12.75">
      <c r="A792" t="s">
        <v>50</v>
      </c>
      <c s="34" t="s">
        <v>808</v>
      </c>
      <c s="34" t="s">
        <v>1169</v>
      </c>
      <c s="35" t="s">
        <v>5</v>
      </c>
      <c s="6" t="s">
        <v>1170</v>
      </c>
      <c s="36" t="s">
        <v>128</v>
      </c>
      <c s="37">
        <v>1</v>
      </c>
      <c s="36">
        <v>0.108</v>
      </c>
      <c s="36">
        <f>ROUND(G792*H792,6)</f>
      </c>
      <c r="L792" s="38">
        <v>0</v>
      </c>
      <c s="32">
        <f>ROUND(ROUND(L792,2)*ROUND(G792,3),2)</f>
      </c>
      <c s="36" t="s">
        <v>54</v>
      </c>
      <c>
        <f>(M792*21)/100</f>
      </c>
      <c t="s">
        <v>28</v>
      </c>
    </row>
    <row r="793" spans="1:5" ht="12.75">
      <c r="A793" s="35" t="s">
        <v>55</v>
      </c>
      <c r="E793" s="39" t="s">
        <v>1170</v>
      </c>
    </row>
    <row r="794" spans="1:5" ht="25.5">
      <c r="A794" s="35" t="s">
        <v>56</v>
      </c>
      <c r="E794" s="40" t="s">
        <v>2596</v>
      </c>
    </row>
    <row r="795" spans="1:5" ht="12.75">
      <c r="A795" t="s">
        <v>58</v>
      </c>
      <c r="E795" s="39" t="s">
        <v>5</v>
      </c>
    </row>
    <row r="796" spans="1:16" ht="12.75">
      <c r="A796" t="s">
        <v>50</v>
      </c>
      <c s="34" t="s">
        <v>811</v>
      </c>
      <c s="34" t="s">
        <v>1172</v>
      </c>
      <c s="35" t="s">
        <v>5</v>
      </c>
      <c s="6" t="s">
        <v>1173</v>
      </c>
      <c s="36" t="s">
        <v>128</v>
      </c>
      <c s="37">
        <v>1</v>
      </c>
      <c s="36">
        <v>0.0085</v>
      </c>
      <c s="36">
        <f>ROUND(G796*H796,6)</f>
      </c>
      <c r="L796" s="38">
        <v>0</v>
      </c>
      <c s="32">
        <f>ROUND(ROUND(L796,2)*ROUND(G796,3),2)</f>
      </c>
      <c s="36" t="s">
        <v>54</v>
      </c>
      <c>
        <f>(M796*21)/100</f>
      </c>
      <c t="s">
        <v>28</v>
      </c>
    </row>
    <row r="797" spans="1:5" ht="12.75">
      <c r="A797" s="35" t="s">
        <v>55</v>
      </c>
      <c r="E797" s="39" t="s">
        <v>1173</v>
      </c>
    </row>
    <row r="798" spans="1:5" ht="25.5">
      <c r="A798" s="35" t="s">
        <v>56</v>
      </c>
      <c r="E798" s="40" t="s">
        <v>2596</v>
      </c>
    </row>
    <row r="799" spans="1:5" ht="12.75">
      <c r="A799" t="s">
        <v>58</v>
      </c>
      <c r="E799" s="39" t="s">
        <v>5</v>
      </c>
    </row>
    <row r="800" spans="1:16" ht="12.75">
      <c r="A800" t="s">
        <v>50</v>
      </c>
      <c s="34" t="s">
        <v>814</v>
      </c>
      <c s="34" t="s">
        <v>3003</v>
      </c>
      <c s="35" t="s">
        <v>5</v>
      </c>
      <c s="6" t="s">
        <v>3004</v>
      </c>
      <c s="36" t="s">
        <v>108</v>
      </c>
      <c s="37">
        <v>25</v>
      </c>
      <c s="36">
        <v>9E-05</v>
      </c>
      <c s="36">
        <f>ROUND(G800*H800,6)</f>
      </c>
      <c r="L800" s="38">
        <v>0</v>
      </c>
      <c s="32">
        <f>ROUND(ROUND(L800,2)*ROUND(G800,3),2)</f>
      </c>
      <c s="36" t="s">
        <v>54</v>
      </c>
      <c>
        <f>(M800*21)/100</f>
      </c>
      <c t="s">
        <v>28</v>
      </c>
    </row>
    <row r="801" spans="1:5" ht="12.75">
      <c r="A801" s="35" t="s">
        <v>55</v>
      </c>
      <c r="E801" s="39" t="s">
        <v>3004</v>
      </c>
    </row>
    <row r="802" spans="1:5" ht="38.25">
      <c r="A802" s="35" t="s">
        <v>56</v>
      </c>
      <c r="E802" s="40" t="s">
        <v>3005</v>
      </c>
    </row>
    <row r="803" spans="1:5" ht="12.75">
      <c r="A803" t="s">
        <v>58</v>
      </c>
      <c r="E803" s="39" t="s">
        <v>5</v>
      </c>
    </row>
    <row r="804" spans="1:13" ht="12.75">
      <c r="A804" t="s">
        <v>47</v>
      </c>
      <c r="C804" s="31" t="s">
        <v>78</v>
      </c>
      <c r="E804" s="33" t="s">
        <v>1180</v>
      </c>
      <c r="J804" s="32">
        <f>0</f>
      </c>
      <c s="32">
        <f>0</f>
      </c>
      <c s="32">
        <f>0+L805+L809+L813</f>
      </c>
      <c s="32">
        <f>0+M805+M809+M813</f>
      </c>
    </row>
    <row r="805" spans="1:16" ht="25.5">
      <c r="A805" t="s">
        <v>50</v>
      </c>
      <c s="34" t="s">
        <v>817</v>
      </c>
      <c s="34" t="s">
        <v>3006</v>
      </c>
      <c s="35" t="s">
        <v>5</v>
      </c>
      <c s="6" t="s">
        <v>3007</v>
      </c>
      <c s="36" t="s">
        <v>381</v>
      </c>
      <c s="37">
        <v>1</v>
      </c>
      <c s="36">
        <v>0</v>
      </c>
      <c s="36">
        <f>ROUND(G805*H805,6)</f>
      </c>
      <c r="L805" s="38">
        <v>0</v>
      </c>
      <c s="32">
        <f>ROUND(ROUND(L805,2)*ROUND(G805,3),2)</f>
      </c>
      <c s="36" t="s">
        <v>109</v>
      </c>
      <c>
        <f>(M805*21)/100</f>
      </c>
      <c t="s">
        <v>28</v>
      </c>
    </row>
    <row r="806" spans="1:5" ht="25.5">
      <c r="A806" s="35" t="s">
        <v>55</v>
      </c>
      <c r="E806" s="39" t="s">
        <v>3007</v>
      </c>
    </row>
    <row r="807" spans="1:5" ht="12.75">
      <c r="A807" s="35" t="s">
        <v>56</v>
      </c>
      <c r="E807" s="40" t="s">
        <v>5</v>
      </c>
    </row>
    <row r="808" spans="1:5" ht="12.75">
      <c r="A808" t="s">
        <v>58</v>
      </c>
      <c r="E808" s="39" t="s">
        <v>5</v>
      </c>
    </row>
    <row r="809" spans="1:16" ht="25.5">
      <c r="A809" t="s">
        <v>50</v>
      </c>
      <c s="34" t="s">
        <v>818</v>
      </c>
      <c s="34" t="s">
        <v>3008</v>
      </c>
      <c s="35" t="s">
        <v>5</v>
      </c>
      <c s="6" t="s">
        <v>3009</v>
      </c>
      <c s="36" t="s">
        <v>108</v>
      </c>
      <c s="37">
        <v>0.6</v>
      </c>
      <c s="36">
        <v>0.00137</v>
      </c>
      <c s="36">
        <f>ROUND(G809*H809,6)</f>
      </c>
      <c r="L809" s="38">
        <v>0</v>
      </c>
      <c s="32">
        <f>ROUND(ROUND(L809,2)*ROUND(G809,3),2)</f>
      </c>
      <c s="36" t="s">
        <v>54</v>
      </c>
      <c>
        <f>(M809*21)/100</f>
      </c>
      <c t="s">
        <v>28</v>
      </c>
    </row>
    <row r="810" spans="1:5" ht="25.5">
      <c r="A810" s="35" t="s">
        <v>55</v>
      </c>
      <c r="E810" s="39" t="s">
        <v>3009</v>
      </c>
    </row>
    <row r="811" spans="1:5" ht="25.5">
      <c r="A811" s="35" t="s">
        <v>56</v>
      </c>
      <c r="E811" s="40" t="s">
        <v>3010</v>
      </c>
    </row>
    <row r="812" spans="1:5" ht="12.75">
      <c r="A812" t="s">
        <v>58</v>
      </c>
      <c r="E812" s="39" t="s">
        <v>5</v>
      </c>
    </row>
    <row r="813" spans="1:16" ht="25.5">
      <c r="A813" t="s">
        <v>50</v>
      </c>
      <c s="34" t="s">
        <v>819</v>
      </c>
      <c s="34" t="s">
        <v>3011</v>
      </c>
      <c s="35" t="s">
        <v>5</v>
      </c>
      <c s="6" t="s">
        <v>3012</v>
      </c>
      <c s="36" t="s">
        <v>108</v>
      </c>
      <c s="37">
        <v>0.3</v>
      </c>
      <c s="36">
        <v>0.00279</v>
      </c>
      <c s="36">
        <f>ROUND(G813*H813,6)</f>
      </c>
      <c r="L813" s="38">
        <v>0</v>
      </c>
      <c s="32">
        <f>ROUND(ROUND(L813,2)*ROUND(G813,3),2)</f>
      </c>
      <c s="36" t="s">
        <v>54</v>
      </c>
      <c>
        <f>(M813*21)/100</f>
      </c>
      <c t="s">
        <v>28</v>
      </c>
    </row>
    <row r="814" spans="1:5" ht="25.5">
      <c r="A814" s="35" t="s">
        <v>55</v>
      </c>
      <c r="E814" s="39" t="s">
        <v>3012</v>
      </c>
    </row>
    <row r="815" spans="1:5" ht="25.5">
      <c r="A815" s="35" t="s">
        <v>56</v>
      </c>
      <c r="E815" s="40" t="s">
        <v>3013</v>
      </c>
    </row>
    <row r="816" spans="1:5" ht="12.75">
      <c r="A816" t="s">
        <v>58</v>
      </c>
      <c r="E816" s="39" t="s">
        <v>5</v>
      </c>
    </row>
    <row r="817" spans="1:13" ht="12.75">
      <c r="A817" t="s">
        <v>47</v>
      </c>
      <c r="C817" s="31" t="s">
        <v>205</v>
      </c>
      <c r="E817" s="33" t="s">
        <v>206</v>
      </c>
      <c r="J817" s="32">
        <f>0</f>
      </c>
      <c s="32">
        <f>0</f>
      </c>
      <c s="32">
        <f>0+L818</f>
      </c>
      <c s="32">
        <f>0+M818</f>
      </c>
    </row>
    <row r="818" spans="1:16" ht="38.25">
      <c r="A818" t="s">
        <v>50</v>
      </c>
      <c s="34" t="s">
        <v>820</v>
      </c>
      <c s="34" t="s">
        <v>1244</v>
      </c>
      <c s="35" t="s">
        <v>5</v>
      </c>
      <c s="6" t="s">
        <v>1245</v>
      </c>
      <c s="36" t="s">
        <v>85</v>
      </c>
      <c s="37">
        <v>41.745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54</v>
      </c>
      <c>
        <f>(M818*21)/100</f>
      </c>
      <c t="s">
        <v>28</v>
      </c>
    </row>
    <row r="819" spans="1:5" ht="38.25">
      <c r="A819" s="35" t="s">
        <v>55</v>
      </c>
      <c r="E819" s="39" t="s">
        <v>1246</v>
      </c>
    </row>
    <row r="820" spans="1:5" ht="12.75">
      <c r="A820" s="35" t="s">
        <v>56</v>
      </c>
      <c r="E820" s="40" t="s">
        <v>5</v>
      </c>
    </row>
    <row r="821" spans="1:5" ht="12.75">
      <c r="A821" t="s">
        <v>58</v>
      </c>
      <c r="E821" s="39" t="s">
        <v>5</v>
      </c>
    </row>
    <row r="822" spans="1:13" ht="12.75">
      <c r="A822" t="s">
        <v>47</v>
      </c>
      <c r="C822" s="31" t="s">
        <v>3014</v>
      </c>
      <c r="E822" s="33" t="s">
        <v>3015</v>
      </c>
      <c r="J822" s="32">
        <f>0</f>
      </c>
      <c s="32">
        <f>0</f>
      </c>
      <c s="32">
        <f>0+L823</f>
      </c>
      <c s="32">
        <f>0+M823</f>
      </c>
    </row>
    <row r="823" spans="1:16" ht="25.5">
      <c r="A823" t="s">
        <v>50</v>
      </c>
      <c s="34" t="s">
        <v>2118</v>
      </c>
      <c s="34" t="s">
        <v>3016</v>
      </c>
      <c s="35" t="s">
        <v>5</v>
      </c>
      <c s="6" t="s">
        <v>3017</v>
      </c>
      <c s="36" t="s">
        <v>566</v>
      </c>
      <c s="37">
        <v>75</v>
      </c>
      <c s="36">
        <v>0</v>
      </c>
      <c s="36">
        <f>ROUND(G823*H823,6)</f>
      </c>
      <c r="L823" s="38">
        <v>0</v>
      </c>
      <c s="32">
        <f>ROUND(ROUND(L823,2)*ROUND(G823,3),2)</f>
      </c>
      <c s="36" t="s">
        <v>54</v>
      </c>
      <c>
        <f>(M823*21)/100</f>
      </c>
      <c t="s">
        <v>28</v>
      </c>
    </row>
    <row r="824" spans="1:5" ht="25.5">
      <c r="A824" s="35" t="s">
        <v>55</v>
      </c>
      <c r="E824" s="39" t="s">
        <v>3017</v>
      </c>
    </row>
    <row r="825" spans="1:5" ht="25.5">
      <c r="A825" s="35" t="s">
        <v>56</v>
      </c>
      <c r="E825" s="40" t="s">
        <v>3018</v>
      </c>
    </row>
    <row r="826" spans="1:5" ht="12.75">
      <c r="A826" t="s">
        <v>58</v>
      </c>
      <c r="E82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COUNTIFS(L8:L250,"=0",A8:A250,"P")+COUNTIFS(L8:L250,"",A8:A250,"P")+SUM(Q8:Q250)</f>
      </c>
    </row>
    <row r="8" spans="1:13" ht="25.5">
      <c r="A8" t="s">
        <v>45</v>
      </c>
      <c r="C8" s="28" t="s">
        <v>3021</v>
      </c>
      <c r="E8" s="30" t="s">
        <v>3020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2910</v>
      </c>
      <c r="E9" s="33" t="s">
        <v>2911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</f>
      </c>
    </row>
    <row r="10" spans="1:16" ht="25.5">
      <c r="A10" t="s">
        <v>50</v>
      </c>
      <c s="34" t="s">
        <v>48</v>
      </c>
      <c s="34" t="s">
        <v>3022</v>
      </c>
      <c s="35" t="s">
        <v>5</v>
      </c>
      <c s="6" t="s">
        <v>3023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3023</v>
      </c>
    </row>
    <row r="12" spans="1:5" ht="25.5">
      <c r="A12" s="35" t="s">
        <v>56</v>
      </c>
      <c r="E12" s="40" t="s">
        <v>3024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3025</v>
      </c>
      <c s="35" t="s">
        <v>5</v>
      </c>
      <c s="6" t="s">
        <v>3026</v>
      </c>
      <c s="36" t="s">
        <v>128</v>
      </c>
      <c s="37">
        <v>1</v>
      </c>
      <c s="36">
        <v>0.0028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3026</v>
      </c>
    </row>
    <row r="16" spans="1:5" ht="51">
      <c r="A16" s="35" t="s">
        <v>56</v>
      </c>
      <c r="E16" s="40" t="s">
        <v>3027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3028</v>
      </c>
      <c s="35" t="s">
        <v>5</v>
      </c>
      <c s="6" t="s">
        <v>3029</v>
      </c>
      <c s="36" t="s">
        <v>128</v>
      </c>
      <c s="37">
        <v>1</v>
      </c>
      <c s="36">
        <v>0.00277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3029</v>
      </c>
    </row>
    <row r="20" spans="1:5" ht="51">
      <c r="A20" s="35" t="s">
        <v>56</v>
      </c>
      <c r="E20" s="40" t="s">
        <v>3030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3031</v>
      </c>
      <c s="35" t="s">
        <v>5</v>
      </c>
      <c s="6" t="s">
        <v>3032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3032</v>
      </c>
    </row>
    <row r="24" spans="1:5" ht="63.75">
      <c r="A24" s="35" t="s">
        <v>56</v>
      </c>
      <c r="E24" s="40" t="s">
        <v>3033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3034</v>
      </c>
      <c s="35" t="s">
        <v>5</v>
      </c>
      <c s="6" t="s">
        <v>3035</v>
      </c>
      <c s="36" t="s">
        <v>128</v>
      </c>
      <c s="37">
        <v>1</v>
      </c>
      <c s="36">
        <v>0.004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3035</v>
      </c>
    </row>
    <row r="28" spans="1:5" ht="25.5">
      <c r="A28" s="35" t="s">
        <v>56</v>
      </c>
      <c r="E28" s="40" t="s">
        <v>3036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3037</v>
      </c>
      <c s="35" t="s">
        <v>5</v>
      </c>
      <c s="6" t="s">
        <v>3038</v>
      </c>
      <c s="36" t="s">
        <v>128</v>
      </c>
      <c s="37">
        <v>1</v>
      </c>
      <c s="36">
        <v>0.005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3038</v>
      </c>
    </row>
    <row r="32" spans="1:5" ht="25.5">
      <c r="A32" s="35" t="s">
        <v>56</v>
      </c>
      <c r="E32" s="40" t="s">
        <v>3039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3040</v>
      </c>
      <c s="35" t="s">
        <v>5</v>
      </c>
      <c s="6" t="s">
        <v>3041</v>
      </c>
      <c s="36" t="s">
        <v>128</v>
      </c>
      <c s="37">
        <v>2</v>
      </c>
      <c s="36">
        <v>0.0001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3041</v>
      </c>
    </row>
    <row r="36" spans="1:5" ht="25.5">
      <c r="A36" s="35" t="s">
        <v>56</v>
      </c>
      <c r="E36" s="40" t="s">
        <v>3042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3043</v>
      </c>
      <c s="35" t="s">
        <v>5</v>
      </c>
      <c s="6" t="s">
        <v>3044</v>
      </c>
      <c s="36" t="s">
        <v>128</v>
      </c>
      <c s="37">
        <v>2</v>
      </c>
      <c s="36">
        <v>0.0001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3044</v>
      </c>
    </row>
    <row r="40" spans="1:5" ht="25.5">
      <c r="A40" s="35" t="s">
        <v>56</v>
      </c>
      <c r="E40" s="40" t="s">
        <v>3045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3046</v>
      </c>
      <c s="35" t="s">
        <v>5</v>
      </c>
      <c s="6" t="s">
        <v>3047</v>
      </c>
      <c s="36" t="s">
        <v>128</v>
      </c>
      <c s="37">
        <v>2</v>
      </c>
      <c s="36">
        <v>5E-05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3047</v>
      </c>
    </row>
    <row r="44" spans="1:5" ht="63.75">
      <c r="A44" s="35" t="s">
        <v>56</v>
      </c>
      <c r="E44" s="40" t="s">
        <v>3033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3048</v>
      </c>
      <c s="35" t="s">
        <v>5</v>
      </c>
      <c s="6" t="s">
        <v>3049</v>
      </c>
      <c s="36" t="s">
        <v>128</v>
      </c>
      <c s="37">
        <v>14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3049</v>
      </c>
    </row>
    <row r="48" spans="1:5" ht="89.25">
      <c r="A48" s="35" t="s">
        <v>56</v>
      </c>
      <c r="E48" s="40" t="s">
        <v>3050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3051</v>
      </c>
      <c s="35" t="s">
        <v>5</v>
      </c>
      <c s="6" t="s">
        <v>3052</v>
      </c>
      <c s="36" t="s">
        <v>128</v>
      </c>
      <c s="37">
        <v>14</v>
      </c>
      <c s="36">
        <v>0.0002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3052</v>
      </c>
    </row>
    <row r="52" spans="1:5" ht="89.25">
      <c r="A52" s="35" t="s">
        <v>56</v>
      </c>
      <c r="E52" s="40" t="s">
        <v>3050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3053</v>
      </c>
      <c s="35" t="s">
        <v>5</v>
      </c>
      <c s="6" t="s">
        <v>3054</v>
      </c>
      <c s="36" t="s">
        <v>128</v>
      </c>
      <c s="37">
        <v>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3054</v>
      </c>
    </row>
    <row r="56" spans="1:5" ht="63.75">
      <c r="A56" s="35" t="s">
        <v>56</v>
      </c>
      <c r="E56" s="40" t="s">
        <v>3055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3056</v>
      </c>
      <c s="35" t="s">
        <v>5</v>
      </c>
      <c s="6" t="s">
        <v>3057</v>
      </c>
      <c s="36" t="s">
        <v>128</v>
      </c>
      <c s="37">
        <v>7</v>
      </c>
      <c s="36">
        <v>0.0002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3057</v>
      </c>
    </row>
    <row r="60" spans="1:5" ht="63.75">
      <c r="A60" s="35" t="s">
        <v>56</v>
      </c>
      <c r="E60" s="40" t="s">
        <v>3055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3058</v>
      </c>
      <c s="35" t="s">
        <v>5</v>
      </c>
      <c s="6" t="s">
        <v>3059</v>
      </c>
      <c s="36" t="s">
        <v>128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3059</v>
      </c>
    </row>
    <row r="64" spans="1:5" ht="114.75">
      <c r="A64" s="35" t="s">
        <v>56</v>
      </c>
      <c r="E64" s="40" t="s">
        <v>3060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3061</v>
      </c>
      <c s="35" t="s">
        <v>5</v>
      </c>
      <c s="6" t="s">
        <v>3062</v>
      </c>
      <c s="36" t="s">
        <v>128</v>
      </c>
      <c s="37">
        <v>1</v>
      </c>
      <c s="36">
        <v>0.0024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3062</v>
      </c>
    </row>
    <row r="68" spans="1:5" ht="25.5">
      <c r="A68" s="35" t="s">
        <v>56</v>
      </c>
      <c r="E68" s="40" t="s">
        <v>3063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3064</v>
      </c>
      <c s="35" t="s">
        <v>5</v>
      </c>
      <c s="6" t="s">
        <v>3065</v>
      </c>
      <c s="36" t="s">
        <v>128</v>
      </c>
      <c s="37">
        <v>1</v>
      </c>
      <c s="36">
        <v>0.0039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3065</v>
      </c>
    </row>
    <row r="72" spans="1:5" ht="25.5">
      <c r="A72" s="35" t="s">
        <v>56</v>
      </c>
      <c r="E72" s="40" t="s">
        <v>3066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3067</v>
      </c>
      <c s="35" t="s">
        <v>5</v>
      </c>
      <c s="6" t="s">
        <v>3068</v>
      </c>
      <c s="36" t="s">
        <v>128</v>
      </c>
      <c s="37">
        <v>3</v>
      </c>
      <c s="36">
        <v>0.0025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3068</v>
      </c>
    </row>
    <row r="76" spans="1:5" ht="25.5">
      <c r="A76" s="35" t="s">
        <v>56</v>
      </c>
      <c r="E76" s="40" t="s">
        <v>3069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3070</v>
      </c>
      <c s="35" t="s">
        <v>5</v>
      </c>
      <c s="6" t="s">
        <v>3071</v>
      </c>
      <c s="36" t="s">
        <v>128</v>
      </c>
      <c s="37">
        <v>2</v>
      </c>
      <c s="36">
        <v>0.0026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3071</v>
      </c>
    </row>
    <row r="80" spans="1:5" ht="25.5">
      <c r="A80" s="35" t="s">
        <v>56</v>
      </c>
      <c r="E80" s="40" t="s">
        <v>3042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3072</v>
      </c>
      <c s="35" t="s">
        <v>5</v>
      </c>
      <c s="6" t="s">
        <v>3073</v>
      </c>
      <c s="36" t="s">
        <v>128</v>
      </c>
      <c s="37">
        <v>2</v>
      </c>
      <c s="36">
        <v>0.0038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25.5">
      <c r="A83" s="35" t="s">
        <v>55</v>
      </c>
      <c r="E83" s="39" t="s">
        <v>3073</v>
      </c>
    </row>
    <row r="84" spans="1:5" ht="25.5">
      <c r="A84" s="35" t="s">
        <v>56</v>
      </c>
      <c r="E84" s="40" t="s">
        <v>3045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3074</v>
      </c>
      <c s="35" t="s">
        <v>5</v>
      </c>
      <c s="6" t="s">
        <v>3075</v>
      </c>
      <c s="36" t="s">
        <v>128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25.5">
      <c r="A87" s="35" t="s">
        <v>55</v>
      </c>
      <c r="E87" s="39" t="s">
        <v>3075</v>
      </c>
    </row>
    <row r="88" spans="1:5" ht="114.75">
      <c r="A88" s="35" t="s">
        <v>56</v>
      </c>
      <c r="E88" s="40" t="s">
        <v>3076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3077</v>
      </c>
      <c s="35" t="s">
        <v>5</v>
      </c>
      <c s="6" t="s">
        <v>3078</v>
      </c>
      <c s="36" t="s">
        <v>128</v>
      </c>
      <c s="37">
        <v>2</v>
      </c>
      <c s="36">
        <v>0.0008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3078</v>
      </c>
    </row>
    <row r="92" spans="1:5" ht="25.5">
      <c r="A92" s="35" t="s">
        <v>56</v>
      </c>
      <c r="E92" s="40" t="s">
        <v>3079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3080</v>
      </c>
      <c s="35" t="s">
        <v>5</v>
      </c>
      <c s="6" t="s">
        <v>3081</v>
      </c>
      <c s="36" t="s">
        <v>128</v>
      </c>
      <c s="37">
        <v>1</v>
      </c>
      <c s="36">
        <v>0.0014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3081</v>
      </c>
    </row>
    <row r="96" spans="1:5" ht="25.5">
      <c r="A96" s="35" t="s">
        <v>56</v>
      </c>
      <c r="E96" s="40" t="s">
        <v>3036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3082</v>
      </c>
      <c s="35" t="s">
        <v>5</v>
      </c>
      <c s="6" t="s">
        <v>3083</v>
      </c>
      <c s="36" t="s">
        <v>128</v>
      </c>
      <c s="37">
        <v>2</v>
      </c>
      <c s="36">
        <v>0.0014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3083</v>
      </c>
    </row>
    <row r="100" spans="1:5" ht="63.75">
      <c r="A100" s="35" t="s">
        <v>56</v>
      </c>
      <c r="E100" s="40" t="s">
        <v>3084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129</v>
      </c>
      <c s="34" t="s">
        <v>3085</v>
      </c>
      <c s="35" t="s">
        <v>5</v>
      </c>
      <c s="6" t="s">
        <v>3086</v>
      </c>
      <c s="36" t="s">
        <v>108</v>
      </c>
      <c s="37">
        <v>13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25.5">
      <c r="A103" s="35" t="s">
        <v>55</v>
      </c>
      <c r="E103" s="39" t="s">
        <v>3086</v>
      </c>
    </row>
    <row r="104" spans="1:5" ht="89.25">
      <c r="A104" s="35" t="s">
        <v>56</v>
      </c>
      <c r="E104" s="40" t="s">
        <v>3087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132</v>
      </c>
      <c s="34" t="s">
        <v>3088</v>
      </c>
      <c s="35" t="s">
        <v>5</v>
      </c>
      <c s="6" t="s">
        <v>3089</v>
      </c>
      <c s="36" t="s">
        <v>108</v>
      </c>
      <c s="37">
        <v>15.6</v>
      </c>
      <c s="36">
        <v>0.0015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3089</v>
      </c>
    </row>
    <row r="108" spans="1:5" ht="102">
      <c r="A108" s="35" t="s">
        <v>56</v>
      </c>
      <c r="E108" s="40" t="s">
        <v>3090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135</v>
      </c>
      <c s="34" t="s">
        <v>3091</v>
      </c>
      <c s="35" t="s">
        <v>5</v>
      </c>
      <c s="6" t="s">
        <v>3092</v>
      </c>
      <c s="36" t="s">
        <v>108</v>
      </c>
      <c s="37">
        <v>43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25.5">
      <c r="A111" s="35" t="s">
        <v>55</v>
      </c>
      <c r="E111" s="39" t="s">
        <v>3092</v>
      </c>
    </row>
    <row r="112" spans="1:5" ht="114.75">
      <c r="A112" s="35" t="s">
        <v>56</v>
      </c>
      <c r="E112" s="40" t="s">
        <v>3093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3094</v>
      </c>
      <c s="35" t="s">
        <v>5</v>
      </c>
      <c s="6" t="s">
        <v>3095</v>
      </c>
      <c s="36" t="s">
        <v>108</v>
      </c>
      <c s="37">
        <v>36</v>
      </c>
      <c s="36">
        <v>0.0018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3095</v>
      </c>
    </row>
    <row r="116" spans="1:5" ht="127.5">
      <c r="A116" s="35" t="s">
        <v>56</v>
      </c>
      <c r="E116" s="40" t="s">
        <v>3096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3097</v>
      </c>
      <c s="35" t="s">
        <v>5</v>
      </c>
      <c s="6" t="s">
        <v>3098</v>
      </c>
      <c s="36" t="s">
        <v>108</v>
      </c>
      <c s="37">
        <v>4.8</v>
      </c>
      <c s="36">
        <v>0.0021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3098</v>
      </c>
    </row>
    <row r="120" spans="1:5" ht="102">
      <c r="A120" s="35" t="s">
        <v>56</v>
      </c>
      <c r="E120" s="40" t="s">
        <v>3099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3100</v>
      </c>
      <c s="35" t="s">
        <v>5</v>
      </c>
      <c s="6" t="s">
        <v>3101</v>
      </c>
      <c s="36" t="s">
        <v>108</v>
      </c>
      <c s="37">
        <v>10.8</v>
      </c>
      <c s="36">
        <v>0.0028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3101</v>
      </c>
    </row>
    <row r="124" spans="1:5" ht="76.5">
      <c r="A124" s="35" t="s">
        <v>56</v>
      </c>
      <c r="E124" s="40" t="s">
        <v>3102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3103</v>
      </c>
      <c s="35" t="s">
        <v>5</v>
      </c>
      <c s="6" t="s">
        <v>3104</v>
      </c>
      <c s="36" t="s">
        <v>128</v>
      </c>
      <c s="37">
        <v>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3104</v>
      </c>
    </row>
    <row r="128" spans="1:5" ht="89.25">
      <c r="A128" s="35" t="s">
        <v>56</v>
      </c>
      <c r="E128" s="40" t="s">
        <v>3105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3106</v>
      </c>
      <c s="35" t="s">
        <v>5</v>
      </c>
      <c s="6" t="s">
        <v>3107</v>
      </c>
      <c s="36" t="s">
        <v>128</v>
      </c>
      <c s="37">
        <v>7</v>
      </c>
      <c s="36">
        <v>0.0004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3107</v>
      </c>
    </row>
    <row r="132" spans="1:5" ht="89.25">
      <c r="A132" s="35" t="s">
        <v>56</v>
      </c>
      <c r="E132" s="40" t="s">
        <v>3105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3108</v>
      </c>
      <c s="35" t="s">
        <v>5</v>
      </c>
      <c s="6" t="s">
        <v>3109</v>
      </c>
      <c s="36" t="s">
        <v>128</v>
      </c>
      <c s="37">
        <v>11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25.5">
      <c r="A135" s="35" t="s">
        <v>55</v>
      </c>
      <c r="E135" s="39" t="s">
        <v>3109</v>
      </c>
    </row>
    <row r="136" spans="1:5" ht="114.75">
      <c r="A136" s="35" t="s">
        <v>56</v>
      </c>
      <c r="E136" s="40" t="s">
        <v>3110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156</v>
      </c>
      <c s="34" t="s">
        <v>3111</v>
      </c>
      <c s="35" t="s">
        <v>5</v>
      </c>
      <c s="6" t="s">
        <v>3112</v>
      </c>
      <c s="36" t="s">
        <v>128</v>
      </c>
      <c s="37">
        <v>8</v>
      </c>
      <c s="36">
        <v>0.0005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3112</v>
      </c>
    </row>
    <row r="140" spans="1:5" ht="114.75">
      <c r="A140" s="35" t="s">
        <v>56</v>
      </c>
      <c r="E140" s="40" t="s">
        <v>3113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3114</v>
      </c>
      <c s="35" t="s">
        <v>5</v>
      </c>
      <c s="6" t="s">
        <v>3115</v>
      </c>
      <c s="36" t="s">
        <v>128</v>
      </c>
      <c s="37">
        <v>3</v>
      </c>
      <c s="36">
        <v>0.0008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12.75">
      <c r="A143" s="35" t="s">
        <v>55</v>
      </c>
      <c r="E143" s="39" t="s">
        <v>3115</v>
      </c>
    </row>
    <row r="144" spans="1:5" ht="38.25">
      <c r="A144" s="35" t="s">
        <v>56</v>
      </c>
      <c r="E144" s="40" t="s">
        <v>3116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162</v>
      </c>
      <c s="34" t="s">
        <v>3117</v>
      </c>
      <c s="35" t="s">
        <v>5</v>
      </c>
      <c s="6" t="s">
        <v>3118</v>
      </c>
      <c s="36" t="s">
        <v>128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3118</v>
      </c>
    </row>
    <row r="148" spans="1:5" ht="89.25">
      <c r="A148" s="35" t="s">
        <v>56</v>
      </c>
      <c r="E148" s="40" t="s">
        <v>3119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3120</v>
      </c>
      <c s="35" t="s">
        <v>5</v>
      </c>
      <c s="6" t="s">
        <v>3121</v>
      </c>
      <c s="36" t="s">
        <v>128</v>
      </c>
      <c s="37">
        <v>1</v>
      </c>
      <c s="36">
        <v>0.0005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3121</v>
      </c>
    </row>
    <row r="152" spans="1:5" ht="38.25">
      <c r="A152" s="35" t="s">
        <v>56</v>
      </c>
      <c r="E152" s="40" t="s">
        <v>3122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168</v>
      </c>
      <c s="34" t="s">
        <v>3123</v>
      </c>
      <c s="35" t="s">
        <v>5</v>
      </c>
      <c s="6" t="s">
        <v>3124</v>
      </c>
      <c s="36" t="s">
        <v>128</v>
      </c>
      <c s="37">
        <v>1</v>
      </c>
      <c s="36">
        <v>0.0006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3124</v>
      </c>
    </row>
    <row r="156" spans="1:5" ht="38.25">
      <c r="A156" s="35" t="s">
        <v>56</v>
      </c>
      <c r="E156" s="40" t="s">
        <v>3122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3125</v>
      </c>
      <c s="35" t="s">
        <v>5</v>
      </c>
      <c s="6" t="s">
        <v>3126</v>
      </c>
      <c s="36" t="s">
        <v>128</v>
      </c>
      <c s="37">
        <v>1</v>
      </c>
      <c s="36">
        <v>0.0009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12.75">
      <c r="A159" s="35" t="s">
        <v>55</v>
      </c>
      <c r="E159" s="39" t="s">
        <v>3126</v>
      </c>
    </row>
    <row r="160" spans="1:5" ht="38.25">
      <c r="A160" s="35" t="s">
        <v>56</v>
      </c>
      <c r="E160" s="40" t="s">
        <v>3127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3128</v>
      </c>
      <c s="35" t="s">
        <v>5</v>
      </c>
      <c s="6" t="s">
        <v>3129</v>
      </c>
      <c s="36" t="s">
        <v>128</v>
      </c>
      <c s="37">
        <v>1</v>
      </c>
      <c s="36">
        <v>0.001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3129</v>
      </c>
    </row>
    <row r="164" spans="1:5" ht="38.25">
      <c r="A164" s="35" t="s">
        <v>56</v>
      </c>
      <c r="E164" s="40" t="s">
        <v>3127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3130</v>
      </c>
      <c s="35" t="s">
        <v>5</v>
      </c>
      <c s="6" t="s">
        <v>3131</v>
      </c>
      <c s="36" t="s">
        <v>128</v>
      </c>
      <c s="37">
        <v>1</v>
      </c>
      <c s="36">
        <v>0.0008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12.75">
      <c r="A167" s="35" t="s">
        <v>55</v>
      </c>
      <c r="E167" s="39" t="s">
        <v>3131</v>
      </c>
    </row>
    <row r="168" spans="1:5" ht="38.25">
      <c r="A168" s="35" t="s">
        <v>56</v>
      </c>
      <c r="E168" s="40" t="s">
        <v>3132</v>
      </c>
    </row>
    <row r="169" spans="1:5" ht="12.75">
      <c r="A169" t="s">
        <v>58</v>
      </c>
      <c r="E169" s="39" t="s">
        <v>5</v>
      </c>
    </row>
    <row r="170" spans="1:16" ht="25.5">
      <c r="A170" t="s">
        <v>50</v>
      </c>
      <c s="34" t="s">
        <v>180</v>
      </c>
      <c s="34" t="s">
        <v>3133</v>
      </c>
      <c s="35" t="s">
        <v>5</v>
      </c>
      <c s="6" t="s">
        <v>3134</v>
      </c>
      <c s="36" t="s">
        <v>128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25.5">
      <c r="A171" s="35" t="s">
        <v>55</v>
      </c>
      <c r="E171" s="39" t="s">
        <v>3134</v>
      </c>
    </row>
    <row r="172" spans="1:5" ht="38.25">
      <c r="A172" s="35" t="s">
        <v>56</v>
      </c>
      <c r="E172" s="40" t="s">
        <v>3135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3136</v>
      </c>
      <c s="35" t="s">
        <v>5</v>
      </c>
      <c s="6" t="s">
        <v>3137</v>
      </c>
      <c s="36" t="s">
        <v>128</v>
      </c>
      <c s="37">
        <v>1</v>
      </c>
      <c s="36">
        <v>0.0009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12.75">
      <c r="A175" s="35" t="s">
        <v>55</v>
      </c>
      <c r="E175" s="39" t="s">
        <v>3137</v>
      </c>
    </row>
    <row r="176" spans="1:5" ht="38.25">
      <c r="A176" s="35" t="s">
        <v>56</v>
      </c>
      <c r="E176" s="40" t="s">
        <v>3135</v>
      </c>
    </row>
    <row r="177" spans="1:5" ht="12.75">
      <c r="A177" t="s">
        <v>58</v>
      </c>
      <c r="E177" s="39" t="s">
        <v>5</v>
      </c>
    </row>
    <row r="178" spans="1:16" ht="25.5">
      <c r="A178" t="s">
        <v>50</v>
      </c>
      <c s="34" t="s">
        <v>186</v>
      </c>
      <c s="34" t="s">
        <v>3138</v>
      </c>
      <c s="35" t="s">
        <v>5</v>
      </c>
      <c s="6" t="s">
        <v>3139</v>
      </c>
      <c s="36" t="s">
        <v>128</v>
      </c>
      <c s="37">
        <v>16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3139</v>
      </c>
    </row>
    <row r="180" spans="1:5" ht="114.75">
      <c r="A180" s="35" t="s">
        <v>56</v>
      </c>
      <c r="E180" s="40" t="s">
        <v>3140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189</v>
      </c>
      <c s="34" t="s">
        <v>3141</v>
      </c>
      <c s="35" t="s">
        <v>5</v>
      </c>
      <c s="6" t="s">
        <v>3142</v>
      </c>
      <c s="36" t="s">
        <v>128</v>
      </c>
      <c s="37">
        <v>9</v>
      </c>
      <c s="36">
        <v>0.0002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12.75">
      <c r="A183" s="35" t="s">
        <v>55</v>
      </c>
      <c r="E183" s="39" t="s">
        <v>3142</v>
      </c>
    </row>
    <row r="184" spans="1:5" ht="114.75">
      <c r="A184" s="35" t="s">
        <v>56</v>
      </c>
      <c r="E184" s="40" t="s">
        <v>3143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192</v>
      </c>
      <c s="34" t="s">
        <v>3144</v>
      </c>
      <c s="35" t="s">
        <v>5</v>
      </c>
      <c s="6" t="s">
        <v>3145</v>
      </c>
      <c s="36" t="s">
        <v>128</v>
      </c>
      <c s="37">
        <v>3</v>
      </c>
      <c s="36">
        <v>0.0004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3145</v>
      </c>
    </row>
    <row r="188" spans="1:5" ht="63.75">
      <c r="A188" s="35" t="s">
        <v>56</v>
      </c>
      <c r="E188" s="40" t="s">
        <v>3146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195</v>
      </c>
      <c s="34" t="s">
        <v>3147</v>
      </c>
      <c s="35" t="s">
        <v>5</v>
      </c>
      <c s="6" t="s">
        <v>3148</v>
      </c>
      <c s="36" t="s">
        <v>128</v>
      </c>
      <c s="37">
        <v>3</v>
      </c>
      <c s="36">
        <v>0.0006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3148</v>
      </c>
    </row>
    <row r="192" spans="1:5" ht="38.25">
      <c r="A192" s="35" t="s">
        <v>56</v>
      </c>
      <c r="E192" s="40" t="s">
        <v>3149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3150</v>
      </c>
      <c s="35" t="s">
        <v>5</v>
      </c>
      <c s="6" t="s">
        <v>3151</v>
      </c>
      <c s="36" t="s">
        <v>128</v>
      </c>
      <c s="37">
        <v>1</v>
      </c>
      <c s="36">
        <v>0.0004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3151</v>
      </c>
    </row>
    <row r="196" spans="1:5" ht="38.25">
      <c r="A196" s="35" t="s">
        <v>56</v>
      </c>
      <c r="E196" s="40" t="s">
        <v>3132</v>
      </c>
    </row>
    <row r="197" spans="1:5" ht="12.75">
      <c r="A197" t="s">
        <v>58</v>
      </c>
      <c r="E197" s="39" t="s">
        <v>5</v>
      </c>
    </row>
    <row r="198" spans="1:16" ht="25.5">
      <c r="A198" t="s">
        <v>50</v>
      </c>
      <c s="34" t="s">
        <v>201</v>
      </c>
      <c s="34" t="s">
        <v>3152</v>
      </c>
      <c s="35" t="s">
        <v>5</v>
      </c>
      <c s="6" t="s">
        <v>3153</v>
      </c>
      <c s="36" t="s">
        <v>128</v>
      </c>
      <c s="37">
        <v>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25.5">
      <c r="A199" s="35" t="s">
        <v>55</v>
      </c>
      <c r="E199" s="39" t="s">
        <v>3153</v>
      </c>
    </row>
    <row r="200" spans="1:5" ht="114.75">
      <c r="A200" s="35" t="s">
        <v>56</v>
      </c>
      <c r="E200" s="40" t="s">
        <v>3154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416</v>
      </c>
      <c s="34" t="s">
        <v>3155</v>
      </c>
      <c s="35" t="s">
        <v>5</v>
      </c>
      <c s="6" t="s">
        <v>3156</v>
      </c>
      <c s="36" t="s">
        <v>128</v>
      </c>
      <c s="37">
        <v>1</v>
      </c>
      <c s="36">
        <v>0.0007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12.75">
      <c r="A203" s="35" t="s">
        <v>55</v>
      </c>
      <c r="E203" s="39" t="s">
        <v>3156</v>
      </c>
    </row>
    <row r="204" spans="1:5" ht="25.5">
      <c r="A204" s="35" t="s">
        <v>56</v>
      </c>
      <c r="E204" s="40" t="s">
        <v>3036</v>
      </c>
    </row>
    <row r="205" spans="1:5" ht="12.75">
      <c r="A205" t="s">
        <v>58</v>
      </c>
      <c r="E205" s="39" t="s">
        <v>5</v>
      </c>
    </row>
    <row r="206" spans="1:16" ht="12.75">
      <c r="A206" t="s">
        <v>50</v>
      </c>
      <c s="34" t="s">
        <v>419</v>
      </c>
      <c s="34" t="s">
        <v>3157</v>
      </c>
      <c s="35" t="s">
        <v>5</v>
      </c>
      <c s="6" t="s">
        <v>3158</v>
      </c>
      <c s="36" t="s">
        <v>128</v>
      </c>
      <c s="37">
        <v>2</v>
      </c>
      <c s="36">
        <v>0.0011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12.75">
      <c r="A207" s="35" t="s">
        <v>55</v>
      </c>
      <c r="E207" s="39" t="s">
        <v>3158</v>
      </c>
    </row>
    <row r="208" spans="1:5" ht="25.5">
      <c r="A208" s="35" t="s">
        <v>56</v>
      </c>
      <c r="E208" s="40" t="s">
        <v>3159</v>
      </c>
    </row>
    <row r="209" spans="1:5" ht="12.75">
      <c r="A209" t="s">
        <v>58</v>
      </c>
      <c r="E209" s="39" t="s">
        <v>5</v>
      </c>
    </row>
    <row r="210" spans="1:16" ht="12.75">
      <c r="A210" t="s">
        <v>50</v>
      </c>
      <c s="34" t="s">
        <v>423</v>
      </c>
      <c s="34" t="s">
        <v>3160</v>
      </c>
      <c s="35" t="s">
        <v>5</v>
      </c>
      <c s="6" t="s">
        <v>3161</v>
      </c>
      <c s="36" t="s">
        <v>128</v>
      </c>
      <c s="37">
        <v>2</v>
      </c>
      <c s="36">
        <v>0.0015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12.75">
      <c r="A211" s="35" t="s">
        <v>55</v>
      </c>
      <c r="E211" s="39" t="s">
        <v>3161</v>
      </c>
    </row>
    <row r="212" spans="1:5" ht="63.75">
      <c r="A212" s="35" t="s">
        <v>56</v>
      </c>
      <c r="E212" s="40" t="s">
        <v>3084</v>
      </c>
    </row>
    <row r="213" spans="1:5" ht="12.75">
      <c r="A213" t="s">
        <v>58</v>
      </c>
      <c r="E213" s="39" t="s">
        <v>5</v>
      </c>
    </row>
    <row r="214" spans="1:16" ht="12.75">
      <c r="A214" t="s">
        <v>50</v>
      </c>
      <c s="34" t="s">
        <v>427</v>
      </c>
      <c s="34" t="s">
        <v>3162</v>
      </c>
      <c s="35" t="s">
        <v>5</v>
      </c>
      <c s="6" t="s">
        <v>3163</v>
      </c>
      <c s="36" t="s">
        <v>108</v>
      </c>
      <c s="37">
        <v>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12.75">
      <c r="A215" s="35" t="s">
        <v>55</v>
      </c>
      <c r="E215" s="39" t="s">
        <v>3163</v>
      </c>
    </row>
    <row r="216" spans="1:5" ht="89.25">
      <c r="A216" s="35" t="s">
        <v>56</v>
      </c>
      <c r="E216" s="40" t="s">
        <v>3164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428</v>
      </c>
      <c s="34" t="s">
        <v>3165</v>
      </c>
      <c s="35" t="s">
        <v>5</v>
      </c>
      <c s="6" t="s">
        <v>3166</v>
      </c>
      <c s="36" t="s">
        <v>108</v>
      </c>
      <c s="37">
        <v>9.6</v>
      </c>
      <c s="36">
        <v>0.0003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3166</v>
      </c>
    </row>
    <row r="220" spans="1:5" ht="102">
      <c r="A220" s="35" t="s">
        <v>56</v>
      </c>
      <c r="E220" s="40" t="s">
        <v>3167</v>
      </c>
    </row>
    <row r="221" spans="1:5" ht="12.75">
      <c r="A221" t="s">
        <v>58</v>
      </c>
      <c r="E221" s="39" t="s">
        <v>5</v>
      </c>
    </row>
    <row r="222" spans="1:16" ht="25.5">
      <c r="A222" t="s">
        <v>50</v>
      </c>
      <c s="34" t="s">
        <v>771</v>
      </c>
      <c s="34" t="s">
        <v>3168</v>
      </c>
      <c s="35" t="s">
        <v>5</v>
      </c>
      <c s="6" t="s">
        <v>3169</v>
      </c>
      <c s="36" t="s">
        <v>108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28</v>
      </c>
    </row>
    <row r="223" spans="1:5" ht="25.5">
      <c r="A223" s="35" t="s">
        <v>55</v>
      </c>
      <c r="E223" s="39" t="s">
        <v>3169</v>
      </c>
    </row>
    <row r="224" spans="1:5" ht="63.75">
      <c r="A224" s="35" t="s">
        <v>56</v>
      </c>
      <c r="E224" s="40" t="s">
        <v>3170</v>
      </c>
    </row>
    <row r="225" spans="1:5" ht="12.75">
      <c r="A225" t="s">
        <v>58</v>
      </c>
      <c r="E225" s="39" t="s">
        <v>5</v>
      </c>
    </row>
    <row r="226" spans="1:16" ht="12.75">
      <c r="A226" t="s">
        <v>50</v>
      </c>
      <c s="34" t="s">
        <v>772</v>
      </c>
      <c s="34" t="s">
        <v>3171</v>
      </c>
      <c s="35" t="s">
        <v>5</v>
      </c>
      <c s="6" t="s">
        <v>3172</v>
      </c>
      <c s="36" t="s">
        <v>108</v>
      </c>
      <c s="37">
        <v>4</v>
      </c>
      <c s="36">
        <v>0.0004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3172</v>
      </c>
    </row>
    <row r="228" spans="1:5" ht="63.75">
      <c r="A228" s="35" t="s">
        <v>56</v>
      </c>
      <c r="E228" s="40" t="s">
        <v>3170</v>
      </c>
    </row>
    <row r="229" spans="1:5" ht="12.75">
      <c r="A229" t="s">
        <v>58</v>
      </c>
      <c r="E229" s="39" t="s">
        <v>5</v>
      </c>
    </row>
    <row r="230" spans="1:16" ht="25.5">
      <c r="A230" t="s">
        <v>50</v>
      </c>
      <c s="34" t="s">
        <v>775</v>
      </c>
      <c s="34" t="s">
        <v>3173</v>
      </c>
      <c s="35" t="s">
        <v>5</v>
      </c>
      <c s="6" t="s">
        <v>3174</v>
      </c>
      <c s="36" t="s">
        <v>128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3174</v>
      </c>
    </row>
    <row r="232" spans="1:5" ht="25.5">
      <c r="A232" s="35" t="s">
        <v>56</v>
      </c>
      <c r="E232" s="40" t="s">
        <v>3175</v>
      </c>
    </row>
    <row r="233" spans="1:5" ht="12.75">
      <c r="A233" t="s">
        <v>58</v>
      </c>
      <c r="E233" s="39" t="s">
        <v>5</v>
      </c>
    </row>
    <row r="234" spans="1:16" ht="25.5">
      <c r="A234" t="s">
        <v>50</v>
      </c>
      <c s="34" t="s">
        <v>778</v>
      </c>
      <c s="34" t="s">
        <v>3176</v>
      </c>
      <c s="35" t="s">
        <v>5</v>
      </c>
      <c s="6" t="s">
        <v>3177</v>
      </c>
      <c s="36" t="s">
        <v>128</v>
      </c>
      <c s="37">
        <v>1</v>
      </c>
      <c s="36">
        <v>0.0195</v>
      </c>
      <c s="36">
        <f>ROUND(G234*H234,6)</f>
      </c>
      <c r="L234" s="38">
        <v>0</v>
      </c>
      <c s="32">
        <f>ROUND(ROUND(L234,2)*ROUND(G234,3),2)</f>
      </c>
      <c s="36" t="s">
        <v>109</v>
      </c>
      <c>
        <f>(M234*21)/100</f>
      </c>
      <c t="s">
        <v>28</v>
      </c>
    </row>
    <row r="235" spans="1:5" ht="25.5">
      <c r="A235" s="35" t="s">
        <v>55</v>
      </c>
      <c r="E235" s="39" t="s">
        <v>3177</v>
      </c>
    </row>
    <row r="236" spans="1:5" ht="102">
      <c r="A236" s="35" t="s">
        <v>56</v>
      </c>
      <c r="E236" s="40" t="s">
        <v>3178</v>
      </c>
    </row>
    <row r="237" spans="1:5" ht="12.75">
      <c r="A237" t="s">
        <v>58</v>
      </c>
      <c r="E237" s="39" t="s">
        <v>5</v>
      </c>
    </row>
    <row r="238" spans="1:16" ht="25.5">
      <c r="A238" t="s">
        <v>50</v>
      </c>
      <c s="34" t="s">
        <v>781</v>
      </c>
      <c s="34" t="s">
        <v>3179</v>
      </c>
      <c s="35" t="s">
        <v>5</v>
      </c>
      <c s="6" t="s">
        <v>3180</v>
      </c>
      <c s="36" t="s">
        <v>128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109</v>
      </c>
      <c>
        <f>(M238*21)/100</f>
      </c>
      <c t="s">
        <v>28</v>
      </c>
    </row>
    <row r="239" spans="1:5" ht="25.5">
      <c r="A239" s="35" t="s">
        <v>55</v>
      </c>
      <c r="E239" s="39" t="s">
        <v>3180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12.75">
      <c r="A242" t="s">
        <v>50</v>
      </c>
      <c s="34" t="s">
        <v>784</v>
      </c>
      <c s="34" t="s">
        <v>3181</v>
      </c>
      <c s="35" t="s">
        <v>5</v>
      </c>
      <c s="6" t="s">
        <v>3182</v>
      </c>
      <c s="36" t="s">
        <v>2344</v>
      </c>
      <c s="37">
        <v>27</v>
      </c>
      <c s="36">
        <v>0.001</v>
      </c>
      <c s="36">
        <f>ROUND(G242*H242,6)</f>
      </c>
      <c r="L242" s="38">
        <v>0</v>
      </c>
      <c s="32">
        <f>ROUND(ROUND(L242,2)*ROUND(G242,3),2)</f>
      </c>
      <c s="36" t="s">
        <v>109</v>
      </c>
      <c>
        <f>(M242*21)/100</f>
      </c>
      <c t="s">
        <v>28</v>
      </c>
    </row>
    <row r="243" spans="1:5" ht="12.75">
      <c r="A243" s="35" t="s">
        <v>55</v>
      </c>
      <c r="E243" s="39" t="s">
        <v>3182</v>
      </c>
    </row>
    <row r="244" spans="1:5" ht="51">
      <c r="A244" s="35" t="s">
        <v>56</v>
      </c>
      <c r="E244" s="40" t="s">
        <v>3183</v>
      </c>
    </row>
    <row r="245" spans="1:5" ht="12.75">
      <c r="A245" t="s">
        <v>58</v>
      </c>
      <c r="E245" s="39" t="s">
        <v>5</v>
      </c>
    </row>
    <row r="246" spans="1:16" ht="25.5">
      <c r="A246" t="s">
        <v>50</v>
      </c>
      <c s="34" t="s">
        <v>787</v>
      </c>
      <c s="34" t="s">
        <v>3184</v>
      </c>
      <c s="35" t="s">
        <v>5</v>
      </c>
      <c s="6" t="s">
        <v>3185</v>
      </c>
      <c s="36" t="s">
        <v>85</v>
      </c>
      <c s="37">
        <v>0.256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28</v>
      </c>
    </row>
    <row r="247" spans="1:5" ht="25.5">
      <c r="A247" s="35" t="s">
        <v>55</v>
      </c>
      <c r="E247" s="39" t="s">
        <v>3185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38.25">
      <c r="A250" t="s">
        <v>50</v>
      </c>
      <c s="34" t="s">
        <v>790</v>
      </c>
      <c s="34" t="s">
        <v>3186</v>
      </c>
      <c s="35" t="s">
        <v>5</v>
      </c>
      <c s="6" t="s">
        <v>3187</v>
      </c>
      <c s="36" t="s">
        <v>85</v>
      </c>
      <c s="37">
        <v>0.256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38.25">
      <c r="A251" s="35" t="s">
        <v>55</v>
      </c>
      <c r="E251" s="39" t="s">
        <v>3188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COUNTIFS(L8:L293,"=0",A8:A293,"P")+COUNTIFS(L8:L293,"",A8:A293,"P")+SUM(Q8:Q293)</f>
      </c>
    </row>
    <row r="8" spans="1:13" ht="12.75">
      <c r="A8" t="s">
        <v>45</v>
      </c>
      <c r="C8" s="28" t="s">
        <v>3191</v>
      </c>
      <c r="E8" s="30" t="s">
        <v>3190</v>
      </c>
      <c r="J8" s="29">
        <f>0+J9+J22+J87+J148+J173+J278+J283+J288</f>
      </c>
      <c s="29">
        <f>0+K9+K22+K87+K148+K173+K278+K283+K288</f>
      </c>
      <c s="29">
        <f>0+L9+L22+L87+L148+L173+L278+L283+L288</f>
      </c>
      <c s="29">
        <f>0+M9+M22+M87+M148+M173+M278+M283+M288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48</v>
      </c>
      <c s="34" t="s">
        <v>951</v>
      </c>
      <c s="35" t="s">
        <v>5</v>
      </c>
      <c s="6" t="s">
        <v>952</v>
      </c>
      <c s="36" t="s">
        <v>53</v>
      </c>
      <c s="37">
        <v>508.64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952</v>
      </c>
    </row>
    <row r="12" spans="1:5" ht="114.75">
      <c r="A12" s="35" t="s">
        <v>56</v>
      </c>
      <c r="E12" s="40" t="s">
        <v>3192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3193</v>
      </c>
      <c s="35" t="s">
        <v>5</v>
      </c>
      <c s="6" t="s">
        <v>3194</v>
      </c>
      <c s="36" t="s">
        <v>85</v>
      </c>
      <c s="37">
        <v>134.64</v>
      </c>
      <c s="36">
        <v>1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3194</v>
      </c>
    </row>
    <row r="16" spans="1:5" ht="12.75">
      <c r="A16" s="35" t="s">
        <v>56</v>
      </c>
      <c r="E16" s="40" t="s">
        <v>3195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83</v>
      </c>
      <c s="35" t="s">
        <v>5</v>
      </c>
      <c s="6" t="s">
        <v>84</v>
      </c>
      <c s="36" t="s">
        <v>85</v>
      </c>
      <c s="37">
        <v>649.88</v>
      </c>
      <c s="36">
        <v>1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84</v>
      </c>
    </row>
    <row r="20" spans="1:5" ht="12.75">
      <c r="A20" s="35" t="s">
        <v>56</v>
      </c>
      <c r="E20" s="40" t="s">
        <v>3196</v>
      </c>
    </row>
    <row r="21" spans="1:5" ht="12.75">
      <c r="A21" t="s">
        <v>58</v>
      </c>
      <c r="E21" s="39" t="s">
        <v>5</v>
      </c>
    </row>
    <row r="22" spans="1:13" ht="12.75">
      <c r="A22" t="s">
        <v>47</v>
      </c>
      <c r="C22" s="31" t="s">
        <v>3197</v>
      </c>
      <c r="E22" s="33" t="s">
        <v>3198</v>
      </c>
      <c r="J22" s="32">
        <f>0</f>
      </c>
      <c s="32">
        <f>0</f>
      </c>
      <c s="32">
        <f>0+L23+L27+L31+L35+L39+L43+L47+L51+L55+L59+L63+L67+L71+L75+L79+L83</f>
      </c>
      <c s="32">
        <f>0+M23+M27+M31+M35+M39+M43+M47+M51+M55+M59+M63+M67+M71+M75+M79+M83</f>
      </c>
    </row>
    <row r="23" spans="1:16" ht="12.75">
      <c r="A23" t="s">
        <v>50</v>
      </c>
      <c s="34" t="s">
        <v>66</v>
      </c>
      <c s="34" t="s">
        <v>3199</v>
      </c>
      <c s="35" t="s">
        <v>5</v>
      </c>
      <c s="6" t="s">
        <v>3200</v>
      </c>
      <c s="36" t="s">
        <v>128</v>
      </c>
      <c s="37">
        <v>1</v>
      </c>
      <c s="36">
        <v>0.0003</v>
      </c>
      <c s="36">
        <f>ROUND(G23*H23,6)</f>
      </c>
      <c r="L23" s="38">
        <v>0</v>
      </c>
      <c s="32">
        <f>ROUND(ROUND(L23,2)*ROUND(G23,3),2)</f>
      </c>
      <c s="36" t="s">
        <v>109</v>
      </c>
      <c>
        <f>(M23*21)/100</f>
      </c>
      <c t="s">
        <v>28</v>
      </c>
    </row>
    <row r="24" spans="1:5" ht="12.75">
      <c r="A24" s="35" t="s">
        <v>55</v>
      </c>
      <c r="E24" s="39" t="s">
        <v>3200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27</v>
      </c>
      <c s="34" t="s">
        <v>3201</v>
      </c>
      <c s="35" t="s">
        <v>5</v>
      </c>
      <c s="6" t="s">
        <v>3202</v>
      </c>
      <c s="36" t="s">
        <v>128</v>
      </c>
      <c s="37">
        <v>2</v>
      </c>
      <c s="36">
        <v>0.00035</v>
      </c>
      <c s="36">
        <f>ROUND(G27*H27,6)</f>
      </c>
      <c r="L27" s="38">
        <v>0</v>
      </c>
      <c s="32">
        <f>ROUND(ROUND(L27,2)*ROUND(G27,3),2)</f>
      </c>
      <c s="36" t="s">
        <v>109</v>
      </c>
      <c>
        <f>(M27*21)/100</f>
      </c>
      <c t="s">
        <v>28</v>
      </c>
    </row>
    <row r="28" spans="1:5" ht="12.75">
      <c r="A28" s="35" t="s">
        <v>55</v>
      </c>
      <c r="E28" s="39" t="s">
        <v>3202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72</v>
      </c>
      <c s="34" t="s">
        <v>3203</v>
      </c>
      <c s="35" t="s">
        <v>5</v>
      </c>
      <c s="6" t="s">
        <v>3204</v>
      </c>
      <c s="36" t="s">
        <v>128</v>
      </c>
      <c s="37">
        <v>1</v>
      </c>
      <c s="36">
        <v>4E-05</v>
      </c>
      <c s="36">
        <f>ROUND(G31*H31,6)</f>
      </c>
      <c r="L31" s="38">
        <v>0</v>
      </c>
      <c s="32">
        <f>ROUND(ROUND(L31,2)*ROUND(G31,3),2)</f>
      </c>
      <c s="36" t="s">
        <v>109</v>
      </c>
      <c>
        <f>(M31*21)/100</f>
      </c>
      <c t="s">
        <v>28</v>
      </c>
    </row>
    <row r="32" spans="1:5" ht="12.75">
      <c r="A32" s="35" t="s">
        <v>55</v>
      </c>
      <c r="E32" s="39" t="s">
        <v>3204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75</v>
      </c>
      <c s="34" t="s">
        <v>3205</v>
      </c>
      <c s="35" t="s">
        <v>5</v>
      </c>
      <c s="6" t="s">
        <v>3206</v>
      </c>
      <c s="36" t="s">
        <v>128</v>
      </c>
      <c s="37">
        <v>4</v>
      </c>
      <c s="36">
        <v>0.0004</v>
      </c>
      <c s="36">
        <f>ROUND(G35*H35,6)</f>
      </c>
      <c r="L35" s="38">
        <v>0</v>
      </c>
      <c s="32">
        <f>ROUND(ROUND(L35,2)*ROUND(G35,3),2)</f>
      </c>
      <c s="36" t="s">
        <v>109</v>
      </c>
      <c>
        <f>(M35*21)/100</f>
      </c>
      <c t="s">
        <v>28</v>
      </c>
    </row>
    <row r="36" spans="1:5" ht="12.75">
      <c r="A36" s="35" t="s">
        <v>55</v>
      </c>
      <c r="E36" s="39" t="s">
        <v>3206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78</v>
      </c>
      <c s="34" t="s">
        <v>3207</v>
      </c>
      <c s="35" t="s">
        <v>5</v>
      </c>
      <c s="6" t="s">
        <v>3208</v>
      </c>
      <c s="36" t="s">
        <v>128</v>
      </c>
      <c s="37">
        <v>6</v>
      </c>
      <c s="36">
        <v>0.00028</v>
      </c>
      <c s="36">
        <f>ROUND(G39*H39,6)</f>
      </c>
      <c r="L39" s="38">
        <v>0</v>
      </c>
      <c s="32">
        <f>ROUND(ROUND(L39,2)*ROUND(G39,3),2)</f>
      </c>
      <c s="36" t="s">
        <v>109</v>
      </c>
      <c>
        <f>(M39*21)/100</f>
      </c>
      <c t="s">
        <v>28</v>
      </c>
    </row>
    <row r="40" spans="1:5" ht="12.75">
      <c r="A40" s="35" t="s">
        <v>55</v>
      </c>
      <c r="E40" s="39" t="s">
        <v>3208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82</v>
      </c>
      <c s="34" t="s">
        <v>3209</v>
      </c>
      <c s="35" t="s">
        <v>5</v>
      </c>
      <c s="6" t="s">
        <v>3210</v>
      </c>
      <c s="36" t="s">
        <v>128</v>
      </c>
      <c s="37">
        <v>2</v>
      </c>
      <c s="36">
        <v>0.00075</v>
      </c>
      <c s="36">
        <f>ROUND(G43*H43,6)</f>
      </c>
      <c r="L43" s="38">
        <v>0</v>
      </c>
      <c s="32">
        <f>ROUND(ROUND(L43,2)*ROUND(G43,3),2)</f>
      </c>
      <c s="36" t="s">
        <v>109</v>
      </c>
      <c>
        <f>(M43*21)/100</f>
      </c>
      <c t="s">
        <v>28</v>
      </c>
    </row>
    <row r="44" spans="1:5" ht="12.75">
      <c r="A44" s="35" t="s">
        <v>55</v>
      </c>
      <c r="E44" s="39" t="s">
        <v>3210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87</v>
      </c>
      <c s="34" t="s">
        <v>3211</v>
      </c>
      <c s="35" t="s">
        <v>5</v>
      </c>
      <c s="6" t="s">
        <v>3212</v>
      </c>
      <c s="36" t="s">
        <v>128</v>
      </c>
      <c s="37">
        <v>1</v>
      </c>
      <c s="36">
        <v>0.00112</v>
      </c>
      <c s="36">
        <f>ROUND(G47*H47,6)</f>
      </c>
      <c r="L47" s="38">
        <v>0</v>
      </c>
      <c s="32">
        <f>ROUND(ROUND(L47,2)*ROUND(G47,3),2)</f>
      </c>
      <c s="36" t="s">
        <v>109</v>
      </c>
      <c>
        <f>(M47*21)/100</f>
      </c>
      <c t="s">
        <v>28</v>
      </c>
    </row>
    <row r="48" spans="1:5" ht="12.75">
      <c r="A48" s="35" t="s">
        <v>55</v>
      </c>
      <c r="E48" s="39" t="s">
        <v>3212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90</v>
      </c>
      <c s="34" t="s">
        <v>3213</v>
      </c>
      <c s="35" t="s">
        <v>5</v>
      </c>
      <c s="6" t="s">
        <v>3214</v>
      </c>
      <c s="36" t="s">
        <v>128</v>
      </c>
      <c s="37">
        <v>1</v>
      </c>
      <c s="36">
        <v>1E-05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3214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94</v>
      </c>
      <c s="34" t="s">
        <v>3215</v>
      </c>
      <c s="35" t="s">
        <v>5</v>
      </c>
      <c s="6" t="s">
        <v>3216</v>
      </c>
      <c s="36" t="s">
        <v>128</v>
      </c>
      <c s="37">
        <v>1</v>
      </c>
      <c s="36">
        <v>0.06182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3216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96</v>
      </c>
      <c s="34" t="s">
        <v>3217</v>
      </c>
      <c s="35" t="s">
        <v>5</v>
      </c>
      <c s="6" t="s">
        <v>3218</v>
      </c>
      <c s="36" t="s">
        <v>128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</v>
      </c>
      <c>
        <f>(M59*21)/100</f>
      </c>
      <c t="s">
        <v>28</v>
      </c>
    </row>
    <row r="60" spans="1:5" ht="12.75">
      <c r="A60" s="35" t="s">
        <v>55</v>
      </c>
      <c r="E60" s="39" t="s">
        <v>3218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99</v>
      </c>
      <c s="34" t="s">
        <v>3219</v>
      </c>
      <c s="35" t="s">
        <v>5</v>
      </c>
      <c s="6" t="s">
        <v>3220</v>
      </c>
      <c s="36" t="s">
        <v>381</v>
      </c>
      <c s="37">
        <v>1</v>
      </c>
      <c s="36">
        <v>0.00186</v>
      </c>
      <c s="36">
        <f>ROUND(G63*H63,6)</f>
      </c>
      <c r="L63" s="38">
        <v>0</v>
      </c>
      <c s="32">
        <f>ROUND(ROUND(L63,2)*ROUND(G63,3),2)</f>
      </c>
      <c s="36" t="s">
        <v>109</v>
      </c>
      <c>
        <f>(M63*21)/100</f>
      </c>
      <c t="s">
        <v>28</v>
      </c>
    </row>
    <row r="64" spans="1:5" ht="12.75">
      <c r="A64" s="35" t="s">
        <v>55</v>
      </c>
      <c r="E64" s="39" t="s">
        <v>3220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207</v>
      </c>
      <c s="34" t="s">
        <v>3221</v>
      </c>
      <c s="35" t="s">
        <v>5</v>
      </c>
      <c s="6" t="s">
        <v>3222</v>
      </c>
      <c s="36" t="s">
        <v>128</v>
      </c>
      <c s="37">
        <v>1</v>
      </c>
      <c s="36">
        <v>0.02257</v>
      </c>
      <c s="36">
        <f>ROUND(G67*H67,6)</f>
      </c>
      <c r="L67" s="38">
        <v>0</v>
      </c>
      <c s="32">
        <f>ROUND(ROUND(L67,2)*ROUND(G67,3),2)</f>
      </c>
      <c s="36" t="s">
        <v>109</v>
      </c>
      <c>
        <f>(M67*21)/100</f>
      </c>
      <c t="s">
        <v>28</v>
      </c>
    </row>
    <row r="68" spans="1:5" ht="12.75">
      <c r="A68" s="35" t="s">
        <v>55</v>
      </c>
      <c r="E68" s="39" t="s">
        <v>3222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105</v>
      </c>
      <c s="34" t="s">
        <v>3223</v>
      </c>
      <c s="35" t="s">
        <v>5</v>
      </c>
      <c s="6" t="s">
        <v>3224</v>
      </c>
      <c s="36" t="s">
        <v>128</v>
      </c>
      <c s="37">
        <v>1</v>
      </c>
      <c s="36">
        <v>0.05557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25.5">
      <c r="A72" s="35" t="s">
        <v>55</v>
      </c>
      <c r="E72" s="39" t="s">
        <v>3224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110</v>
      </c>
      <c s="34" t="s">
        <v>3225</v>
      </c>
      <c s="35" t="s">
        <v>5</v>
      </c>
      <c s="6" t="s">
        <v>3226</v>
      </c>
      <c s="36" t="s">
        <v>128</v>
      </c>
      <c s="37">
        <v>2</v>
      </c>
      <c s="36">
        <v>0.02114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25.5">
      <c r="A76" s="35" t="s">
        <v>55</v>
      </c>
      <c r="E76" s="39" t="s">
        <v>3226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50</v>
      </c>
      <c s="34" t="s">
        <v>113</v>
      </c>
      <c s="34" t="s">
        <v>3227</v>
      </c>
      <c s="35" t="s">
        <v>5</v>
      </c>
      <c s="6" t="s">
        <v>3228</v>
      </c>
      <c s="36" t="s">
        <v>85</v>
      </c>
      <c s="37">
        <v>0.191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25.5">
      <c r="A80" s="35" t="s">
        <v>55</v>
      </c>
      <c r="E80" s="39" t="s">
        <v>3228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116</v>
      </c>
      <c s="34" t="s">
        <v>3229</v>
      </c>
      <c s="35" t="s">
        <v>5</v>
      </c>
      <c s="6" t="s">
        <v>3230</v>
      </c>
      <c s="36" t="s">
        <v>85</v>
      </c>
      <c s="37">
        <v>0.191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25.5">
      <c r="A84" s="35" t="s">
        <v>55</v>
      </c>
      <c r="E84" s="39" t="s">
        <v>3231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3" ht="12.75">
      <c r="A87" t="s">
        <v>47</v>
      </c>
      <c r="C87" s="31" t="s">
        <v>3232</v>
      </c>
      <c r="E87" s="33" t="s">
        <v>3233</v>
      </c>
      <c r="J87" s="32">
        <f>0</f>
      </c>
      <c s="32">
        <f>0</f>
      </c>
      <c s="32">
        <f>0+L88+L92+L96+L100+L104+L108+L112+L116+L120+L124+L128+L132+L136+L140+L144</f>
      </c>
      <c s="32">
        <f>0+M88+M92+M96+M100+M104+M108+M112+M116+M120+M124+M128+M132+M136+M140+M144</f>
      </c>
    </row>
    <row r="88" spans="1:16" ht="12.75">
      <c r="A88" t="s">
        <v>50</v>
      </c>
      <c s="34" t="s">
        <v>119</v>
      </c>
      <c s="34" t="s">
        <v>3234</v>
      </c>
      <c s="35" t="s">
        <v>5</v>
      </c>
      <c s="6" t="s">
        <v>3235</v>
      </c>
      <c s="36" t="s">
        <v>108</v>
      </c>
      <c s="37">
        <v>798</v>
      </c>
      <c s="36">
        <v>0.00055</v>
      </c>
      <c s="36">
        <f>ROUND(G88*H88,6)</f>
      </c>
      <c r="L88" s="38">
        <v>0</v>
      </c>
      <c s="32">
        <f>ROUND(ROUND(L88,2)*ROUND(G88,3),2)</f>
      </c>
      <c s="36" t="s">
        <v>109</v>
      </c>
      <c>
        <f>(M88*21)/100</f>
      </c>
      <c t="s">
        <v>28</v>
      </c>
    </row>
    <row r="89" spans="1:5" ht="12.75">
      <c r="A89" s="35" t="s">
        <v>55</v>
      </c>
      <c r="E89" s="39" t="s">
        <v>3235</v>
      </c>
    </row>
    <row r="90" spans="1:5" ht="25.5">
      <c r="A90" s="35" t="s">
        <v>56</v>
      </c>
      <c r="E90" s="40" t="s">
        <v>3236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122</v>
      </c>
      <c s="34" t="s">
        <v>3237</v>
      </c>
      <c s="35" t="s">
        <v>5</v>
      </c>
      <c s="6" t="s">
        <v>3238</v>
      </c>
      <c s="36" t="s">
        <v>108</v>
      </c>
      <c s="37">
        <v>328</v>
      </c>
      <c s="36">
        <v>0.00125</v>
      </c>
      <c s="36">
        <f>ROUND(G92*H92,6)</f>
      </c>
      <c r="L92" s="38">
        <v>0</v>
      </c>
      <c s="32">
        <f>ROUND(ROUND(L92,2)*ROUND(G92,3),2)</f>
      </c>
      <c s="36" t="s">
        <v>109</v>
      </c>
      <c>
        <f>(M92*21)/100</f>
      </c>
      <c t="s">
        <v>28</v>
      </c>
    </row>
    <row r="93" spans="1:5" ht="12.75">
      <c r="A93" s="35" t="s">
        <v>55</v>
      </c>
      <c r="E93" s="39" t="s">
        <v>3238</v>
      </c>
    </row>
    <row r="94" spans="1:5" ht="25.5">
      <c r="A94" s="35" t="s">
        <v>56</v>
      </c>
      <c r="E94" s="40" t="s">
        <v>3239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125</v>
      </c>
      <c s="34" t="s">
        <v>3240</v>
      </c>
      <c s="35" t="s">
        <v>5</v>
      </c>
      <c s="6" t="s">
        <v>3241</v>
      </c>
      <c s="36" t="s">
        <v>128</v>
      </c>
      <c s="37">
        <v>8</v>
      </c>
      <c s="36">
        <v>0.00014</v>
      </c>
      <c s="36">
        <f>ROUND(G96*H96,6)</f>
      </c>
      <c r="L96" s="38">
        <v>0</v>
      </c>
      <c s="32">
        <f>ROUND(ROUND(L96,2)*ROUND(G96,3),2)</f>
      </c>
      <c s="36" t="s">
        <v>109</v>
      </c>
      <c>
        <f>(M96*21)/100</f>
      </c>
      <c t="s">
        <v>28</v>
      </c>
    </row>
    <row r="97" spans="1:5" ht="12.75">
      <c r="A97" s="35" t="s">
        <v>55</v>
      </c>
      <c r="E97" s="39" t="s">
        <v>3241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50</v>
      </c>
      <c s="34" t="s">
        <v>129</v>
      </c>
      <c s="34" t="s">
        <v>3242</v>
      </c>
      <c s="35" t="s">
        <v>5</v>
      </c>
      <c s="6" t="s">
        <v>3243</v>
      </c>
      <c s="36" t="s">
        <v>128</v>
      </c>
      <c s="37">
        <v>36</v>
      </c>
      <c s="36">
        <v>0.00024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12.75">
      <c r="A101" s="35" t="s">
        <v>55</v>
      </c>
      <c r="E101" s="39" t="s">
        <v>3243</v>
      </c>
    </row>
    <row r="102" spans="1:5" ht="12.75">
      <c r="A102" s="35" t="s">
        <v>56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50</v>
      </c>
      <c s="34" t="s">
        <v>132</v>
      </c>
      <c s="34" t="s">
        <v>3244</v>
      </c>
      <c s="35" t="s">
        <v>5</v>
      </c>
      <c s="6" t="s">
        <v>3245</v>
      </c>
      <c s="36" t="s">
        <v>108</v>
      </c>
      <c s="37">
        <v>1126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3245</v>
      </c>
    </row>
    <row r="106" spans="1:5" ht="12.75">
      <c r="A106" s="35" t="s">
        <v>56</v>
      </c>
      <c r="E106" s="40" t="s">
        <v>3246</v>
      </c>
    </row>
    <row r="107" spans="1:5" ht="12.75">
      <c r="A107" t="s">
        <v>58</v>
      </c>
      <c r="E107" s="39" t="s">
        <v>5</v>
      </c>
    </row>
    <row r="108" spans="1:16" ht="25.5">
      <c r="A108" t="s">
        <v>50</v>
      </c>
      <c s="34" t="s">
        <v>135</v>
      </c>
      <c s="34" t="s">
        <v>3247</v>
      </c>
      <c s="35" t="s">
        <v>5</v>
      </c>
      <c s="6" t="s">
        <v>3248</v>
      </c>
      <c s="36" t="s">
        <v>108</v>
      </c>
      <c s="37">
        <v>40</v>
      </c>
      <c s="36">
        <v>0.00015</v>
      </c>
      <c s="36">
        <f>ROUND(G108*H108,6)</f>
      </c>
      <c r="L108" s="38">
        <v>0</v>
      </c>
      <c s="32">
        <f>ROUND(ROUND(L108,2)*ROUND(G108,3),2)</f>
      </c>
      <c s="36" t="s">
        <v>109</v>
      </c>
      <c>
        <f>(M108*21)/100</f>
      </c>
      <c t="s">
        <v>28</v>
      </c>
    </row>
    <row r="109" spans="1:5" ht="25.5">
      <c r="A109" s="35" t="s">
        <v>55</v>
      </c>
      <c r="E109" s="39" t="s">
        <v>3248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50</v>
      </c>
      <c s="34" t="s">
        <v>138</v>
      </c>
      <c s="34" t="s">
        <v>3249</v>
      </c>
      <c s="35" t="s">
        <v>5</v>
      </c>
      <c s="6" t="s">
        <v>3250</v>
      </c>
      <c s="36" t="s">
        <v>108</v>
      </c>
      <c s="37">
        <v>30</v>
      </c>
      <c s="36">
        <v>0.0002</v>
      </c>
      <c s="36">
        <f>ROUND(G112*H112,6)</f>
      </c>
      <c r="L112" s="38">
        <v>0</v>
      </c>
      <c s="32">
        <f>ROUND(ROUND(L112,2)*ROUND(G112,3),2)</f>
      </c>
      <c s="36" t="s">
        <v>109</v>
      </c>
      <c>
        <f>(M112*21)/100</f>
      </c>
      <c t="s">
        <v>28</v>
      </c>
    </row>
    <row r="113" spans="1:5" ht="25.5">
      <c r="A113" s="35" t="s">
        <v>55</v>
      </c>
      <c r="E113" s="39" t="s">
        <v>3250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50</v>
      </c>
      <c s="34" t="s">
        <v>141</v>
      </c>
      <c s="34" t="s">
        <v>3251</v>
      </c>
      <c s="35" t="s">
        <v>5</v>
      </c>
      <c s="6" t="s">
        <v>3252</v>
      </c>
      <c s="36" t="s">
        <v>128</v>
      </c>
      <c s="37">
        <v>4</v>
      </c>
      <c s="36">
        <v>0.00011</v>
      </c>
      <c s="36">
        <f>ROUND(G116*H116,6)</f>
      </c>
      <c r="L116" s="38">
        <v>0</v>
      </c>
      <c s="32">
        <f>ROUND(ROUND(L116,2)*ROUND(G116,3),2)</f>
      </c>
      <c s="36" t="s">
        <v>109</v>
      </c>
      <c>
        <f>(M116*21)/100</f>
      </c>
      <c t="s">
        <v>28</v>
      </c>
    </row>
    <row r="117" spans="1:5" ht="25.5">
      <c r="A117" s="35" t="s">
        <v>55</v>
      </c>
      <c r="E117" s="39" t="s">
        <v>3252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50</v>
      </c>
      <c s="34" t="s">
        <v>144</v>
      </c>
      <c s="34" t="s">
        <v>3253</v>
      </c>
      <c s="35" t="s">
        <v>5</v>
      </c>
      <c s="6" t="s">
        <v>3254</v>
      </c>
      <c s="36" t="s">
        <v>128</v>
      </c>
      <c s="37">
        <v>16</v>
      </c>
      <c s="36">
        <v>2E-05</v>
      </c>
      <c s="36">
        <f>ROUND(G120*H120,6)</f>
      </c>
      <c r="L120" s="38">
        <v>0</v>
      </c>
      <c s="32">
        <f>ROUND(ROUND(L120,2)*ROUND(G120,3),2)</f>
      </c>
      <c s="36" t="s">
        <v>109</v>
      </c>
      <c>
        <f>(M120*21)/100</f>
      </c>
      <c t="s">
        <v>28</v>
      </c>
    </row>
    <row r="121" spans="1:5" ht="12.75">
      <c r="A121" s="35" t="s">
        <v>55</v>
      </c>
      <c r="E121" s="39" t="s">
        <v>3254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50</v>
      </c>
      <c s="34" t="s">
        <v>147</v>
      </c>
      <c s="34" t="s">
        <v>3255</v>
      </c>
      <c s="35" t="s">
        <v>5</v>
      </c>
      <c s="6" t="s">
        <v>3256</v>
      </c>
      <c s="36" t="s">
        <v>128</v>
      </c>
      <c s="37">
        <v>8</v>
      </c>
      <c s="36">
        <v>2E-05</v>
      </c>
      <c s="36">
        <f>ROUND(G124*H124,6)</f>
      </c>
      <c r="L124" s="38">
        <v>0</v>
      </c>
      <c s="32">
        <f>ROUND(ROUND(L124,2)*ROUND(G124,3),2)</f>
      </c>
      <c s="36" t="s">
        <v>109</v>
      </c>
      <c>
        <f>(M124*21)/100</f>
      </c>
      <c t="s">
        <v>28</v>
      </c>
    </row>
    <row r="125" spans="1:5" ht="12.75">
      <c r="A125" s="35" t="s">
        <v>55</v>
      </c>
      <c r="E125" s="39" t="s">
        <v>3256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50</v>
      </c>
      <c s="34" t="s">
        <v>150</v>
      </c>
      <c s="34" t="s">
        <v>3257</v>
      </c>
      <c s="35" t="s">
        <v>5</v>
      </c>
      <c s="6" t="s">
        <v>3258</v>
      </c>
      <c s="36" t="s">
        <v>128</v>
      </c>
      <c s="37">
        <v>8</v>
      </c>
      <c s="36">
        <v>0.00016</v>
      </c>
      <c s="36">
        <f>ROUND(G128*H128,6)</f>
      </c>
      <c r="L128" s="38">
        <v>0</v>
      </c>
      <c s="32">
        <f>ROUND(ROUND(L128,2)*ROUND(G128,3),2)</f>
      </c>
      <c s="36" t="s">
        <v>109</v>
      </c>
      <c>
        <f>(M128*21)/100</f>
      </c>
      <c t="s">
        <v>28</v>
      </c>
    </row>
    <row r="129" spans="1:5" ht="12.75">
      <c r="A129" s="35" t="s">
        <v>55</v>
      </c>
      <c r="E129" s="39" t="s">
        <v>3258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50</v>
      </c>
      <c s="34" t="s">
        <v>153</v>
      </c>
      <c s="34" t="s">
        <v>3259</v>
      </c>
      <c s="35" t="s">
        <v>5</v>
      </c>
      <c s="6" t="s">
        <v>3260</v>
      </c>
      <c s="36" t="s">
        <v>108</v>
      </c>
      <c s="37">
        <v>1045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3260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25.5">
      <c r="A136" t="s">
        <v>50</v>
      </c>
      <c s="34" t="s">
        <v>156</v>
      </c>
      <c s="34" t="s">
        <v>3261</v>
      </c>
      <c s="35" t="s">
        <v>5</v>
      </c>
      <c s="6" t="s">
        <v>3262</v>
      </c>
      <c s="36" t="s">
        <v>108</v>
      </c>
      <c s="37">
        <v>70</v>
      </c>
      <c s="36">
        <v>7E-05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38.25">
      <c r="A137" s="35" t="s">
        <v>55</v>
      </c>
      <c r="E137" s="39" t="s">
        <v>3263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159</v>
      </c>
      <c s="34" t="s">
        <v>3264</v>
      </c>
      <c s="35" t="s">
        <v>5</v>
      </c>
      <c s="6" t="s">
        <v>3265</v>
      </c>
      <c s="36" t="s">
        <v>85</v>
      </c>
      <c s="37">
        <v>0.878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3265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38.25">
      <c r="A144" t="s">
        <v>50</v>
      </c>
      <c s="34" t="s">
        <v>162</v>
      </c>
      <c s="34" t="s">
        <v>3266</v>
      </c>
      <c s="35" t="s">
        <v>5</v>
      </c>
      <c s="6" t="s">
        <v>3267</v>
      </c>
      <c s="36" t="s">
        <v>85</v>
      </c>
      <c s="37">
        <v>0.878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38.25">
      <c r="A145" s="35" t="s">
        <v>55</v>
      </c>
      <c r="E145" s="39" t="s">
        <v>3268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3" ht="12.75">
      <c r="A148" t="s">
        <v>47</v>
      </c>
      <c r="C148" s="31" t="s">
        <v>3269</v>
      </c>
      <c r="E148" s="33" t="s">
        <v>3270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50</v>
      </c>
      <c s="34" t="s">
        <v>165</v>
      </c>
      <c s="34" t="s">
        <v>3271</v>
      </c>
      <c s="35" t="s">
        <v>5</v>
      </c>
      <c s="6" t="s">
        <v>3272</v>
      </c>
      <c s="36" t="s">
        <v>128</v>
      </c>
      <c s="37">
        <v>4</v>
      </c>
      <c s="36">
        <v>0.00026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25.5">
      <c r="A150" s="35" t="s">
        <v>55</v>
      </c>
      <c r="E150" s="39" t="s">
        <v>3272</v>
      </c>
    </row>
    <row r="151" spans="1:5" ht="12.75">
      <c r="A151" s="35" t="s">
        <v>56</v>
      </c>
      <c r="E151" s="40" t="s">
        <v>5</v>
      </c>
    </row>
    <row r="152" spans="1:5" ht="12.75">
      <c r="A152" t="s">
        <v>58</v>
      </c>
      <c r="E152" s="39" t="s">
        <v>5</v>
      </c>
    </row>
    <row r="153" spans="1:16" ht="25.5">
      <c r="A153" t="s">
        <v>50</v>
      </c>
      <c s="34" t="s">
        <v>168</v>
      </c>
      <c s="34" t="s">
        <v>3273</v>
      </c>
      <c s="35" t="s">
        <v>5</v>
      </c>
      <c s="6" t="s">
        <v>3274</v>
      </c>
      <c s="36" t="s">
        <v>128</v>
      </c>
      <c s="37">
        <v>4</v>
      </c>
      <c s="36">
        <v>0.00014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25.5">
      <c r="A154" s="35" t="s">
        <v>55</v>
      </c>
      <c r="E154" s="39" t="s">
        <v>3274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5</v>
      </c>
    </row>
    <row r="157" spans="1:16" ht="25.5">
      <c r="A157" t="s">
        <v>50</v>
      </c>
      <c s="34" t="s">
        <v>171</v>
      </c>
      <c s="34" t="s">
        <v>3275</v>
      </c>
      <c s="35" t="s">
        <v>5</v>
      </c>
      <c s="6" t="s">
        <v>3276</v>
      </c>
      <c s="36" t="s">
        <v>128</v>
      </c>
      <c s="37">
        <v>4</v>
      </c>
      <c s="36">
        <v>0.0007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25.5">
      <c r="A158" s="35" t="s">
        <v>55</v>
      </c>
      <c r="E158" s="39" t="s">
        <v>3276</v>
      </c>
    </row>
    <row r="159" spans="1:5" ht="12.75">
      <c r="A159" s="35" t="s">
        <v>56</v>
      </c>
      <c r="E159" s="40" t="s">
        <v>5</v>
      </c>
    </row>
    <row r="160" spans="1:5" ht="12.75">
      <c r="A160" t="s">
        <v>58</v>
      </c>
      <c r="E160" s="39" t="s">
        <v>5</v>
      </c>
    </row>
    <row r="161" spans="1:16" ht="25.5">
      <c r="A161" t="s">
        <v>50</v>
      </c>
      <c s="34" t="s">
        <v>174</v>
      </c>
      <c s="34" t="s">
        <v>3277</v>
      </c>
      <c s="35" t="s">
        <v>5</v>
      </c>
      <c s="6" t="s">
        <v>3278</v>
      </c>
      <c s="36" t="s">
        <v>128</v>
      </c>
      <c s="37">
        <v>1</v>
      </c>
      <c s="36">
        <v>0.002</v>
      </c>
      <c s="36">
        <f>ROUND(G161*H161,6)</f>
      </c>
      <c r="L161" s="38">
        <v>0</v>
      </c>
      <c s="32">
        <f>ROUND(ROUND(L161,2)*ROUND(G161,3),2)</f>
      </c>
      <c s="36" t="s">
        <v>109</v>
      </c>
      <c>
        <f>(M161*21)/100</f>
      </c>
      <c t="s">
        <v>28</v>
      </c>
    </row>
    <row r="162" spans="1:5" ht="38.25">
      <c r="A162" s="35" t="s">
        <v>55</v>
      </c>
      <c r="E162" s="39" t="s">
        <v>3279</v>
      </c>
    </row>
    <row r="163" spans="1:5" ht="76.5">
      <c r="A163" s="35" t="s">
        <v>56</v>
      </c>
      <c r="E163" s="40" t="s">
        <v>3280</v>
      </c>
    </row>
    <row r="164" spans="1:5" ht="12.75">
      <c r="A164" t="s">
        <v>58</v>
      </c>
      <c r="E164" s="39" t="s">
        <v>5</v>
      </c>
    </row>
    <row r="165" spans="1:16" ht="25.5">
      <c r="A165" t="s">
        <v>50</v>
      </c>
      <c s="34" t="s">
        <v>177</v>
      </c>
      <c s="34" t="s">
        <v>3281</v>
      </c>
      <c s="35" t="s">
        <v>5</v>
      </c>
      <c s="6" t="s">
        <v>3282</v>
      </c>
      <c s="36" t="s">
        <v>85</v>
      </c>
      <c s="37">
        <v>0.006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28</v>
      </c>
    </row>
    <row r="166" spans="1:5" ht="25.5">
      <c r="A166" s="35" t="s">
        <v>55</v>
      </c>
      <c r="E166" s="39" t="s">
        <v>3282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25.5">
      <c r="A169" t="s">
        <v>50</v>
      </c>
      <c s="34" t="s">
        <v>180</v>
      </c>
      <c s="34" t="s">
        <v>3283</v>
      </c>
      <c s="35" t="s">
        <v>5</v>
      </c>
      <c s="6" t="s">
        <v>3284</v>
      </c>
      <c s="36" t="s">
        <v>85</v>
      </c>
      <c s="37">
        <v>0.006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28</v>
      </c>
    </row>
    <row r="170" spans="1:5" ht="25.5">
      <c r="A170" s="35" t="s">
        <v>55</v>
      </c>
      <c r="E170" s="39" t="s">
        <v>3285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3" ht="12.75">
      <c r="A173" t="s">
        <v>47</v>
      </c>
      <c r="C173" s="31" t="s">
        <v>3286</v>
      </c>
      <c r="E173" s="33" t="s">
        <v>3287</v>
      </c>
      <c r="J173" s="32">
        <f>0</f>
      </c>
      <c s="32">
        <f>0</f>
      </c>
      <c s="32">
        <f>0+L174+L178+L182+L186+L190+L194+L198+L202+L206+L210+L214+L218+L222+L226+L230+L234+L238+L242+L246+L250+L254+L258+L262+L266+L270+L274</f>
      </c>
      <c s="32">
        <f>0+M174+M178+M182+M186+M190+M194+M198+M202+M206+M210+M214+M218+M222+M226+M230+M234+M238+M242+M246+M250+M254+M258+M262+M266+M270+M274</f>
      </c>
    </row>
    <row r="174" spans="1:16" ht="12.75">
      <c r="A174" t="s">
        <v>50</v>
      </c>
      <c s="34" t="s">
        <v>183</v>
      </c>
      <c s="34" t="s">
        <v>3288</v>
      </c>
      <c s="35" t="s">
        <v>5</v>
      </c>
      <c s="6" t="s">
        <v>3289</v>
      </c>
      <c s="36" t="s">
        <v>128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3289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25.5">
      <c r="A178" t="s">
        <v>50</v>
      </c>
      <c s="34" t="s">
        <v>186</v>
      </c>
      <c s="34" t="s">
        <v>3290</v>
      </c>
      <c s="35" t="s">
        <v>5</v>
      </c>
      <c s="6" t="s">
        <v>3291</v>
      </c>
      <c s="36" t="s">
        <v>128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3291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25.5">
      <c r="A182" t="s">
        <v>50</v>
      </c>
      <c s="34" t="s">
        <v>189</v>
      </c>
      <c s="34" t="s">
        <v>3292</v>
      </c>
      <c s="35" t="s">
        <v>5</v>
      </c>
      <c s="6" t="s">
        <v>3293</v>
      </c>
      <c s="36" t="s">
        <v>128</v>
      </c>
      <c s="37">
        <v>1</v>
      </c>
      <c s="36">
        <v>0.06468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25.5">
      <c r="A183" s="35" t="s">
        <v>55</v>
      </c>
      <c r="E183" s="39" t="s">
        <v>3293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25.5">
      <c r="A186" t="s">
        <v>50</v>
      </c>
      <c s="34" t="s">
        <v>192</v>
      </c>
      <c s="34" t="s">
        <v>3294</v>
      </c>
      <c s="35" t="s">
        <v>5</v>
      </c>
      <c s="6" t="s">
        <v>3295</v>
      </c>
      <c s="36" t="s">
        <v>128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25.5">
      <c r="A187" s="35" t="s">
        <v>55</v>
      </c>
      <c r="E187" s="39" t="s">
        <v>3295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25.5">
      <c r="A190" t="s">
        <v>50</v>
      </c>
      <c s="34" t="s">
        <v>195</v>
      </c>
      <c s="34" t="s">
        <v>3296</v>
      </c>
      <c s="35" t="s">
        <v>5</v>
      </c>
      <c s="6" t="s">
        <v>3297</v>
      </c>
      <c s="36" t="s">
        <v>128</v>
      </c>
      <c s="37">
        <v>1</v>
      </c>
      <c s="36">
        <v>0.0658</v>
      </c>
      <c s="36">
        <f>ROUND(G190*H190,6)</f>
      </c>
      <c r="L190" s="38">
        <v>0</v>
      </c>
      <c s="32">
        <f>ROUND(ROUND(L190,2)*ROUND(G190,3),2)</f>
      </c>
      <c s="36" t="s">
        <v>109</v>
      </c>
      <c>
        <f>(M190*21)/100</f>
      </c>
      <c t="s">
        <v>28</v>
      </c>
    </row>
    <row r="191" spans="1:5" ht="25.5">
      <c r="A191" s="35" t="s">
        <v>55</v>
      </c>
      <c r="E191" s="39" t="s">
        <v>3297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3298</v>
      </c>
      <c s="35" t="s">
        <v>5</v>
      </c>
      <c s="6" t="s">
        <v>3299</v>
      </c>
      <c s="36" t="s">
        <v>128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3299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3300</v>
      </c>
      <c s="35" t="s">
        <v>5</v>
      </c>
      <c s="6" t="s">
        <v>3301</v>
      </c>
      <c s="36" t="s">
        <v>128</v>
      </c>
      <c s="37">
        <v>1</v>
      </c>
      <c s="36">
        <v>0.0954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3301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12.75">
      <c r="A202" t="s">
        <v>50</v>
      </c>
      <c s="34" t="s">
        <v>416</v>
      </c>
      <c s="34" t="s">
        <v>3302</v>
      </c>
      <c s="35" t="s">
        <v>5</v>
      </c>
      <c s="6" t="s">
        <v>3303</v>
      </c>
      <c s="36" t="s">
        <v>128</v>
      </c>
      <c s="37">
        <v>1</v>
      </c>
      <c s="36">
        <v>0.1113</v>
      </c>
      <c s="36">
        <f>ROUND(G202*H202,6)</f>
      </c>
      <c r="L202" s="38">
        <v>0</v>
      </c>
      <c s="32">
        <f>ROUND(ROUND(L202,2)*ROUND(G202,3),2)</f>
      </c>
      <c s="36" t="s">
        <v>109</v>
      </c>
      <c>
        <f>(M202*21)/100</f>
      </c>
      <c t="s">
        <v>28</v>
      </c>
    </row>
    <row r="203" spans="1:5" ht="12.75">
      <c r="A203" s="35" t="s">
        <v>55</v>
      </c>
      <c r="E203" s="39" t="s">
        <v>3303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419</v>
      </c>
      <c s="34" t="s">
        <v>3304</v>
      </c>
      <c s="35" t="s">
        <v>5</v>
      </c>
      <c s="6" t="s">
        <v>3305</v>
      </c>
      <c s="36" t="s">
        <v>108</v>
      </c>
      <c s="37">
        <v>975</v>
      </c>
      <c s="36">
        <v>0.00011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25.5">
      <c r="A207" s="35" t="s">
        <v>55</v>
      </c>
      <c r="E207" s="39" t="s">
        <v>3305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423</v>
      </c>
      <c s="34" t="s">
        <v>3306</v>
      </c>
      <c s="35" t="s">
        <v>5</v>
      </c>
      <c s="6" t="s">
        <v>3307</v>
      </c>
      <c s="36" t="s">
        <v>102</v>
      </c>
      <c s="37">
        <v>120</v>
      </c>
      <c s="36">
        <v>0.00174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25.5">
      <c r="A211" s="35" t="s">
        <v>55</v>
      </c>
      <c r="E211" s="39" t="s">
        <v>3307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12.75">
      <c r="A214" t="s">
        <v>50</v>
      </c>
      <c s="34" t="s">
        <v>427</v>
      </c>
      <c s="34" t="s">
        <v>3308</v>
      </c>
      <c s="35" t="s">
        <v>5</v>
      </c>
      <c s="6" t="s">
        <v>3309</v>
      </c>
      <c s="36" t="s">
        <v>128</v>
      </c>
      <c s="37">
        <v>18</v>
      </c>
      <c s="36">
        <v>4E-05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12.75">
      <c r="A215" s="35" t="s">
        <v>55</v>
      </c>
      <c r="E215" s="39" t="s">
        <v>3309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12.75">
      <c r="A218" t="s">
        <v>50</v>
      </c>
      <c s="34" t="s">
        <v>428</v>
      </c>
      <c s="34" t="s">
        <v>3310</v>
      </c>
      <c s="35" t="s">
        <v>5</v>
      </c>
      <c s="6" t="s">
        <v>3311</v>
      </c>
      <c s="36" t="s">
        <v>128</v>
      </c>
      <c s="37">
        <v>4</v>
      </c>
      <c s="36">
        <v>5E-05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3311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  <row r="222" spans="1:16" ht="12.75">
      <c r="A222" t="s">
        <v>50</v>
      </c>
      <c s="34" t="s">
        <v>771</v>
      </c>
      <c s="34" t="s">
        <v>3312</v>
      </c>
      <c s="35" t="s">
        <v>5</v>
      </c>
      <c s="6" t="s">
        <v>3313</v>
      </c>
      <c s="36" t="s">
        <v>108</v>
      </c>
      <c s="37">
        <v>115</v>
      </c>
      <c s="36">
        <v>6E-05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28</v>
      </c>
    </row>
    <row r="223" spans="1:5" ht="12.75">
      <c r="A223" s="35" t="s">
        <v>55</v>
      </c>
      <c r="E223" s="39" t="s">
        <v>3313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5</v>
      </c>
    </row>
    <row r="226" spans="1:16" ht="12.75">
      <c r="A226" t="s">
        <v>50</v>
      </c>
      <c s="34" t="s">
        <v>772</v>
      </c>
      <c s="34" t="s">
        <v>3314</v>
      </c>
      <c s="35" t="s">
        <v>5</v>
      </c>
      <c s="6" t="s">
        <v>3315</v>
      </c>
      <c s="36" t="s">
        <v>108</v>
      </c>
      <c s="37">
        <v>50</v>
      </c>
      <c s="36">
        <v>0.0001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3315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5</v>
      </c>
    </row>
    <row r="230" spans="1:16" ht="12.75">
      <c r="A230" t="s">
        <v>50</v>
      </c>
      <c s="34" t="s">
        <v>775</v>
      </c>
      <c s="34" t="s">
        <v>3316</v>
      </c>
      <c s="35" t="s">
        <v>5</v>
      </c>
      <c s="6" t="s">
        <v>3317</v>
      </c>
      <c s="36" t="s">
        <v>108</v>
      </c>
      <c s="37">
        <v>15</v>
      </c>
      <c s="36">
        <v>6E-05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12.75">
      <c r="A231" s="35" t="s">
        <v>55</v>
      </c>
      <c r="E231" s="39" t="s">
        <v>3317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6" ht="25.5">
      <c r="A234" t="s">
        <v>50</v>
      </c>
      <c s="34" t="s">
        <v>778</v>
      </c>
      <c s="34" t="s">
        <v>3318</v>
      </c>
      <c s="35" t="s">
        <v>5</v>
      </c>
      <c s="6" t="s">
        <v>3319</v>
      </c>
      <c s="36" t="s">
        <v>128</v>
      </c>
      <c s="37">
        <v>1</v>
      </c>
      <c s="36">
        <v>0.00712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25.5">
      <c r="A235" s="35" t="s">
        <v>55</v>
      </c>
      <c r="E235" s="39" t="s">
        <v>3319</v>
      </c>
    </row>
    <row r="236" spans="1:5" ht="25.5">
      <c r="A236" s="35" t="s">
        <v>56</v>
      </c>
      <c r="E236" s="40" t="s">
        <v>3320</v>
      </c>
    </row>
    <row r="237" spans="1:5" ht="12.75">
      <c r="A237" t="s">
        <v>58</v>
      </c>
      <c r="E237" s="39" t="s">
        <v>5</v>
      </c>
    </row>
    <row r="238" spans="1:16" ht="12.75">
      <c r="A238" t="s">
        <v>50</v>
      </c>
      <c s="34" t="s">
        <v>781</v>
      </c>
      <c s="34" t="s">
        <v>3321</v>
      </c>
      <c s="35" t="s">
        <v>5</v>
      </c>
      <c s="6" t="s">
        <v>3322</v>
      </c>
      <c s="36" t="s">
        <v>128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109</v>
      </c>
      <c>
        <f>(M238*21)/100</f>
      </c>
      <c t="s">
        <v>28</v>
      </c>
    </row>
    <row r="239" spans="1:5" ht="12.75">
      <c r="A239" s="35" t="s">
        <v>55</v>
      </c>
      <c r="E239" s="39" t="s">
        <v>3322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25.5">
      <c r="A242" t="s">
        <v>50</v>
      </c>
      <c s="34" t="s">
        <v>784</v>
      </c>
      <c s="34" t="s">
        <v>3323</v>
      </c>
      <c s="35" t="s">
        <v>5</v>
      </c>
      <c s="6" t="s">
        <v>3324</v>
      </c>
      <c s="36" t="s">
        <v>128</v>
      </c>
      <c s="37">
        <v>1</v>
      </c>
      <c s="36">
        <v>0.0141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28</v>
      </c>
    </row>
    <row r="243" spans="1:5" ht="25.5">
      <c r="A243" s="35" t="s">
        <v>55</v>
      </c>
      <c r="E243" s="39" t="s">
        <v>3324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5</v>
      </c>
    </row>
    <row r="246" spans="1:16" ht="25.5">
      <c r="A246" t="s">
        <v>50</v>
      </c>
      <c s="34" t="s">
        <v>787</v>
      </c>
      <c s="34" t="s">
        <v>3325</v>
      </c>
      <c s="35" t="s">
        <v>5</v>
      </c>
      <c s="6" t="s">
        <v>3326</v>
      </c>
      <c s="36" t="s">
        <v>128</v>
      </c>
      <c s="37">
        <v>18</v>
      </c>
      <c s="36">
        <v>7E-05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28</v>
      </c>
    </row>
    <row r="247" spans="1:5" ht="25.5">
      <c r="A247" s="35" t="s">
        <v>55</v>
      </c>
      <c r="E247" s="39" t="s">
        <v>3326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25.5">
      <c r="A250" t="s">
        <v>50</v>
      </c>
      <c s="34" t="s">
        <v>790</v>
      </c>
      <c s="34" t="s">
        <v>3327</v>
      </c>
      <c s="35" t="s">
        <v>5</v>
      </c>
      <c s="6" t="s">
        <v>3328</v>
      </c>
      <c s="36" t="s">
        <v>128</v>
      </c>
      <c s="37">
        <v>4</v>
      </c>
      <c s="36">
        <v>8E-05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25.5">
      <c r="A251" s="35" t="s">
        <v>55</v>
      </c>
      <c r="E251" s="39" t="s">
        <v>3328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793</v>
      </c>
      <c s="34" t="s">
        <v>3329</v>
      </c>
      <c s="35" t="s">
        <v>5</v>
      </c>
      <c s="6" t="s">
        <v>3330</v>
      </c>
      <c s="36" t="s">
        <v>128</v>
      </c>
      <c s="37">
        <v>12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109</v>
      </c>
      <c>
        <f>(M254*21)/100</f>
      </c>
      <c t="s">
        <v>28</v>
      </c>
    </row>
    <row r="255" spans="1:5" ht="12.75">
      <c r="A255" s="35" t="s">
        <v>55</v>
      </c>
      <c r="E255" s="39" t="s">
        <v>3330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796</v>
      </c>
      <c s="34" t="s">
        <v>3331</v>
      </c>
      <c s="35" t="s">
        <v>5</v>
      </c>
      <c s="6" t="s">
        <v>3332</v>
      </c>
      <c s="36" t="s">
        <v>128</v>
      </c>
      <c s="37">
        <v>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109</v>
      </c>
      <c>
        <f>(M258*21)/100</f>
      </c>
      <c t="s">
        <v>28</v>
      </c>
    </row>
    <row r="259" spans="1:5" ht="12.75">
      <c r="A259" s="35" t="s">
        <v>55</v>
      </c>
      <c r="E259" s="39" t="s">
        <v>3332</v>
      </c>
    </row>
    <row r="260" spans="1:5" ht="12.75">
      <c r="A260" s="35" t="s">
        <v>56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799</v>
      </c>
      <c s="34" t="s">
        <v>3333</v>
      </c>
      <c s="35" t="s">
        <v>5</v>
      </c>
      <c s="6" t="s">
        <v>3334</v>
      </c>
      <c s="36" t="s">
        <v>128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109</v>
      </c>
      <c>
        <f>(M262*21)/100</f>
      </c>
      <c t="s">
        <v>28</v>
      </c>
    </row>
    <row r="263" spans="1:5" ht="12.75">
      <c r="A263" s="35" t="s">
        <v>55</v>
      </c>
      <c r="E263" s="39" t="s">
        <v>3334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12.75">
      <c r="A266" t="s">
        <v>50</v>
      </c>
      <c s="34" t="s">
        <v>802</v>
      </c>
      <c s="34" t="s">
        <v>3335</v>
      </c>
      <c s="35" t="s">
        <v>5</v>
      </c>
      <c s="6" t="s">
        <v>3336</v>
      </c>
      <c s="36" t="s">
        <v>128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109</v>
      </c>
      <c>
        <f>(M266*21)/100</f>
      </c>
      <c t="s">
        <v>28</v>
      </c>
    </row>
    <row r="267" spans="1:5" ht="12.75">
      <c r="A267" s="35" t="s">
        <v>55</v>
      </c>
      <c r="E267" s="39" t="s">
        <v>3336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25.5">
      <c r="A270" t="s">
        <v>50</v>
      </c>
      <c s="34" t="s">
        <v>805</v>
      </c>
      <c s="34" t="s">
        <v>3337</v>
      </c>
      <c s="35" t="s">
        <v>5</v>
      </c>
      <c s="6" t="s">
        <v>3338</v>
      </c>
      <c s="36" t="s">
        <v>85</v>
      </c>
      <c s="37">
        <v>0.69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25.5">
      <c r="A271" s="35" t="s">
        <v>55</v>
      </c>
      <c r="E271" s="39" t="s">
        <v>3338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38.25">
      <c r="A274" t="s">
        <v>50</v>
      </c>
      <c s="34" t="s">
        <v>808</v>
      </c>
      <c s="34" t="s">
        <v>3339</v>
      </c>
      <c s="35" t="s">
        <v>5</v>
      </c>
      <c s="6" t="s">
        <v>3340</v>
      </c>
      <c s="36" t="s">
        <v>85</v>
      </c>
      <c s="37">
        <v>0.69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38.25">
      <c r="A275" s="35" t="s">
        <v>55</v>
      </c>
      <c r="E275" s="39" t="s">
        <v>3341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3" ht="12.75">
      <c r="A278" t="s">
        <v>47</v>
      </c>
      <c r="C278" s="31" t="s">
        <v>205</v>
      </c>
      <c r="E278" s="33" t="s">
        <v>206</v>
      </c>
      <c r="J278" s="32">
        <f>0</f>
      </c>
      <c s="32">
        <f>0</f>
      </c>
      <c s="32">
        <f>0+L279</f>
      </c>
      <c s="32">
        <f>0+M279</f>
      </c>
    </row>
    <row r="279" spans="1:16" ht="38.25">
      <c r="A279" t="s">
        <v>50</v>
      </c>
      <c s="34" t="s">
        <v>63</v>
      </c>
      <c s="34" t="s">
        <v>3342</v>
      </c>
      <c s="35" t="s">
        <v>5</v>
      </c>
      <c s="6" t="s">
        <v>3343</v>
      </c>
      <c s="36" t="s">
        <v>85</v>
      </c>
      <c s="37">
        <v>784.52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28</v>
      </c>
    </row>
    <row r="280" spans="1:5" ht="38.25">
      <c r="A280" s="35" t="s">
        <v>55</v>
      </c>
      <c r="E280" s="39" t="s">
        <v>3344</v>
      </c>
    </row>
    <row r="281" spans="1:5" ht="12.75">
      <c r="A281" s="35" t="s">
        <v>56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3" ht="12.75">
      <c r="A283" t="s">
        <v>47</v>
      </c>
      <c r="C283" s="31" t="s">
        <v>1339</v>
      </c>
      <c r="E283" s="33" t="s">
        <v>1340</v>
      </c>
      <c r="J283" s="32">
        <f>0</f>
      </c>
      <c s="32">
        <f>0</f>
      </c>
      <c s="32">
        <f>0+L284</f>
      </c>
      <c s="32">
        <f>0+M284</f>
      </c>
    </row>
    <row r="284" spans="1:16" ht="12.75">
      <c r="A284" t="s">
        <v>50</v>
      </c>
      <c s="34" t="s">
        <v>811</v>
      </c>
      <c s="34" t="s">
        <v>3345</v>
      </c>
      <c s="35" t="s">
        <v>5</v>
      </c>
      <c s="6" t="s">
        <v>3346</v>
      </c>
      <c s="36" t="s">
        <v>381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28</v>
      </c>
    </row>
    <row r="285" spans="1:5" ht="12.75">
      <c r="A285" s="35" t="s">
        <v>55</v>
      </c>
      <c r="E285" s="39" t="s">
        <v>3346</v>
      </c>
    </row>
    <row r="286" spans="1:5" ht="38.25">
      <c r="A286" s="35" t="s">
        <v>56</v>
      </c>
      <c r="E286" s="40" t="s">
        <v>3347</v>
      </c>
    </row>
    <row r="287" spans="1:5" ht="12.75">
      <c r="A287" t="s">
        <v>58</v>
      </c>
      <c r="E287" s="39" t="s">
        <v>5</v>
      </c>
    </row>
    <row r="288" spans="1:13" ht="12.75">
      <c r="A288" t="s">
        <v>47</v>
      </c>
      <c r="C288" s="31" t="s">
        <v>1345</v>
      </c>
      <c r="E288" s="33" t="s">
        <v>1346</v>
      </c>
      <c r="J288" s="32">
        <f>0</f>
      </c>
      <c s="32">
        <f>0</f>
      </c>
      <c s="32">
        <f>0+L289+L293</f>
      </c>
      <c s="32">
        <f>0+M289+M293</f>
      </c>
    </row>
    <row r="289" spans="1:16" ht="12.75">
      <c r="A289" t="s">
        <v>50</v>
      </c>
      <c s="34" t="s">
        <v>814</v>
      </c>
      <c s="34" t="s">
        <v>3348</v>
      </c>
      <c s="35" t="s">
        <v>5</v>
      </c>
      <c s="6" t="s">
        <v>3349</v>
      </c>
      <c s="36" t="s">
        <v>1343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28</v>
      </c>
    </row>
    <row r="290" spans="1:5" ht="12.75">
      <c r="A290" s="35" t="s">
        <v>55</v>
      </c>
      <c r="E290" s="39" t="s">
        <v>3349</v>
      </c>
    </row>
    <row r="291" spans="1:5" ht="25.5">
      <c r="A291" s="35" t="s">
        <v>56</v>
      </c>
      <c r="E291" s="40" t="s">
        <v>3350</v>
      </c>
    </row>
    <row r="292" spans="1:5" ht="12.75">
      <c r="A292" t="s">
        <v>58</v>
      </c>
      <c r="E292" s="39" t="s">
        <v>5</v>
      </c>
    </row>
    <row r="293" spans="1:16" ht="12.75">
      <c r="A293" t="s">
        <v>50</v>
      </c>
      <c s="34" t="s">
        <v>817</v>
      </c>
      <c s="34" t="s">
        <v>3351</v>
      </c>
      <c s="35" t="s">
        <v>5</v>
      </c>
      <c s="6" t="s">
        <v>3352</v>
      </c>
      <c s="36" t="s">
        <v>1343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28</v>
      </c>
    </row>
    <row r="294" spans="1:5" ht="12.75">
      <c r="A294" s="35" t="s">
        <v>55</v>
      </c>
      <c r="E294" s="39" t="s">
        <v>3352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7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COUNTIFS(L8:L734,"=0",A8:A734,"P")+COUNTIFS(L8:L734,"",A8:A734,"P")+SUM(Q8:Q734)</f>
      </c>
    </row>
    <row r="8" spans="1:13" ht="25.5">
      <c r="A8" t="s">
        <v>45</v>
      </c>
      <c r="C8" s="28" t="s">
        <v>3355</v>
      </c>
      <c r="E8" s="30" t="s">
        <v>3354</v>
      </c>
      <c r="J8" s="29">
        <f>0+J9+J22+J255+J316+J689+J706+J723+J728+J733</f>
      </c>
      <c s="29">
        <f>0+K9+K22+K255+K316+K689+K706+K723+K728+K733</f>
      </c>
      <c s="29">
        <f>0+L9+L22+L255+L316+L689+L706+L723+L728+L733</f>
      </c>
      <c s="29">
        <f>0+M9+M22+M255+M316+M689+M706+M723+M728+M733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50</v>
      </c>
      <c s="34" t="s">
        <v>48</v>
      </c>
      <c s="34" t="s">
        <v>1368</v>
      </c>
      <c s="35" t="s">
        <v>5</v>
      </c>
      <c s="6" t="s">
        <v>944</v>
      </c>
      <c s="36" t="s">
        <v>53</v>
      </c>
      <c s="37">
        <v>0.84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1369</v>
      </c>
    </row>
    <row r="12" spans="1:5" ht="12.75">
      <c r="A12" s="35" t="s">
        <v>56</v>
      </c>
      <c r="E12" s="40" t="s">
        <v>3356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949</v>
      </c>
      <c s="35" t="s">
        <v>5</v>
      </c>
      <c s="6" t="s">
        <v>950</v>
      </c>
      <c s="36" t="s">
        <v>53</v>
      </c>
      <c s="37">
        <v>0.84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950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957</v>
      </c>
      <c s="6" t="s">
        <v>958</v>
      </c>
      <c s="36" t="s">
        <v>85</v>
      </c>
      <c s="37">
        <v>1.428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38.25">
      <c r="A19" s="35" t="s">
        <v>55</v>
      </c>
      <c r="E19" s="39" t="s">
        <v>959</v>
      </c>
    </row>
    <row r="20" spans="1:5" ht="12.75">
      <c r="A20" s="35" t="s">
        <v>56</v>
      </c>
      <c r="E20" s="40" t="s">
        <v>3357</v>
      </c>
    </row>
    <row r="21" spans="1:5" ht="409.5">
      <c r="A21" t="s">
        <v>58</v>
      </c>
      <c r="E21" s="39" t="s">
        <v>961</v>
      </c>
    </row>
    <row r="22" spans="1:13" ht="12.75">
      <c r="A22" t="s">
        <v>47</v>
      </c>
      <c r="C22" s="31" t="s">
        <v>3358</v>
      </c>
      <c r="E22" s="33" t="s">
        <v>3359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0+L23+L27+L31+L35+L39+L43+L47+L51+L55+L59+L63+L67+L71+L75+L79+L83+L87+L91+L95+L99+L103+L107+L111+L115+L119+L123+L127+L131+L135+L139+L143+L147+L151+L155+L159+L163+L167+L171+L175+L179+L183+L187+L191+L195+L199+L203+L207+L211+L215+L219+L223+L227+L231+L235+L239+L243+L247+L251</f>
      </c>
      <c s="32">
        <f>0+M23+M27+M31+M35+M39+M43+M47+M51+M55+M59+M63+M67+M71+M75+M79+M83+M87+M91+M95+M99+M103+M107+M111+M115+M119+M123+M127+M131+M135+M139+M143+M147+M151+M155+M159+M163+M167+M171+M175+M179+M183+M187+M191+M195+M199+M203+M207+M211+M215+M219+M223+M227+M231+M235+M239+M243+M247+M251</f>
      </c>
    </row>
    <row r="23" spans="1:16" ht="25.5">
      <c r="A23" t="s">
        <v>50</v>
      </c>
      <c s="34" t="s">
        <v>1032</v>
      </c>
      <c s="34" t="s">
        <v>3360</v>
      </c>
      <c s="35" t="s">
        <v>5</v>
      </c>
      <c s="6" t="s">
        <v>3361</v>
      </c>
      <c s="36" t="s">
        <v>128</v>
      </c>
      <c s="37">
        <v>313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3361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1036</v>
      </c>
      <c s="34" t="s">
        <v>3362</v>
      </c>
      <c s="35" t="s">
        <v>5</v>
      </c>
      <c s="6" t="s">
        <v>3363</v>
      </c>
      <c s="36" t="s">
        <v>128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25.5">
      <c r="A28" s="35" t="s">
        <v>55</v>
      </c>
      <c r="E28" s="39" t="s">
        <v>3363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1039</v>
      </c>
      <c s="34" t="s">
        <v>3364</v>
      </c>
      <c s="35" t="s">
        <v>5</v>
      </c>
      <c s="6" t="s">
        <v>3365</v>
      </c>
      <c s="36" t="s">
        <v>128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3365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1042</v>
      </c>
      <c s="34" t="s">
        <v>3366</v>
      </c>
      <c s="35" t="s">
        <v>5</v>
      </c>
      <c s="6" t="s">
        <v>3367</v>
      </c>
      <c s="36" t="s">
        <v>128</v>
      </c>
      <c s="37">
        <v>71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3367</v>
      </c>
    </row>
    <row r="37" spans="1:5" ht="51">
      <c r="A37" s="35" t="s">
        <v>56</v>
      </c>
      <c r="E37" s="40" t="s">
        <v>3368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964</v>
      </c>
      <c s="34" t="s">
        <v>3369</v>
      </c>
      <c s="35" t="s">
        <v>5</v>
      </c>
      <c s="6" t="s">
        <v>3370</v>
      </c>
      <c s="36" t="s">
        <v>128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109</v>
      </c>
      <c>
        <f>(M39*21)/100</f>
      </c>
      <c t="s">
        <v>28</v>
      </c>
    </row>
    <row r="40" spans="1:5" ht="12.75">
      <c r="A40" s="35" t="s">
        <v>55</v>
      </c>
      <c r="E40" s="39" t="s">
        <v>3370</v>
      </c>
    </row>
    <row r="41" spans="1:5" ht="12.75">
      <c r="A41" s="35" t="s">
        <v>56</v>
      </c>
      <c r="E41" s="40" t="s">
        <v>3371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968</v>
      </c>
      <c s="34" t="s">
        <v>3372</v>
      </c>
      <c s="35" t="s">
        <v>5</v>
      </c>
      <c s="6" t="s">
        <v>3373</v>
      </c>
      <c s="36" t="s">
        <v>108</v>
      </c>
      <c s="37">
        <v>4</v>
      </c>
      <c s="36">
        <v>0.00013</v>
      </c>
      <c s="36">
        <f>ROUND(G43*H43,6)</f>
      </c>
      <c r="L43" s="38">
        <v>0</v>
      </c>
      <c s="32">
        <f>ROUND(ROUND(L43,2)*ROUND(G43,3),2)</f>
      </c>
      <c s="36" t="s">
        <v>109</v>
      </c>
      <c>
        <f>(M43*21)/100</f>
      </c>
      <c t="s">
        <v>28</v>
      </c>
    </row>
    <row r="44" spans="1:5" ht="12.75">
      <c r="A44" s="35" t="s">
        <v>55</v>
      </c>
      <c r="E44" s="39" t="s">
        <v>3373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1746</v>
      </c>
      <c s="34" t="s">
        <v>3374</v>
      </c>
      <c s="35" t="s">
        <v>5</v>
      </c>
      <c s="6" t="s">
        <v>3375</v>
      </c>
      <c s="36" t="s">
        <v>108</v>
      </c>
      <c s="37">
        <v>190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3375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1750</v>
      </c>
      <c s="34" t="s">
        <v>3376</v>
      </c>
      <c s="35" t="s">
        <v>5</v>
      </c>
      <c s="6" t="s">
        <v>3377</v>
      </c>
      <c s="36" t="s">
        <v>2344</v>
      </c>
      <c s="37">
        <v>29.498</v>
      </c>
      <c s="36">
        <v>0.001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3377</v>
      </c>
    </row>
    <row r="53" spans="1:5" ht="25.5">
      <c r="A53" s="35" t="s">
        <v>56</v>
      </c>
      <c r="E53" s="40" t="s">
        <v>3378</v>
      </c>
    </row>
    <row r="54" spans="1:5" ht="12.75">
      <c r="A54" t="s">
        <v>58</v>
      </c>
      <c r="E54" s="39" t="s">
        <v>5</v>
      </c>
    </row>
    <row r="55" spans="1:16" ht="38.25">
      <c r="A55" t="s">
        <v>50</v>
      </c>
      <c s="34" t="s">
        <v>1756</v>
      </c>
      <c s="34" t="s">
        <v>3379</v>
      </c>
      <c s="35" t="s">
        <v>5</v>
      </c>
      <c s="6" t="s">
        <v>3380</v>
      </c>
      <c s="36" t="s">
        <v>108</v>
      </c>
      <c s="37">
        <v>120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38.25">
      <c r="A56" s="35" t="s">
        <v>55</v>
      </c>
      <c r="E56" s="39" t="s">
        <v>3380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1760</v>
      </c>
      <c s="34" t="s">
        <v>3381</v>
      </c>
      <c s="35" t="s">
        <v>5</v>
      </c>
      <c s="6" t="s">
        <v>3382</v>
      </c>
      <c s="36" t="s">
        <v>2344</v>
      </c>
      <c s="37">
        <v>120.96</v>
      </c>
      <c s="36">
        <v>0.001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3382</v>
      </c>
    </row>
    <row r="61" spans="1:5" ht="25.5">
      <c r="A61" s="35" t="s">
        <v>56</v>
      </c>
      <c r="E61" s="40" t="s">
        <v>3383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1765</v>
      </c>
      <c s="34" t="s">
        <v>3384</v>
      </c>
      <c s="35" t="s">
        <v>5</v>
      </c>
      <c s="6" t="s">
        <v>3385</v>
      </c>
      <c s="36" t="s">
        <v>108</v>
      </c>
      <c s="37">
        <v>72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3385</v>
      </c>
    </row>
    <row r="65" spans="1:5" ht="12.75">
      <c r="A65" s="35" t="s">
        <v>56</v>
      </c>
      <c r="E65" s="40" t="s">
        <v>3386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1768</v>
      </c>
      <c s="34" t="s">
        <v>3387</v>
      </c>
      <c s="35" t="s">
        <v>5</v>
      </c>
      <c s="6" t="s">
        <v>3388</v>
      </c>
      <c s="36" t="s">
        <v>2344</v>
      </c>
      <c s="37">
        <v>12.834</v>
      </c>
      <c s="36">
        <v>0.001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3388</v>
      </c>
    </row>
    <row r="69" spans="1:5" ht="25.5">
      <c r="A69" s="35" t="s">
        <v>56</v>
      </c>
      <c r="E69" s="40" t="s">
        <v>3389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1773</v>
      </c>
      <c s="34" t="s">
        <v>3390</v>
      </c>
      <c s="35" t="s">
        <v>5</v>
      </c>
      <c s="6" t="s">
        <v>3391</v>
      </c>
      <c s="36" t="s">
        <v>108</v>
      </c>
      <c s="37">
        <v>11.5</v>
      </c>
      <c s="36">
        <v>0.001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3391</v>
      </c>
    </row>
    <row r="73" spans="1:5" ht="25.5">
      <c r="A73" s="35" t="s">
        <v>56</v>
      </c>
      <c r="E73" s="40" t="s">
        <v>3392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1777</v>
      </c>
      <c s="34" t="s">
        <v>3393</v>
      </c>
      <c s="35" t="s">
        <v>5</v>
      </c>
      <c s="6" t="s">
        <v>3394</v>
      </c>
      <c s="36" t="s">
        <v>108</v>
      </c>
      <c s="37">
        <v>27.3</v>
      </c>
      <c s="36">
        <v>0.00495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12.75">
      <c r="A76" s="35" t="s">
        <v>55</v>
      </c>
      <c r="E76" s="39" t="s">
        <v>3394</v>
      </c>
    </row>
    <row r="77" spans="1:5" ht="25.5">
      <c r="A77" s="35" t="s">
        <v>56</v>
      </c>
      <c r="E77" s="40" t="s">
        <v>3395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1781</v>
      </c>
      <c s="34" t="s">
        <v>3396</v>
      </c>
      <c s="35" t="s">
        <v>5</v>
      </c>
      <c s="6" t="s">
        <v>3397</v>
      </c>
      <c s="36" t="s">
        <v>108</v>
      </c>
      <c s="37">
        <v>18.9</v>
      </c>
      <c s="36">
        <v>0.00495</v>
      </c>
      <c s="36">
        <f>ROUND(G79*H79,6)</f>
      </c>
      <c r="L79" s="38">
        <v>0</v>
      </c>
      <c s="32">
        <f>ROUND(ROUND(L79,2)*ROUND(G79,3),2)</f>
      </c>
      <c s="36" t="s">
        <v>109</v>
      </c>
      <c>
        <f>(M79*21)/100</f>
      </c>
      <c t="s">
        <v>28</v>
      </c>
    </row>
    <row r="80" spans="1:5" ht="12.75">
      <c r="A80" s="35" t="s">
        <v>55</v>
      </c>
      <c r="E80" s="39" t="s">
        <v>3397</v>
      </c>
    </row>
    <row r="81" spans="1:5" ht="25.5">
      <c r="A81" s="35" t="s">
        <v>56</v>
      </c>
      <c r="E81" s="40" t="s">
        <v>3398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1785</v>
      </c>
      <c s="34" t="s">
        <v>3399</v>
      </c>
      <c s="35" t="s">
        <v>5</v>
      </c>
      <c s="6" t="s">
        <v>3400</v>
      </c>
      <c s="36" t="s">
        <v>128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109</v>
      </c>
      <c>
        <f>(M83*21)/100</f>
      </c>
      <c t="s">
        <v>28</v>
      </c>
    </row>
    <row r="84" spans="1:5" ht="12.75">
      <c r="A84" s="35" t="s">
        <v>55</v>
      </c>
      <c r="E84" s="39" t="s">
        <v>3400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1789</v>
      </c>
      <c s="34" t="s">
        <v>3401</v>
      </c>
      <c s="35" t="s">
        <v>5</v>
      </c>
      <c s="6" t="s">
        <v>3402</v>
      </c>
      <c s="36" t="s">
        <v>128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109</v>
      </c>
      <c>
        <f>(M87*21)/100</f>
      </c>
      <c t="s">
        <v>28</v>
      </c>
    </row>
    <row r="88" spans="1:5" ht="12.75">
      <c r="A88" s="35" t="s">
        <v>55</v>
      </c>
      <c r="E88" s="39" t="s">
        <v>3402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1793</v>
      </c>
      <c s="34" t="s">
        <v>3403</v>
      </c>
      <c s="35" t="s">
        <v>5</v>
      </c>
      <c s="6" t="s">
        <v>3404</v>
      </c>
      <c s="36" t="s">
        <v>128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109</v>
      </c>
      <c>
        <f>(M91*21)/100</f>
      </c>
      <c t="s">
        <v>28</v>
      </c>
    </row>
    <row r="92" spans="1:5" ht="12.75">
      <c r="A92" s="35" t="s">
        <v>55</v>
      </c>
      <c r="E92" s="39" t="s">
        <v>3404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1797</v>
      </c>
      <c s="34" t="s">
        <v>3405</v>
      </c>
      <c s="35" t="s">
        <v>5</v>
      </c>
      <c s="6" t="s">
        <v>3406</v>
      </c>
      <c s="36" t="s">
        <v>128</v>
      </c>
      <c s="37">
        <v>12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109</v>
      </c>
      <c>
        <f>(M95*21)/100</f>
      </c>
      <c t="s">
        <v>28</v>
      </c>
    </row>
    <row r="96" spans="1:5" ht="12.75">
      <c r="A96" s="35" t="s">
        <v>55</v>
      </c>
      <c r="E96" s="39" t="s">
        <v>3406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1801</v>
      </c>
      <c s="34" t="s">
        <v>3407</v>
      </c>
      <c s="35" t="s">
        <v>5</v>
      </c>
      <c s="6" t="s">
        <v>3408</v>
      </c>
      <c s="36" t="s">
        <v>128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109</v>
      </c>
      <c>
        <f>(M99*21)/100</f>
      </c>
      <c t="s">
        <v>28</v>
      </c>
    </row>
    <row r="100" spans="1:5" ht="12.75">
      <c r="A100" s="35" t="s">
        <v>55</v>
      </c>
      <c r="E100" s="39" t="s">
        <v>3408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1805</v>
      </c>
      <c s="34" t="s">
        <v>3409</v>
      </c>
      <c s="35" t="s">
        <v>5</v>
      </c>
      <c s="6" t="s">
        <v>3410</v>
      </c>
      <c s="36" t="s">
        <v>128</v>
      </c>
      <c s="37">
        <v>25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109</v>
      </c>
      <c>
        <f>(M103*21)/100</f>
      </c>
      <c t="s">
        <v>28</v>
      </c>
    </row>
    <row r="104" spans="1:5" ht="12.75">
      <c r="A104" s="35" t="s">
        <v>55</v>
      </c>
      <c r="E104" s="39" t="s">
        <v>3410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25.5">
      <c r="A107" t="s">
        <v>50</v>
      </c>
      <c s="34" t="s">
        <v>1810</v>
      </c>
      <c s="34" t="s">
        <v>3411</v>
      </c>
      <c s="35" t="s">
        <v>5</v>
      </c>
      <c s="6" t="s">
        <v>3412</v>
      </c>
      <c s="36" t="s">
        <v>128</v>
      </c>
      <c s="37">
        <v>25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109</v>
      </c>
      <c>
        <f>(M107*21)/100</f>
      </c>
      <c t="s">
        <v>28</v>
      </c>
    </row>
    <row r="108" spans="1:5" ht="25.5">
      <c r="A108" s="35" t="s">
        <v>55</v>
      </c>
      <c r="E108" s="39" t="s">
        <v>3412</v>
      </c>
    </row>
    <row r="109" spans="1:5" ht="38.25">
      <c r="A109" s="35" t="s">
        <v>56</v>
      </c>
      <c r="E109" s="40" t="s">
        <v>3413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1815</v>
      </c>
      <c s="34" t="s">
        <v>3414</v>
      </c>
      <c s="35" t="s">
        <v>5</v>
      </c>
      <c s="6" t="s">
        <v>3415</v>
      </c>
      <c s="36" t="s">
        <v>128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3415</v>
      </c>
    </row>
    <row r="113" spans="1:5" ht="12.75">
      <c r="A113" s="35" t="s">
        <v>56</v>
      </c>
      <c r="E113" s="40" t="s">
        <v>3416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1819</v>
      </c>
      <c s="34" t="s">
        <v>3417</v>
      </c>
      <c s="35" t="s">
        <v>5</v>
      </c>
      <c s="6" t="s">
        <v>3418</v>
      </c>
      <c s="36" t="s">
        <v>128</v>
      </c>
      <c s="37">
        <v>2</v>
      </c>
      <c s="36">
        <v>0.00235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3418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1822</v>
      </c>
      <c s="34" t="s">
        <v>3419</v>
      </c>
      <c s="35" t="s">
        <v>5</v>
      </c>
      <c s="6" t="s">
        <v>3420</v>
      </c>
      <c s="36" t="s">
        <v>128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109</v>
      </c>
      <c>
        <f>(M119*21)/100</f>
      </c>
      <c t="s">
        <v>28</v>
      </c>
    </row>
    <row r="120" spans="1:5" ht="12.75">
      <c r="A120" s="35" t="s">
        <v>55</v>
      </c>
      <c r="E120" s="39" t="s">
        <v>3420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1826</v>
      </c>
      <c s="34" t="s">
        <v>3421</v>
      </c>
      <c s="35" t="s">
        <v>5</v>
      </c>
      <c s="6" t="s">
        <v>3422</v>
      </c>
      <c s="36" t="s">
        <v>128</v>
      </c>
      <c s="37">
        <v>22</v>
      </c>
      <c s="36">
        <v>0.019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3422</v>
      </c>
    </row>
    <row r="125" spans="1:5" ht="38.25">
      <c r="A125" s="35" t="s">
        <v>56</v>
      </c>
      <c r="E125" s="40" t="s">
        <v>3423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1830</v>
      </c>
      <c s="34" t="s">
        <v>3424</v>
      </c>
      <c s="35" t="s">
        <v>5</v>
      </c>
      <c s="6" t="s">
        <v>3425</v>
      </c>
      <c s="36" t="s">
        <v>128</v>
      </c>
      <c s="37">
        <v>14</v>
      </c>
      <c s="36">
        <v>0.019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3425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1834</v>
      </c>
      <c s="34" t="s">
        <v>3426</v>
      </c>
      <c s="35" t="s">
        <v>5</v>
      </c>
      <c s="6" t="s">
        <v>3427</v>
      </c>
      <c s="36" t="s">
        <v>128</v>
      </c>
      <c s="37">
        <v>248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3427</v>
      </c>
    </row>
    <row r="133" spans="1:5" ht="12.75">
      <c r="A133" s="35" t="s">
        <v>56</v>
      </c>
      <c r="E133" s="40" t="s">
        <v>3428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1838</v>
      </c>
      <c s="34" t="s">
        <v>3429</v>
      </c>
      <c s="35" t="s">
        <v>5</v>
      </c>
      <c s="6" t="s">
        <v>3430</v>
      </c>
      <c s="36" t="s">
        <v>128</v>
      </c>
      <c s="37">
        <v>12</v>
      </c>
      <c s="36">
        <v>0.00014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3430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1841</v>
      </c>
      <c s="34" t="s">
        <v>3431</v>
      </c>
      <c s="35" t="s">
        <v>5</v>
      </c>
      <c s="6" t="s">
        <v>3432</v>
      </c>
      <c s="36" t="s">
        <v>128</v>
      </c>
      <c s="37">
        <v>4</v>
      </c>
      <c s="36">
        <v>0.00022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3432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1845</v>
      </c>
      <c s="34" t="s">
        <v>3433</v>
      </c>
      <c s="35" t="s">
        <v>5</v>
      </c>
      <c s="6" t="s">
        <v>3434</v>
      </c>
      <c s="36" t="s">
        <v>128</v>
      </c>
      <c s="37">
        <v>60</v>
      </c>
      <c s="36">
        <v>0.00024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3434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1848</v>
      </c>
      <c s="34" t="s">
        <v>3435</v>
      </c>
      <c s="35" t="s">
        <v>5</v>
      </c>
      <c s="6" t="s">
        <v>3436</v>
      </c>
      <c s="36" t="s">
        <v>128</v>
      </c>
      <c s="37">
        <v>172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3436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1852</v>
      </c>
      <c s="34" t="s">
        <v>3437</v>
      </c>
      <c s="35" t="s">
        <v>5</v>
      </c>
      <c s="6" t="s">
        <v>3438</v>
      </c>
      <c s="36" t="s">
        <v>128</v>
      </c>
      <c s="37">
        <v>31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3438</v>
      </c>
    </row>
    <row r="153" spans="1:5" ht="12.75">
      <c r="A153" s="35" t="s">
        <v>56</v>
      </c>
      <c r="E153" s="40" t="s">
        <v>3439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1857</v>
      </c>
      <c s="34" t="s">
        <v>3440</v>
      </c>
      <c s="35" t="s">
        <v>5</v>
      </c>
      <c s="6" t="s">
        <v>3441</v>
      </c>
      <c s="36" t="s">
        <v>128</v>
      </c>
      <c s="37">
        <v>7</v>
      </c>
      <c s="36">
        <v>0.00015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3441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1861</v>
      </c>
      <c s="34" t="s">
        <v>3442</v>
      </c>
      <c s="35" t="s">
        <v>5</v>
      </c>
      <c s="6" t="s">
        <v>3443</v>
      </c>
      <c s="36" t="s">
        <v>128</v>
      </c>
      <c s="37">
        <v>24</v>
      </c>
      <c s="36">
        <v>0.00022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3443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1865</v>
      </c>
      <c s="34" t="s">
        <v>3444</v>
      </c>
      <c s="35" t="s">
        <v>5</v>
      </c>
      <c s="6" t="s">
        <v>3445</v>
      </c>
      <c s="36" t="s">
        <v>128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3445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1869</v>
      </c>
      <c s="34" t="s">
        <v>3446</v>
      </c>
      <c s="35" t="s">
        <v>5</v>
      </c>
      <c s="6" t="s">
        <v>3447</v>
      </c>
      <c s="36" t="s">
        <v>128</v>
      </c>
      <c s="37">
        <v>2</v>
      </c>
      <c s="36">
        <v>0.00016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3447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1872</v>
      </c>
      <c s="34" t="s">
        <v>3448</v>
      </c>
      <c s="35" t="s">
        <v>5</v>
      </c>
      <c s="6" t="s">
        <v>3449</v>
      </c>
      <c s="36" t="s">
        <v>128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3449</v>
      </c>
    </row>
    <row r="173" spans="1:5" ht="12.75">
      <c r="A173" s="35" t="s">
        <v>56</v>
      </c>
      <c r="E173" s="40" t="s">
        <v>1188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1875</v>
      </c>
      <c s="34" t="s">
        <v>3450</v>
      </c>
      <c s="35" t="s">
        <v>5</v>
      </c>
      <c s="6" t="s">
        <v>3451</v>
      </c>
      <c s="36" t="s">
        <v>128</v>
      </c>
      <c s="37">
        <v>2</v>
      </c>
      <c s="36">
        <v>0.00016</v>
      </c>
      <c s="36">
        <f>ROUND(G175*H175,6)</f>
      </c>
      <c r="L175" s="38">
        <v>0</v>
      </c>
      <c s="32">
        <f>ROUND(ROUND(L175,2)*ROUND(G175,3),2)</f>
      </c>
      <c s="36" t="s">
        <v>109</v>
      </c>
      <c>
        <f>(M175*21)/100</f>
      </c>
      <c t="s">
        <v>28</v>
      </c>
    </row>
    <row r="176" spans="1:5" ht="12.75">
      <c r="A176" s="35" t="s">
        <v>55</v>
      </c>
      <c r="E176" s="39" t="s">
        <v>3451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1881</v>
      </c>
      <c s="34" t="s">
        <v>3452</v>
      </c>
      <c s="35" t="s">
        <v>5</v>
      </c>
      <c s="6" t="s">
        <v>3453</v>
      </c>
      <c s="36" t="s">
        <v>128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3453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1885</v>
      </c>
      <c s="34" t="s">
        <v>3454</v>
      </c>
      <c s="35" t="s">
        <v>5</v>
      </c>
      <c s="6" t="s">
        <v>3455</v>
      </c>
      <c s="36" t="s">
        <v>128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109</v>
      </c>
      <c>
        <f>(M183*21)/100</f>
      </c>
      <c t="s">
        <v>28</v>
      </c>
    </row>
    <row r="184" spans="1:5" ht="12.75">
      <c r="A184" s="35" t="s">
        <v>55</v>
      </c>
      <c r="E184" s="39" t="s">
        <v>3455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25.5">
      <c r="A187" t="s">
        <v>50</v>
      </c>
      <c s="34" t="s">
        <v>1889</v>
      </c>
      <c s="34" t="s">
        <v>3456</v>
      </c>
      <c s="35" t="s">
        <v>5</v>
      </c>
      <c s="6" t="s">
        <v>3457</v>
      </c>
      <c s="36" t="s">
        <v>128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38.25">
      <c r="A188" s="35" t="s">
        <v>55</v>
      </c>
      <c r="E188" s="39" t="s">
        <v>3458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38.25">
      <c r="A191" t="s">
        <v>50</v>
      </c>
      <c s="34" t="s">
        <v>1893</v>
      </c>
      <c s="34" t="s">
        <v>3459</v>
      </c>
      <c s="35" t="s">
        <v>5</v>
      </c>
      <c s="6" t="s">
        <v>3460</v>
      </c>
      <c s="36" t="s">
        <v>108</v>
      </c>
      <c s="37">
        <v>120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38.25">
      <c r="A192" s="35" t="s">
        <v>55</v>
      </c>
      <c r="E192" s="39" t="s">
        <v>3460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1897</v>
      </c>
      <c s="34" t="s">
        <v>249</v>
      </c>
      <c s="35" t="s">
        <v>5</v>
      </c>
      <c s="6" t="s">
        <v>250</v>
      </c>
      <c s="36" t="s">
        <v>108</v>
      </c>
      <c s="37">
        <v>138</v>
      </c>
      <c s="36">
        <v>0.0001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250</v>
      </c>
    </row>
    <row r="197" spans="1:5" ht="25.5">
      <c r="A197" s="35" t="s">
        <v>56</v>
      </c>
      <c r="E197" s="40" t="s">
        <v>3461</v>
      </c>
    </row>
    <row r="198" spans="1:5" ht="12.75">
      <c r="A198" t="s">
        <v>58</v>
      </c>
      <c r="E198" s="39" t="s">
        <v>5</v>
      </c>
    </row>
    <row r="199" spans="1:16" ht="38.25">
      <c r="A199" t="s">
        <v>50</v>
      </c>
      <c s="34" t="s">
        <v>1901</v>
      </c>
      <c s="34" t="s">
        <v>3462</v>
      </c>
      <c s="35" t="s">
        <v>5</v>
      </c>
      <c s="6" t="s">
        <v>3463</v>
      </c>
      <c s="36" t="s">
        <v>108</v>
      </c>
      <c s="37">
        <v>2260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28</v>
      </c>
    </row>
    <row r="200" spans="1:5" ht="38.25">
      <c r="A200" s="35" t="s">
        <v>55</v>
      </c>
      <c r="E200" s="39" t="s">
        <v>3463</v>
      </c>
    </row>
    <row r="201" spans="1:5" ht="12.75">
      <c r="A201" s="35" t="s">
        <v>56</v>
      </c>
      <c r="E201" s="40" t="s">
        <v>3464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1905</v>
      </c>
      <c s="34" t="s">
        <v>3465</v>
      </c>
      <c s="35" t="s">
        <v>5</v>
      </c>
      <c s="6" t="s">
        <v>3466</v>
      </c>
      <c s="36" t="s">
        <v>108</v>
      </c>
      <c s="37">
        <v>1909</v>
      </c>
      <c s="36">
        <v>0.00012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28</v>
      </c>
    </row>
    <row r="204" spans="1:5" ht="12.75">
      <c r="A204" s="35" t="s">
        <v>55</v>
      </c>
      <c r="E204" s="39" t="s">
        <v>3466</v>
      </c>
    </row>
    <row r="205" spans="1:5" ht="25.5">
      <c r="A205" s="35" t="s">
        <v>56</v>
      </c>
      <c r="E205" s="40" t="s">
        <v>3467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1909</v>
      </c>
      <c s="34" t="s">
        <v>568</v>
      </c>
      <c s="35" t="s">
        <v>5</v>
      </c>
      <c s="6" t="s">
        <v>569</v>
      </c>
      <c s="36" t="s">
        <v>108</v>
      </c>
      <c s="37">
        <v>690</v>
      </c>
      <c s="36">
        <v>0.00017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28</v>
      </c>
    </row>
    <row r="208" spans="1:5" ht="12.75">
      <c r="A208" s="35" t="s">
        <v>55</v>
      </c>
      <c r="E208" s="39" t="s">
        <v>569</v>
      </c>
    </row>
    <row r="209" spans="1:5" ht="25.5">
      <c r="A209" s="35" t="s">
        <v>56</v>
      </c>
      <c r="E209" s="40" t="s">
        <v>3468</v>
      </c>
    </row>
    <row r="210" spans="1:5" ht="12.75">
      <c r="A210" t="s">
        <v>58</v>
      </c>
      <c r="E210" s="39" t="s">
        <v>5</v>
      </c>
    </row>
    <row r="211" spans="1:16" ht="38.25">
      <c r="A211" t="s">
        <v>50</v>
      </c>
      <c s="34" t="s">
        <v>1913</v>
      </c>
      <c s="34" t="s">
        <v>3469</v>
      </c>
      <c s="35" t="s">
        <v>5</v>
      </c>
      <c s="6" t="s">
        <v>3470</v>
      </c>
      <c s="36" t="s">
        <v>108</v>
      </c>
      <c s="37">
        <v>100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28</v>
      </c>
    </row>
    <row r="212" spans="1:5" ht="38.25">
      <c r="A212" s="35" t="s">
        <v>55</v>
      </c>
      <c r="E212" s="39" t="s">
        <v>3470</v>
      </c>
    </row>
    <row r="213" spans="1:5" ht="12.75">
      <c r="A213" s="35" t="s">
        <v>56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6" ht="12.75">
      <c r="A215" t="s">
        <v>50</v>
      </c>
      <c s="34" t="s">
        <v>1917</v>
      </c>
      <c s="34" t="s">
        <v>3471</v>
      </c>
      <c s="35" t="s">
        <v>5</v>
      </c>
      <c s="6" t="s">
        <v>3472</v>
      </c>
      <c s="36" t="s">
        <v>108</v>
      </c>
      <c s="37">
        <v>115</v>
      </c>
      <c s="36">
        <v>0.00014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28</v>
      </c>
    </row>
    <row r="216" spans="1:5" ht="12.75">
      <c r="A216" s="35" t="s">
        <v>55</v>
      </c>
      <c r="E216" s="39" t="s">
        <v>3472</v>
      </c>
    </row>
    <row r="217" spans="1:5" ht="25.5">
      <c r="A217" s="35" t="s">
        <v>56</v>
      </c>
      <c r="E217" s="40" t="s">
        <v>3473</v>
      </c>
    </row>
    <row r="218" spans="1:5" ht="12.75">
      <c r="A218" t="s">
        <v>58</v>
      </c>
      <c r="E218" s="39" t="s">
        <v>5</v>
      </c>
    </row>
    <row r="219" spans="1:16" ht="25.5">
      <c r="A219" t="s">
        <v>50</v>
      </c>
      <c s="34" t="s">
        <v>1921</v>
      </c>
      <c s="34" t="s">
        <v>3474</v>
      </c>
      <c s="35" t="s">
        <v>5</v>
      </c>
      <c s="6" t="s">
        <v>3475</v>
      </c>
      <c s="36" t="s">
        <v>108</v>
      </c>
      <c s="37">
        <v>80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28</v>
      </c>
    </row>
    <row r="220" spans="1:5" ht="38.25">
      <c r="A220" s="35" t="s">
        <v>55</v>
      </c>
      <c r="E220" s="39" t="s">
        <v>3476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5</v>
      </c>
    </row>
    <row r="223" spans="1:16" ht="12.75">
      <c r="A223" t="s">
        <v>50</v>
      </c>
      <c s="34" t="s">
        <v>1925</v>
      </c>
      <c s="34" t="s">
        <v>3477</v>
      </c>
      <c s="35" t="s">
        <v>5</v>
      </c>
      <c s="6" t="s">
        <v>3478</v>
      </c>
      <c s="36" t="s">
        <v>108</v>
      </c>
      <c s="37">
        <v>92</v>
      </c>
      <c s="36">
        <v>0.00064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28</v>
      </c>
    </row>
    <row r="224" spans="1:5" ht="12.75">
      <c r="A224" s="35" t="s">
        <v>55</v>
      </c>
      <c r="E224" s="39" t="s">
        <v>3478</v>
      </c>
    </row>
    <row r="225" spans="1:5" ht="25.5">
      <c r="A225" s="35" t="s">
        <v>56</v>
      </c>
      <c r="E225" s="40" t="s">
        <v>3479</v>
      </c>
    </row>
    <row r="226" spans="1:5" ht="12.75">
      <c r="A226" t="s">
        <v>58</v>
      </c>
      <c r="E226" s="39" t="s">
        <v>5</v>
      </c>
    </row>
    <row r="227" spans="1:16" ht="38.25">
      <c r="A227" t="s">
        <v>50</v>
      </c>
      <c s="34" t="s">
        <v>1929</v>
      </c>
      <c s="34" t="s">
        <v>3480</v>
      </c>
      <c s="35" t="s">
        <v>5</v>
      </c>
      <c s="6" t="s">
        <v>3481</v>
      </c>
      <c s="36" t="s">
        <v>108</v>
      </c>
      <c s="37">
        <v>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28</v>
      </c>
    </row>
    <row r="228" spans="1:5" ht="38.25">
      <c r="A228" s="35" t="s">
        <v>55</v>
      </c>
      <c r="E228" s="39" t="s">
        <v>3482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12.75">
      <c r="A231" t="s">
        <v>50</v>
      </c>
      <c s="34" t="s">
        <v>1933</v>
      </c>
      <c s="34" t="s">
        <v>3483</v>
      </c>
      <c s="35" t="s">
        <v>5</v>
      </c>
      <c s="6" t="s">
        <v>3484</v>
      </c>
      <c s="36" t="s">
        <v>108</v>
      </c>
      <c s="37">
        <v>92</v>
      </c>
      <c s="36">
        <v>0.0009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12.75">
      <c r="A232" s="35" t="s">
        <v>55</v>
      </c>
      <c r="E232" s="39" t="s">
        <v>3484</v>
      </c>
    </row>
    <row r="233" spans="1:5" ht="25.5">
      <c r="A233" s="35" t="s">
        <v>56</v>
      </c>
      <c r="E233" s="40" t="s">
        <v>3479</v>
      </c>
    </row>
    <row r="234" spans="1:5" ht="12.75">
      <c r="A234" t="s">
        <v>58</v>
      </c>
      <c r="E234" s="39" t="s">
        <v>5</v>
      </c>
    </row>
    <row r="235" spans="1:16" ht="38.25">
      <c r="A235" t="s">
        <v>50</v>
      </c>
      <c s="34" t="s">
        <v>1936</v>
      </c>
      <c s="34" t="s">
        <v>3485</v>
      </c>
      <c s="35" t="s">
        <v>5</v>
      </c>
      <c s="6" t="s">
        <v>3486</v>
      </c>
      <c s="36" t="s">
        <v>108</v>
      </c>
      <c s="37">
        <v>65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28</v>
      </c>
    </row>
    <row r="236" spans="1:5" ht="38.25">
      <c r="A236" s="35" t="s">
        <v>55</v>
      </c>
      <c r="E236" s="39" t="s">
        <v>3487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6" ht="12.75">
      <c r="A239" t="s">
        <v>50</v>
      </c>
      <c s="34" t="s">
        <v>1942</v>
      </c>
      <c s="34" t="s">
        <v>3488</v>
      </c>
      <c s="35" t="s">
        <v>5</v>
      </c>
      <c s="6" t="s">
        <v>3489</v>
      </c>
      <c s="36" t="s">
        <v>108</v>
      </c>
      <c s="37">
        <v>74.75</v>
      </c>
      <c s="36">
        <v>0.00147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28</v>
      </c>
    </row>
    <row r="240" spans="1:5" ht="12.75">
      <c r="A240" s="35" t="s">
        <v>55</v>
      </c>
      <c r="E240" s="39" t="s">
        <v>3489</v>
      </c>
    </row>
    <row r="241" spans="1:5" ht="25.5">
      <c r="A241" s="35" t="s">
        <v>56</v>
      </c>
      <c r="E241" s="40" t="s">
        <v>3490</v>
      </c>
    </row>
    <row r="242" spans="1:5" ht="12.75">
      <c r="A242" t="s">
        <v>58</v>
      </c>
      <c r="E242" s="39" t="s">
        <v>5</v>
      </c>
    </row>
    <row r="243" spans="1:16" ht="38.25">
      <c r="A243" t="s">
        <v>50</v>
      </c>
      <c s="34" t="s">
        <v>1947</v>
      </c>
      <c s="34" t="s">
        <v>3491</v>
      </c>
      <c s="35" t="s">
        <v>5</v>
      </c>
      <c s="6" t="s">
        <v>3492</v>
      </c>
      <c s="36" t="s">
        <v>108</v>
      </c>
      <c s="37">
        <v>200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28</v>
      </c>
    </row>
    <row r="244" spans="1:5" ht="38.25">
      <c r="A244" s="35" t="s">
        <v>55</v>
      </c>
      <c r="E244" s="39" t="s">
        <v>3492</v>
      </c>
    </row>
    <row r="245" spans="1:5" ht="12.75">
      <c r="A245" s="35" t="s">
        <v>56</v>
      </c>
      <c r="E245" s="40" t="s">
        <v>3493</v>
      </c>
    </row>
    <row r="246" spans="1:5" ht="12.75">
      <c r="A246" t="s">
        <v>58</v>
      </c>
      <c r="E246" s="39" t="s">
        <v>5</v>
      </c>
    </row>
    <row r="247" spans="1:16" ht="12.75">
      <c r="A247" t="s">
        <v>50</v>
      </c>
      <c s="34" t="s">
        <v>1951</v>
      </c>
      <c s="34" t="s">
        <v>3494</v>
      </c>
      <c s="35" t="s">
        <v>5</v>
      </c>
      <c s="6" t="s">
        <v>3495</v>
      </c>
      <c s="36" t="s">
        <v>108</v>
      </c>
      <c s="37">
        <v>69</v>
      </c>
      <c s="36">
        <v>0.00016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28</v>
      </c>
    </row>
    <row r="248" spans="1:5" ht="12.75">
      <c r="A248" s="35" t="s">
        <v>55</v>
      </c>
      <c r="E248" s="39" t="s">
        <v>3495</v>
      </c>
    </row>
    <row r="249" spans="1:5" ht="25.5">
      <c r="A249" s="35" t="s">
        <v>56</v>
      </c>
      <c r="E249" s="40" t="s">
        <v>3496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1955</v>
      </c>
      <c s="34" t="s">
        <v>3497</v>
      </c>
      <c s="35" t="s">
        <v>5</v>
      </c>
      <c s="6" t="s">
        <v>3498</v>
      </c>
      <c s="36" t="s">
        <v>108</v>
      </c>
      <c s="37">
        <v>161</v>
      </c>
      <c s="36">
        <v>0.00025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28</v>
      </c>
    </row>
    <row r="252" spans="1:5" ht="12.75">
      <c r="A252" s="35" t="s">
        <v>55</v>
      </c>
      <c r="E252" s="39" t="s">
        <v>3498</v>
      </c>
    </row>
    <row r="253" spans="1:5" ht="25.5">
      <c r="A253" s="35" t="s">
        <v>56</v>
      </c>
      <c r="E253" s="40" t="s">
        <v>3499</v>
      </c>
    </row>
    <row r="254" spans="1:5" ht="12.75">
      <c r="A254" t="s">
        <v>58</v>
      </c>
      <c r="E254" s="39" t="s">
        <v>5</v>
      </c>
    </row>
    <row r="255" spans="1:13" ht="12.75">
      <c r="A255" t="s">
        <v>47</v>
      </c>
      <c r="C255" s="31" t="s">
        <v>3500</v>
      </c>
      <c r="E255" s="33" t="s">
        <v>3501</v>
      </c>
      <c r="J255" s="32">
        <f>0</f>
      </c>
      <c s="32">
        <f>0</f>
      </c>
      <c s="32">
        <f>0+L256+L260+L264+L268+L272+L276+L280+L284+L288+L292+L296+L300+L304+L308+L312</f>
      </c>
      <c s="32">
        <f>0+M256+M260+M264+M268+M272+M276+M280+M284+M288+M292+M296+M300+M304+M308+M312</f>
      </c>
    </row>
    <row r="256" spans="1:16" ht="25.5">
      <c r="A256" t="s">
        <v>50</v>
      </c>
      <c s="34" t="s">
        <v>1958</v>
      </c>
      <c s="34" t="s">
        <v>3502</v>
      </c>
      <c s="35" t="s">
        <v>5</v>
      </c>
      <c s="6" t="s">
        <v>3503</v>
      </c>
      <c s="36" t="s">
        <v>108</v>
      </c>
      <c s="37">
        <v>12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28</v>
      </c>
    </row>
    <row r="257" spans="1:5" ht="38.25">
      <c r="A257" s="35" t="s">
        <v>55</v>
      </c>
      <c r="E257" s="39" t="s">
        <v>3504</v>
      </c>
    </row>
    <row r="258" spans="1:5" ht="12.75">
      <c r="A258" s="35" t="s">
        <v>56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25.5">
      <c r="A260" t="s">
        <v>50</v>
      </c>
      <c s="34" t="s">
        <v>1964</v>
      </c>
      <c s="34" t="s">
        <v>3505</v>
      </c>
      <c s="35" t="s">
        <v>5</v>
      </c>
      <c s="6" t="s">
        <v>3506</v>
      </c>
      <c s="36" t="s">
        <v>108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28</v>
      </c>
    </row>
    <row r="261" spans="1:5" ht="38.25">
      <c r="A261" s="35" t="s">
        <v>55</v>
      </c>
      <c r="E261" s="39" t="s">
        <v>3507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50</v>
      </c>
      <c s="34" t="s">
        <v>1969</v>
      </c>
      <c s="34" t="s">
        <v>3508</v>
      </c>
      <c s="35" t="s">
        <v>5</v>
      </c>
      <c s="6" t="s">
        <v>3509</v>
      </c>
      <c s="36" t="s">
        <v>102</v>
      </c>
      <c s="37">
        <v>4.2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28</v>
      </c>
    </row>
    <row r="265" spans="1:5" ht="12.75">
      <c r="A265" s="35" t="s">
        <v>55</v>
      </c>
      <c r="E265" s="39" t="s">
        <v>3509</v>
      </c>
    </row>
    <row r="266" spans="1:5" ht="25.5">
      <c r="A266" s="35" t="s">
        <v>56</v>
      </c>
      <c r="E266" s="40" t="s">
        <v>3510</v>
      </c>
    </row>
    <row r="267" spans="1:5" ht="12.75">
      <c r="A267" t="s">
        <v>58</v>
      </c>
      <c r="E267" s="39" t="s">
        <v>5</v>
      </c>
    </row>
    <row r="268" spans="1:16" ht="25.5">
      <c r="A268" t="s">
        <v>50</v>
      </c>
      <c s="34" t="s">
        <v>1974</v>
      </c>
      <c s="34" t="s">
        <v>3511</v>
      </c>
      <c s="35" t="s">
        <v>5</v>
      </c>
      <c s="6" t="s">
        <v>3512</v>
      </c>
      <c s="36" t="s">
        <v>108</v>
      </c>
      <c s="37">
        <v>12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28</v>
      </c>
    </row>
    <row r="269" spans="1:5" ht="25.5">
      <c r="A269" s="35" t="s">
        <v>55</v>
      </c>
      <c r="E269" s="39" t="s">
        <v>3512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25.5">
      <c r="A272" t="s">
        <v>50</v>
      </c>
      <c s="34" t="s">
        <v>1978</v>
      </c>
      <c s="34" t="s">
        <v>3513</v>
      </c>
      <c s="35" t="s">
        <v>5</v>
      </c>
      <c s="6" t="s">
        <v>3514</v>
      </c>
      <c s="36" t="s">
        <v>108</v>
      </c>
      <c s="37">
        <v>12</v>
      </c>
      <c s="36">
        <v>9E-05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28</v>
      </c>
    </row>
    <row r="273" spans="1:5" ht="25.5">
      <c r="A273" s="35" t="s">
        <v>55</v>
      </c>
      <c r="E273" s="39" t="s">
        <v>3514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25.5">
      <c r="A276" t="s">
        <v>50</v>
      </c>
      <c s="34" t="s">
        <v>1982</v>
      </c>
      <c s="34" t="s">
        <v>3515</v>
      </c>
      <c s="35" t="s">
        <v>5</v>
      </c>
      <c s="6" t="s">
        <v>3516</v>
      </c>
      <c s="36" t="s">
        <v>108</v>
      </c>
      <c s="37">
        <v>245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28</v>
      </c>
    </row>
    <row r="277" spans="1:5" ht="25.5">
      <c r="A277" s="35" t="s">
        <v>55</v>
      </c>
      <c r="E277" s="39" t="s">
        <v>3516</v>
      </c>
    </row>
    <row r="278" spans="1:5" ht="12.75">
      <c r="A278" s="35" t="s">
        <v>56</v>
      </c>
      <c r="E278" s="40" t="s">
        <v>3517</v>
      </c>
    </row>
    <row r="279" spans="1:5" ht="12.75">
      <c r="A279" t="s">
        <v>58</v>
      </c>
      <c r="E279" s="39" t="s">
        <v>5</v>
      </c>
    </row>
    <row r="280" spans="1:16" ht="12.75">
      <c r="A280" t="s">
        <v>50</v>
      </c>
      <c s="34" t="s">
        <v>1986</v>
      </c>
      <c s="34" t="s">
        <v>3518</v>
      </c>
      <c s="35" t="s">
        <v>5</v>
      </c>
      <c s="6" t="s">
        <v>3519</v>
      </c>
      <c s="36" t="s">
        <v>108</v>
      </c>
      <c s="37">
        <v>21</v>
      </c>
      <c s="36">
        <v>6E-05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28</v>
      </c>
    </row>
    <row r="281" spans="1:5" ht="12.75">
      <c r="A281" s="35" t="s">
        <v>55</v>
      </c>
      <c r="E281" s="39" t="s">
        <v>3519</v>
      </c>
    </row>
    <row r="282" spans="1:5" ht="25.5">
      <c r="A282" s="35" t="s">
        <v>56</v>
      </c>
      <c r="E282" s="40" t="s">
        <v>3520</v>
      </c>
    </row>
    <row r="283" spans="1:5" ht="12.75">
      <c r="A283" t="s">
        <v>58</v>
      </c>
      <c r="E283" s="39" t="s">
        <v>5</v>
      </c>
    </row>
    <row r="284" spans="1:16" ht="25.5">
      <c r="A284" t="s">
        <v>50</v>
      </c>
      <c s="34" t="s">
        <v>1990</v>
      </c>
      <c s="34" t="s">
        <v>3521</v>
      </c>
      <c s="35" t="s">
        <v>5</v>
      </c>
      <c s="6" t="s">
        <v>3522</v>
      </c>
      <c s="36" t="s">
        <v>108</v>
      </c>
      <c s="37">
        <v>236.25</v>
      </c>
      <c s="36">
        <v>0.00019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28</v>
      </c>
    </row>
    <row r="285" spans="1:5" ht="25.5">
      <c r="A285" s="35" t="s">
        <v>55</v>
      </c>
      <c r="E285" s="39" t="s">
        <v>3522</v>
      </c>
    </row>
    <row r="286" spans="1:5" ht="25.5">
      <c r="A286" s="35" t="s">
        <v>56</v>
      </c>
      <c r="E286" s="40" t="s">
        <v>3523</v>
      </c>
    </row>
    <row r="287" spans="1:5" ht="12.75">
      <c r="A287" t="s">
        <v>58</v>
      </c>
      <c r="E287" s="39" t="s">
        <v>5</v>
      </c>
    </row>
    <row r="288" spans="1:16" ht="25.5">
      <c r="A288" t="s">
        <v>50</v>
      </c>
      <c s="34" t="s">
        <v>1994</v>
      </c>
      <c s="34" t="s">
        <v>3524</v>
      </c>
      <c s="35" t="s">
        <v>5</v>
      </c>
      <c s="6" t="s">
        <v>3525</v>
      </c>
      <c s="36" t="s">
        <v>108</v>
      </c>
      <c s="37">
        <v>45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28</v>
      </c>
    </row>
    <row r="289" spans="1:5" ht="25.5">
      <c r="A289" s="35" t="s">
        <v>55</v>
      </c>
      <c r="E289" s="39" t="s">
        <v>3525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25.5">
      <c r="A292" t="s">
        <v>50</v>
      </c>
      <c s="34" t="s">
        <v>1998</v>
      </c>
      <c s="34" t="s">
        <v>3526</v>
      </c>
      <c s="35" t="s">
        <v>5</v>
      </c>
      <c s="6" t="s">
        <v>3527</v>
      </c>
      <c s="36" t="s">
        <v>108</v>
      </c>
      <c s="37">
        <v>47.25</v>
      </c>
      <c s="36">
        <v>0.00035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28</v>
      </c>
    </row>
    <row r="293" spans="1:5" ht="25.5">
      <c r="A293" s="35" t="s">
        <v>55</v>
      </c>
      <c r="E293" s="39" t="s">
        <v>3527</v>
      </c>
    </row>
    <row r="294" spans="1:5" ht="25.5">
      <c r="A294" s="35" t="s">
        <v>56</v>
      </c>
      <c r="E294" s="40" t="s">
        <v>3528</v>
      </c>
    </row>
    <row r="295" spans="1:5" ht="12.75">
      <c r="A295" t="s">
        <v>58</v>
      </c>
      <c r="E295" s="39" t="s">
        <v>5</v>
      </c>
    </row>
    <row r="296" spans="1:16" ht="25.5">
      <c r="A296" t="s">
        <v>50</v>
      </c>
      <c s="34" t="s">
        <v>2003</v>
      </c>
      <c s="34" t="s">
        <v>3529</v>
      </c>
      <c s="35" t="s">
        <v>5</v>
      </c>
      <c s="6" t="s">
        <v>3530</v>
      </c>
      <c s="36" t="s">
        <v>108</v>
      </c>
      <c s="37">
        <v>100</v>
      </c>
      <c s="36">
        <v>0.00035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28</v>
      </c>
    </row>
    <row r="297" spans="1:5" ht="25.5">
      <c r="A297" s="35" t="s">
        <v>55</v>
      </c>
      <c r="E297" s="39" t="s">
        <v>3530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50</v>
      </c>
      <c s="34" t="s">
        <v>2008</v>
      </c>
      <c s="34" t="s">
        <v>3531</v>
      </c>
      <c s="35" t="s">
        <v>5</v>
      </c>
      <c s="6" t="s">
        <v>3532</v>
      </c>
      <c s="36" t="s">
        <v>128</v>
      </c>
      <c s="37">
        <v>10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28</v>
      </c>
    </row>
    <row r="301" spans="1:5" ht="12.75">
      <c r="A301" s="35" t="s">
        <v>55</v>
      </c>
      <c r="E301" s="39" t="s">
        <v>3532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25.5">
      <c r="A304" t="s">
        <v>50</v>
      </c>
      <c s="34" t="s">
        <v>2013</v>
      </c>
      <c s="34" t="s">
        <v>3533</v>
      </c>
      <c s="35" t="s">
        <v>5</v>
      </c>
      <c s="6" t="s">
        <v>3534</v>
      </c>
      <c s="36" t="s">
        <v>128</v>
      </c>
      <c s="37">
        <v>10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28</v>
      </c>
    </row>
    <row r="305" spans="1:5" ht="25.5">
      <c r="A305" s="35" t="s">
        <v>55</v>
      </c>
      <c r="E305" s="39" t="s">
        <v>3534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25.5">
      <c r="A308" t="s">
        <v>50</v>
      </c>
      <c s="34" t="s">
        <v>2018</v>
      </c>
      <c s="34" t="s">
        <v>3535</v>
      </c>
      <c s="35" t="s">
        <v>5</v>
      </c>
      <c s="6" t="s">
        <v>3536</v>
      </c>
      <c s="36" t="s">
        <v>108</v>
      </c>
      <c s="37">
        <v>100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28</v>
      </c>
    </row>
    <row r="309" spans="1:5" ht="25.5">
      <c r="A309" s="35" t="s">
        <v>55</v>
      </c>
      <c r="E309" s="39" t="s">
        <v>3536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5</v>
      </c>
    </row>
    <row r="312" spans="1:16" ht="25.5">
      <c r="A312" t="s">
        <v>50</v>
      </c>
      <c s="34" t="s">
        <v>2022</v>
      </c>
      <c s="34" t="s">
        <v>3537</v>
      </c>
      <c s="35" t="s">
        <v>5</v>
      </c>
      <c s="6" t="s">
        <v>3538</v>
      </c>
      <c s="36" t="s">
        <v>85</v>
      </c>
      <c s="37">
        <v>0.099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28</v>
      </c>
    </row>
    <row r="313" spans="1:5" ht="25.5">
      <c r="A313" s="35" t="s">
        <v>55</v>
      </c>
      <c r="E313" s="39" t="s">
        <v>3538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3" ht="12.75">
      <c r="A316" t="s">
        <v>47</v>
      </c>
      <c r="C316" s="31" t="s">
        <v>3539</v>
      </c>
      <c r="E316" s="33" t="s">
        <v>3540</v>
      </c>
      <c r="J316" s="32">
        <f>0</f>
      </c>
      <c s="32">
        <f>0</f>
      </c>
      <c s="32">
        <f>0+L317+L321+L325+L329+L333+L337+L341+L345+L349+L353+L357+L361+L365+L369+L373+L377+L381+L385+L389+L393+L397+L401+L405+L409+L413+L417+L421+L425+L429+L433+L437+L441+L445+L449+L453+L457+L461+L465+L469+L473+L477+L481+L485+L489+L493+L497+L501+L505+L509+L513+L517+L521+L525+L529+L533+L537+L541+L545+L549+L553+L557+L561+L565+L569+L573+L577+L581+L585+L589+L593+L597+L601+L605+L609+L613+L617+L621+L625+L629+L633+L637+L641+L645+L649+L653+L657+L661+L665+L669+L673+L677+L681+L685</f>
      </c>
      <c s="32">
        <f>0+M317+M321+M325+M329+M333+M337+M341+M345+M349+M353+M357+M361+M365+M369+M373+M377+M381+M385+M389+M393+M397+M401+M405+M409+M413+M417+M421+M425+M429+M433+M437+M441+M445+M449+M453+M457+M461+M465+M469+M473+M477+M481+M485+M489+M493+M497+M501+M505+M509+M513+M517+M521+M525+M529+M533+M537+M541+M545+M549+M553+M557+M561+M565+M569+M573+M577+M581+M585+M589+M593+M597+M601+M605+M609+M613+M617+M621+M625+M629+M633+M637+M641+M645+M649+M653+M657+M661+M665+M669+M673+M677+M681+M685</f>
      </c>
    </row>
    <row r="317" spans="1:16" ht="25.5">
      <c r="A317" t="s">
        <v>50</v>
      </c>
      <c s="34" t="s">
        <v>63</v>
      </c>
      <c s="34" t="s">
        <v>3541</v>
      </c>
      <c s="35" t="s">
        <v>5</v>
      </c>
      <c s="6" t="s">
        <v>3542</v>
      </c>
      <c s="36" t="s">
        <v>108</v>
      </c>
      <c s="37">
        <v>34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28</v>
      </c>
    </row>
    <row r="318" spans="1:5" ht="25.5">
      <c r="A318" s="35" t="s">
        <v>55</v>
      </c>
      <c r="E318" s="39" t="s">
        <v>3542</v>
      </c>
    </row>
    <row r="319" spans="1:5" ht="12.75">
      <c r="A319" s="35" t="s">
        <v>56</v>
      </c>
      <c r="E319" s="40" t="s">
        <v>5</v>
      </c>
    </row>
    <row r="320" spans="1:5" ht="12.75">
      <c r="A320" t="s">
        <v>58</v>
      </c>
      <c r="E320" s="39" t="s">
        <v>5</v>
      </c>
    </row>
    <row r="321" spans="1:16" ht="12.75">
      <c r="A321" t="s">
        <v>50</v>
      </c>
      <c s="34" t="s">
        <v>66</v>
      </c>
      <c s="34" t="s">
        <v>3543</v>
      </c>
      <c s="35" t="s">
        <v>5</v>
      </c>
      <c s="6" t="s">
        <v>3544</v>
      </c>
      <c s="36" t="s">
        <v>108</v>
      </c>
      <c s="37">
        <v>35.7</v>
      </c>
      <c s="36">
        <v>1E-05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28</v>
      </c>
    </row>
    <row r="322" spans="1:5" ht="12.75">
      <c r="A322" s="35" t="s">
        <v>55</v>
      </c>
      <c r="E322" s="39" t="s">
        <v>3544</v>
      </c>
    </row>
    <row r="323" spans="1:5" ht="25.5">
      <c r="A323" s="35" t="s">
        <v>56</v>
      </c>
      <c r="E323" s="40" t="s">
        <v>3545</v>
      </c>
    </row>
    <row r="324" spans="1:5" ht="12.75">
      <c r="A324" t="s">
        <v>58</v>
      </c>
      <c r="E324" s="39" t="s">
        <v>5</v>
      </c>
    </row>
    <row r="325" spans="1:16" ht="12.75">
      <c r="A325" t="s">
        <v>50</v>
      </c>
      <c s="34" t="s">
        <v>27</v>
      </c>
      <c s="34" t="s">
        <v>3546</v>
      </c>
      <c s="35" t="s">
        <v>5</v>
      </c>
      <c s="6" t="s">
        <v>3547</v>
      </c>
      <c s="36" t="s">
        <v>128</v>
      </c>
      <c s="37">
        <v>100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109</v>
      </c>
      <c>
        <f>(M325*21)/100</f>
      </c>
      <c t="s">
        <v>28</v>
      </c>
    </row>
    <row r="326" spans="1:5" ht="12.75">
      <c r="A326" s="35" t="s">
        <v>55</v>
      </c>
      <c r="E326" s="39" t="s">
        <v>3547</v>
      </c>
    </row>
    <row r="327" spans="1:5" ht="12.75">
      <c r="A327" s="35" t="s">
        <v>56</v>
      </c>
      <c r="E327" s="40" t="s">
        <v>5</v>
      </c>
    </row>
    <row r="328" spans="1:5" ht="12.75">
      <c r="A328" t="s">
        <v>58</v>
      </c>
      <c r="E328" s="39" t="s">
        <v>5</v>
      </c>
    </row>
    <row r="329" spans="1:16" ht="38.25">
      <c r="A329" t="s">
        <v>50</v>
      </c>
      <c s="34" t="s">
        <v>72</v>
      </c>
      <c s="34" t="s">
        <v>3548</v>
      </c>
      <c s="35" t="s">
        <v>5</v>
      </c>
      <c s="6" t="s">
        <v>3549</v>
      </c>
      <c s="36" t="s">
        <v>128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28</v>
      </c>
    </row>
    <row r="330" spans="1:5" ht="38.25">
      <c r="A330" s="35" t="s">
        <v>55</v>
      </c>
      <c r="E330" s="39" t="s">
        <v>3550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5</v>
      </c>
    </row>
    <row r="333" spans="1:16" ht="12.75">
      <c r="A333" t="s">
        <v>50</v>
      </c>
      <c s="34" t="s">
        <v>75</v>
      </c>
      <c s="34" t="s">
        <v>3551</v>
      </c>
      <c s="35" t="s">
        <v>5</v>
      </c>
      <c s="6" t="s">
        <v>3552</v>
      </c>
      <c s="36" t="s">
        <v>128</v>
      </c>
      <c s="37">
        <v>2</v>
      </c>
      <c s="36">
        <v>4E-05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12.75">
      <c r="A334" s="35" t="s">
        <v>55</v>
      </c>
      <c r="E334" s="39" t="s">
        <v>3552</v>
      </c>
    </row>
    <row r="335" spans="1:5" ht="12.75">
      <c r="A335" s="35" t="s">
        <v>56</v>
      </c>
      <c r="E335" s="40" t="s">
        <v>5</v>
      </c>
    </row>
    <row r="336" spans="1:5" ht="12.75">
      <c r="A336" t="s">
        <v>58</v>
      </c>
      <c r="E336" s="39" t="s">
        <v>5</v>
      </c>
    </row>
    <row r="337" spans="1:16" ht="25.5">
      <c r="A337" t="s">
        <v>50</v>
      </c>
      <c s="34" t="s">
        <v>78</v>
      </c>
      <c s="34" t="s">
        <v>3553</v>
      </c>
      <c s="35" t="s">
        <v>5</v>
      </c>
      <c s="6" t="s">
        <v>3554</v>
      </c>
      <c s="36" t="s">
        <v>128</v>
      </c>
      <c s="37">
        <v>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28</v>
      </c>
    </row>
    <row r="338" spans="1:5" ht="25.5">
      <c r="A338" s="35" t="s">
        <v>55</v>
      </c>
      <c r="E338" s="39" t="s">
        <v>3554</v>
      </c>
    </row>
    <row r="339" spans="1:5" ht="25.5">
      <c r="A339" s="35" t="s">
        <v>56</v>
      </c>
      <c r="E339" s="40" t="s">
        <v>3555</v>
      </c>
    </row>
    <row r="340" spans="1:5" ht="12.75">
      <c r="A340" t="s">
        <v>58</v>
      </c>
      <c r="E340" s="39" t="s">
        <v>5</v>
      </c>
    </row>
    <row r="341" spans="1:16" ht="12.75">
      <c r="A341" t="s">
        <v>50</v>
      </c>
      <c s="34" t="s">
        <v>82</v>
      </c>
      <c s="34" t="s">
        <v>3556</v>
      </c>
      <c s="35" t="s">
        <v>5</v>
      </c>
      <c s="6" t="s">
        <v>3557</v>
      </c>
      <c s="36" t="s">
        <v>128</v>
      </c>
      <c s="37">
        <v>64</v>
      </c>
      <c s="36">
        <v>4E-05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28</v>
      </c>
    </row>
    <row r="342" spans="1:5" ht="12.75">
      <c r="A342" s="35" t="s">
        <v>55</v>
      </c>
      <c r="E342" s="39" t="s">
        <v>3557</v>
      </c>
    </row>
    <row r="343" spans="1:5" ht="12.75">
      <c r="A343" s="35" t="s">
        <v>56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12.75">
      <c r="A345" t="s">
        <v>50</v>
      </c>
      <c s="34" t="s">
        <v>87</v>
      </c>
      <c s="34" t="s">
        <v>3558</v>
      </c>
      <c s="35" t="s">
        <v>5</v>
      </c>
      <c s="6" t="s">
        <v>3559</v>
      </c>
      <c s="36" t="s">
        <v>128</v>
      </c>
      <c s="37">
        <v>3</v>
      </c>
      <c s="36">
        <v>0.0001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28</v>
      </c>
    </row>
    <row r="346" spans="1:5" ht="12.75">
      <c r="A346" s="35" t="s">
        <v>55</v>
      </c>
      <c r="E346" s="39" t="s">
        <v>3559</v>
      </c>
    </row>
    <row r="347" spans="1:5" ht="12.75">
      <c r="A347" s="35" t="s">
        <v>56</v>
      </c>
      <c r="E347" s="40" t="s">
        <v>5</v>
      </c>
    </row>
    <row r="348" spans="1:5" ht="12.75">
      <c r="A348" t="s">
        <v>58</v>
      </c>
      <c r="E348" s="39" t="s">
        <v>5</v>
      </c>
    </row>
    <row r="349" spans="1:16" ht="12.75">
      <c r="A349" t="s">
        <v>50</v>
      </c>
      <c s="34" t="s">
        <v>90</v>
      </c>
      <c s="34" t="s">
        <v>3560</v>
      </c>
      <c s="35" t="s">
        <v>5</v>
      </c>
      <c s="6" t="s">
        <v>3561</v>
      </c>
      <c s="36" t="s">
        <v>128</v>
      </c>
      <c s="37">
        <v>1</v>
      </c>
      <c s="36">
        <v>0.00014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28</v>
      </c>
    </row>
    <row r="350" spans="1:5" ht="12.75">
      <c r="A350" s="35" t="s">
        <v>55</v>
      </c>
      <c r="E350" s="39" t="s">
        <v>3561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5</v>
      </c>
    </row>
    <row r="353" spans="1:16" ht="12.75">
      <c r="A353" t="s">
        <v>50</v>
      </c>
      <c s="34" t="s">
        <v>94</v>
      </c>
      <c s="34" t="s">
        <v>3562</v>
      </c>
      <c s="35" t="s">
        <v>5</v>
      </c>
      <c s="6" t="s">
        <v>3563</v>
      </c>
      <c s="36" t="s">
        <v>128</v>
      </c>
      <c s="37">
        <v>6</v>
      </c>
      <c s="36">
        <v>0.00018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28</v>
      </c>
    </row>
    <row r="354" spans="1:5" ht="12.75">
      <c r="A354" s="35" t="s">
        <v>55</v>
      </c>
      <c r="E354" s="39" t="s">
        <v>3563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5</v>
      </c>
    </row>
    <row r="357" spans="1:16" ht="25.5">
      <c r="A357" t="s">
        <v>50</v>
      </c>
      <c s="34" t="s">
        <v>96</v>
      </c>
      <c s="34" t="s">
        <v>3564</v>
      </c>
      <c s="35" t="s">
        <v>5</v>
      </c>
      <c s="6" t="s">
        <v>3565</v>
      </c>
      <c s="36" t="s">
        <v>128</v>
      </c>
      <c s="37">
        <v>7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28</v>
      </c>
    </row>
    <row r="358" spans="1:5" ht="38.25">
      <c r="A358" s="35" t="s">
        <v>55</v>
      </c>
      <c r="E358" s="39" t="s">
        <v>3566</v>
      </c>
    </row>
    <row r="359" spans="1:5" ht="12.75">
      <c r="A359" s="35" t="s">
        <v>56</v>
      </c>
      <c r="E359" s="40" t="s">
        <v>5</v>
      </c>
    </row>
    <row r="360" spans="1:5" ht="12.75">
      <c r="A360" t="s">
        <v>58</v>
      </c>
      <c r="E360" s="39" t="s">
        <v>5</v>
      </c>
    </row>
    <row r="361" spans="1:16" ht="12.75">
      <c r="A361" t="s">
        <v>50</v>
      </c>
      <c s="34" t="s">
        <v>99</v>
      </c>
      <c s="34" t="s">
        <v>3567</v>
      </c>
      <c s="35" t="s">
        <v>5</v>
      </c>
      <c s="6" t="s">
        <v>3568</v>
      </c>
      <c s="36" t="s">
        <v>128</v>
      </c>
      <c s="37">
        <v>7</v>
      </c>
      <c s="36">
        <v>3E-05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28</v>
      </c>
    </row>
    <row r="362" spans="1:5" ht="12.75">
      <c r="A362" s="35" t="s">
        <v>55</v>
      </c>
      <c r="E362" s="39" t="s">
        <v>3568</v>
      </c>
    </row>
    <row r="363" spans="1:5" ht="12.75">
      <c r="A363" s="35" t="s">
        <v>56</v>
      </c>
      <c r="E363" s="40" t="s">
        <v>5</v>
      </c>
    </row>
    <row r="364" spans="1:5" ht="12.75">
      <c r="A364" t="s">
        <v>58</v>
      </c>
      <c r="E364" s="39" t="s">
        <v>5</v>
      </c>
    </row>
    <row r="365" spans="1:16" ht="25.5">
      <c r="A365" t="s">
        <v>50</v>
      </c>
      <c s="34" t="s">
        <v>207</v>
      </c>
      <c s="34" t="s">
        <v>3569</v>
      </c>
      <c s="35" t="s">
        <v>5</v>
      </c>
      <c s="6" t="s">
        <v>3570</v>
      </c>
      <c s="36" t="s">
        <v>128</v>
      </c>
      <c s="37">
        <v>10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54</v>
      </c>
      <c>
        <f>(M365*21)/100</f>
      </c>
      <c t="s">
        <v>28</v>
      </c>
    </row>
    <row r="366" spans="1:5" ht="38.25">
      <c r="A366" s="35" t="s">
        <v>55</v>
      </c>
      <c r="E366" s="39" t="s">
        <v>3571</v>
      </c>
    </row>
    <row r="367" spans="1:5" ht="12.75">
      <c r="A367" s="35" t="s">
        <v>56</v>
      </c>
      <c r="E367" s="40" t="s">
        <v>5</v>
      </c>
    </row>
    <row r="368" spans="1:5" ht="12.75">
      <c r="A368" t="s">
        <v>58</v>
      </c>
      <c r="E368" s="39" t="s">
        <v>5</v>
      </c>
    </row>
    <row r="369" spans="1:16" ht="12.75">
      <c r="A369" t="s">
        <v>50</v>
      </c>
      <c s="34" t="s">
        <v>105</v>
      </c>
      <c s="34" t="s">
        <v>3572</v>
      </c>
      <c s="35" t="s">
        <v>5</v>
      </c>
      <c s="6" t="s">
        <v>3573</v>
      </c>
      <c s="36" t="s">
        <v>128</v>
      </c>
      <c s="37">
        <v>10</v>
      </c>
      <c s="36">
        <v>9E-05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28</v>
      </c>
    </row>
    <row r="370" spans="1:5" ht="12.75">
      <c r="A370" s="35" t="s">
        <v>55</v>
      </c>
      <c r="E370" s="39" t="s">
        <v>3573</v>
      </c>
    </row>
    <row r="371" spans="1:5" ht="12.75">
      <c r="A371" s="35" t="s">
        <v>56</v>
      </c>
      <c r="E371" s="40" t="s">
        <v>5</v>
      </c>
    </row>
    <row r="372" spans="1:5" ht="12.75">
      <c r="A372" t="s">
        <v>58</v>
      </c>
      <c r="E372" s="39" t="s">
        <v>5</v>
      </c>
    </row>
    <row r="373" spans="1:16" ht="12.75">
      <c r="A373" t="s">
        <v>50</v>
      </c>
      <c s="34" t="s">
        <v>110</v>
      </c>
      <c s="34" t="s">
        <v>3574</v>
      </c>
      <c s="35" t="s">
        <v>5</v>
      </c>
      <c s="6" t="s">
        <v>3575</v>
      </c>
      <c s="36" t="s">
        <v>128</v>
      </c>
      <c s="37">
        <v>300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28</v>
      </c>
    </row>
    <row r="374" spans="1:5" ht="12.75">
      <c r="A374" s="35" t="s">
        <v>55</v>
      </c>
      <c r="E374" s="39" t="s">
        <v>3575</v>
      </c>
    </row>
    <row r="375" spans="1:5" ht="12.75">
      <c r="A375" s="35" t="s">
        <v>56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113</v>
      </c>
      <c s="34" t="s">
        <v>3576</v>
      </c>
      <c s="35" t="s">
        <v>5</v>
      </c>
      <c s="6" t="s">
        <v>3577</v>
      </c>
      <c s="36" t="s">
        <v>128</v>
      </c>
      <c s="37">
        <v>20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109</v>
      </c>
      <c>
        <f>(M377*21)/100</f>
      </c>
      <c t="s">
        <v>28</v>
      </c>
    </row>
    <row r="378" spans="1:5" ht="38.25">
      <c r="A378" s="35" t="s">
        <v>55</v>
      </c>
      <c r="E378" s="39" t="s">
        <v>3578</v>
      </c>
    </row>
    <row r="379" spans="1:5" ht="12.75">
      <c r="A379" s="35" t="s">
        <v>56</v>
      </c>
      <c r="E379" s="40" t="s">
        <v>5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116</v>
      </c>
      <c s="34" t="s">
        <v>3579</v>
      </c>
      <c s="35" t="s">
        <v>5</v>
      </c>
      <c s="6" t="s">
        <v>3580</v>
      </c>
      <c s="36" t="s">
        <v>128</v>
      </c>
      <c s="37">
        <v>20</v>
      </c>
      <c s="36">
        <v>0.00057</v>
      </c>
      <c s="36">
        <f>ROUND(G381*H381,6)</f>
      </c>
      <c r="L381" s="38">
        <v>0</v>
      </c>
      <c s="32">
        <f>ROUND(ROUND(L381,2)*ROUND(G381,3),2)</f>
      </c>
      <c s="36" t="s">
        <v>109</v>
      </c>
      <c>
        <f>(M381*21)/100</f>
      </c>
      <c t="s">
        <v>28</v>
      </c>
    </row>
    <row r="382" spans="1:5" ht="25.5">
      <c r="A382" s="35" t="s">
        <v>55</v>
      </c>
      <c r="E382" s="39" t="s">
        <v>3580</v>
      </c>
    </row>
    <row r="383" spans="1:5" ht="12.75">
      <c r="A383" s="35" t="s">
        <v>56</v>
      </c>
      <c r="E383" s="40" t="s">
        <v>5</v>
      </c>
    </row>
    <row r="384" spans="1:5" ht="12.75">
      <c r="A384" t="s">
        <v>58</v>
      </c>
      <c r="E384" s="39" t="s">
        <v>5</v>
      </c>
    </row>
    <row r="385" spans="1:16" ht="38.25">
      <c r="A385" t="s">
        <v>50</v>
      </c>
      <c s="34" t="s">
        <v>119</v>
      </c>
      <c s="34" t="s">
        <v>3581</v>
      </c>
      <c s="35" t="s">
        <v>5</v>
      </c>
      <c s="6" t="s">
        <v>3582</v>
      </c>
      <c s="36" t="s">
        <v>108</v>
      </c>
      <c s="37">
        <v>160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38.25">
      <c r="A386" s="35" t="s">
        <v>55</v>
      </c>
      <c r="E386" s="39" t="s">
        <v>3583</v>
      </c>
    </row>
    <row r="387" spans="1:5" ht="12.75">
      <c r="A387" s="35" t="s">
        <v>56</v>
      </c>
      <c r="E387" s="40" t="s">
        <v>3584</v>
      </c>
    </row>
    <row r="388" spans="1:5" ht="12.75">
      <c r="A388" t="s">
        <v>58</v>
      </c>
      <c r="E388" s="39" t="s">
        <v>5</v>
      </c>
    </row>
    <row r="389" spans="1:16" ht="12.75">
      <c r="A389" t="s">
        <v>50</v>
      </c>
      <c s="34" t="s">
        <v>122</v>
      </c>
      <c s="34" t="s">
        <v>3585</v>
      </c>
      <c s="35" t="s">
        <v>5</v>
      </c>
      <c s="6" t="s">
        <v>3586</v>
      </c>
      <c s="36" t="s">
        <v>108</v>
      </c>
      <c s="37">
        <v>115</v>
      </c>
      <c s="36">
        <v>0.00011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28</v>
      </c>
    </row>
    <row r="390" spans="1:5" ht="12.75">
      <c r="A390" s="35" t="s">
        <v>55</v>
      </c>
      <c r="E390" s="39" t="s">
        <v>3586</v>
      </c>
    </row>
    <row r="391" spans="1:5" ht="25.5">
      <c r="A391" s="35" t="s">
        <v>56</v>
      </c>
      <c r="E391" s="40" t="s">
        <v>3473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125</v>
      </c>
      <c s="34" t="s">
        <v>3587</v>
      </c>
      <c s="35" t="s">
        <v>5</v>
      </c>
      <c s="6" t="s">
        <v>3588</v>
      </c>
      <c s="36" t="s">
        <v>108</v>
      </c>
      <c s="37">
        <v>69</v>
      </c>
      <c s="36">
        <v>0.00017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28</v>
      </c>
    </row>
    <row r="394" spans="1:5" ht="25.5">
      <c r="A394" s="35" t="s">
        <v>55</v>
      </c>
      <c r="E394" s="39" t="s">
        <v>3588</v>
      </c>
    </row>
    <row r="395" spans="1:5" ht="25.5">
      <c r="A395" s="35" t="s">
        <v>56</v>
      </c>
      <c r="E395" s="40" t="s">
        <v>3496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129</v>
      </c>
      <c s="34" t="s">
        <v>3589</v>
      </c>
      <c s="35" t="s">
        <v>5</v>
      </c>
      <c s="6" t="s">
        <v>3590</v>
      </c>
      <c s="36" t="s">
        <v>108</v>
      </c>
      <c s="37">
        <v>20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54</v>
      </c>
      <c>
        <f>(M397*21)/100</f>
      </c>
      <c t="s">
        <v>28</v>
      </c>
    </row>
    <row r="398" spans="1:5" ht="25.5">
      <c r="A398" s="35" t="s">
        <v>55</v>
      </c>
      <c r="E398" s="39" t="s">
        <v>3590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5</v>
      </c>
    </row>
    <row r="401" spans="1:16" ht="25.5">
      <c r="A401" t="s">
        <v>50</v>
      </c>
      <c s="34" t="s">
        <v>132</v>
      </c>
      <c s="34" t="s">
        <v>3591</v>
      </c>
      <c s="35" t="s">
        <v>5</v>
      </c>
      <c s="6" t="s">
        <v>3592</v>
      </c>
      <c s="36" t="s">
        <v>108</v>
      </c>
      <c s="37">
        <v>23</v>
      </c>
      <c s="36">
        <v>0.00013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28</v>
      </c>
    </row>
    <row r="402" spans="1:5" ht="25.5">
      <c r="A402" s="35" t="s">
        <v>55</v>
      </c>
      <c r="E402" s="39" t="s">
        <v>3592</v>
      </c>
    </row>
    <row r="403" spans="1:5" ht="25.5">
      <c r="A403" s="35" t="s">
        <v>56</v>
      </c>
      <c r="E403" s="40" t="s">
        <v>3593</v>
      </c>
    </row>
    <row r="404" spans="1:5" ht="12.75">
      <c r="A404" t="s">
        <v>58</v>
      </c>
      <c r="E404" s="39" t="s">
        <v>5</v>
      </c>
    </row>
    <row r="405" spans="1:16" ht="25.5">
      <c r="A405" t="s">
        <v>50</v>
      </c>
      <c s="34" t="s">
        <v>135</v>
      </c>
      <c s="34" t="s">
        <v>3594</v>
      </c>
      <c s="35" t="s">
        <v>5</v>
      </c>
      <c s="6" t="s">
        <v>3595</v>
      </c>
      <c s="36" t="s">
        <v>108</v>
      </c>
      <c s="37">
        <v>15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54</v>
      </c>
      <c>
        <f>(M405*21)/100</f>
      </c>
      <c t="s">
        <v>28</v>
      </c>
    </row>
    <row r="406" spans="1:5" ht="25.5">
      <c r="A406" s="35" t="s">
        <v>55</v>
      </c>
      <c r="E406" s="39" t="s">
        <v>3595</v>
      </c>
    </row>
    <row r="407" spans="1:5" ht="12.75">
      <c r="A407" s="35" t="s">
        <v>56</v>
      </c>
      <c r="E407" s="40" t="s">
        <v>5</v>
      </c>
    </row>
    <row r="408" spans="1:5" ht="12.75">
      <c r="A408" t="s">
        <v>58</v>
      </c>
      <c r="E408" s="39" t="s">
        <v>5</v>
      </c>
    </row>
    <row r="409" spans="1:16" ht="12.75">
      <c r="A409" t="s">
        <v>50</v>
      </c>
      <c s="34" t="s">
        <v>138</v>
      </c>
      <c s="34" t="s">
        <v>3596</v>
      </c>
      <c s="35" t="s">
        <v>5</v>
      </c>
      <c s="6" t="s">
        <v>3597</v>
      </c>
      <c s="36" t="s">
        <v>108</v>
      </c>
      <c s="37">
        <v>17.25</v>
      </c>
      <c s="36">
        <v>0.00077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12.75">
      <c r="A410" s="35" t="s">
        <v>55</v>
      </c>
      <c r="E410" s="39" t="s">
        <v>3597</v>
      </c>
    </row>
    <row r="411" spans="1:5" ht="25.5">
      <c r="A411" s="35" t="s">
        <v>56</v>
      </c>
      <c r="E411" s="40" t="s">
        <v>3598</v>
      </c>
    </row>
    <row r="412" spans="1:5" ht="12.75">
      <c r="A412" t="s">
        <v>58</v>
      </c>
      <c r="E412" s="39" t="s">
        <v>5</v>
      </c>
    </row>
    <row r="413" spans="1:16" ht="25.5">
      <c r="A413" t="s">
        <v>50</v>
      </c>
      <c s="34" t="s">
        <v>141</v>
      </c>
      <c s="34" t="s">
        <v>3599</v>
      </c>
      <c s="35" t="s">
        <v>5</v>
      </c>
      <c s="6" t="s">
        <v>3600</v>
      </c>
      <c s="36" t="s">
        <v>108</v>
      </c>
      <c s="37">
        <v>15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109</v>
      </c>
      <c>
        <f>(M413*21)/100</f>
      </c>
      <c t="s">
        <v>28</v>
      </c>
    </row>
    <row r="414" spans="1:5" ht="25.5">
      <c r="A414" s="35" t="s">
        <v>55</v>
      </c>
      <c r="E414" s="39" t="s">
        <v>3600</v>
      </c>
    </row>
    <row r="415" spans="1:5" ht="12.75">
      <c r="A415" s="35" t="s">
        <v>56</v>
      </c>
      <c r="E415" s="40" t="s">
        <v>5</v>
      </c>
    </row>
    <row r="416" spans="1:5" ht="12.75">
      <c r="A416" t="s">
        <v>58</v>
      </c>
      <c r="E416" s="39" t="s">
        <v>5</v>
      </c>
    </row>
    <row r="417" spans="1:16" ht="12.75">
      <c r="A417" t="s">
        <v>50</v>
      </c>
      <c s="34" t="s">
        <v>144</v>
      </c>
      <c s="34" t="s">
        <v>3601</v>
      </c>
      <c s="35" t="s">
        <v>5</v>
      </c>
      <c s="6" t="s">
        <v>3602</v>
      </c>
      <c s="36" t="s">
        <v>108</v>
      </c>
      <c s="37">
        <v>17.25</v>
      </c>
      <c s="36">
        <v>0.0011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12.75">
      <c r="A418" s="35" t="s">
        <v>55</v>
      </c>
      <c r="E418" s="39" t="s">
        <v>3602</v>
      </c>
    </row>
    <row r="419" spans="1:5" ht="25.5">
      <c r="A419" s="35" t="s">
        <v>56</v>
      </c>
      <c r="E419" s="40" t="s">
        <v>3598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147</v>
      </c>
      <c s="34" t="s">
        <v>3603</v>
      </c>
      <c s="35" t="s">
        <v>5</v>
      </c>
      <c s="6" t="s">
        <v>3604</v>
      </c>
      <c s="36" t="s">
        <v>128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28</v>
      </c>
    </row>
    <row r="422" spans="1:5" ht="25.5">
      <c r="A422" s="35" t="s">
        <v>55</v>
      </c>
      <c r="E422" s="39" t="s">
        <v>3604</v>
      </c>
    </row>
    <row r="423" spans="1:5" ht="12.75">
      <c r="A423" s="35" t="s">
        <v>56</v>
      </c>
      <c r="E423" s="40" t="s">
        <v>5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150</v>
      </c>
      <c s="34" t="s">
        <v>3605</v>
      </c>
      <c s="35" t="s">
        <v>5</v>
      </c>
      <c s="6" t="s">
        <v>3606</v>
      </c>
      <c s="36" t="s">
        <v>128</v>
      </c>
      <c s="37">
        <v>1</v>
      </c>
      <c s="36">
        <v>0.025</v>
      </c>
      <c s="36">
        <f>ROUND(G425*H425,6)</f>
      </c>
      <c r="L425" s="38">
        <v>0</v>
      </c>
      <c s="32">
        <f>ROUND(ROUND(L425,2)*ROUND(G425,3),2)</f>
      </c>
      <c s="36" t="s">
        <v>109</v>
      </c>
      <c>
        <f>(M425*21)/100</f>
      </c>
      <c t="s">
        <v>28</v>
      </c>
    </row>
    <row r="426" spans="1:5" ht="25.5">
      <c r="A426" s="35" t="s">
        <v>55</v>
      </c>
      <c r="E426" s="39" t="s">
        <v>3606</v>
      </c>
    </row>
    <row r="427" spans="1:5" ht="12.75">
      <c r="A427" s="35" t="s">
        <v>56</v>
      </c>
      <c r="E427" s="40" t="s">
        <v>5</v>
      </c>
    </row>
    <row r="428" spans="1:5" ht="12.75">
      <c r="A428" t="s">
        <v>58</v>
      </c>
      <c r="E428" s="39" t="s">
        <v>5</v>
      </c>
    </row>
    <row r="429" spans="1:16" ht="25.5">
      <c r="A429" t="s">
        <v>50</v>
      </c>
      <c s="34" t="s">
        <v>153</v>
      </c>
      <c s="34" t="s">
        <v>3607</v>
      </c>
      <c s="35" t="s">
        <v>5</v>
      </c>
      <c s="6" t="s">
        <v>3608</v>
      </c>
      <c s="36" t="s">
        <v>128</v>
      </c>
      <c s="37">
        <v>3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54</v>
      </c>
      <c>
        <f>(M429*21)/100</f>
      </c>
      <c t="s">
        <v>28</v>
      </c>
    </row>
    <row r="430" spans="1:5" ht="25.5">
      <c r="A430" s="35" t="s">
        <v>55</v>
      </c>
      <c r="E430" s="39" t="s">
        <v>3608</v>
      </c>
    </row>
    <row r="431" spans="1:5" ht="12.75">
      <c r="A431" s="35" t="s">
        <v>56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25.5">
      <c r="A433" t="s">
        <v>50</v>
      </c>
      <c s="34" t="s">
        <v>156</v>
      </c>
      <c s="34" t="s">
        <v>3609</v>
      </c>
      <c s="35" t="s">
        <v>5</v>
      </c>
      <c s="6" t="s">
        <v>3610</v>
      </c>
      <c s="36" t="s">
        <v>128</v>
      </c>
      <c s="37">
        <v>1</v>
      </c>
      <c s="36">
        <v>0.018</v>
      </c>
      <c s="36">
        <f>ROUND(G433*H433,6)</f>
      </c>
      <c r="L433" s="38">
        <v>0</v>
      </c>
      <c s="32">
        <f>ROUND(ROUND(L433,2)*ROUND(G433,3),2)</f>
      </c>
      <c s="36" t="s">
        <v>109</v>
      </c>
      <c>
        <f>(M433*21)/100</f>
      </c>
      <c t="s">
        <v>28</v>
      </c>
    </row>
    <row r="434" spans="1:5" ht="25.5">
      <c r="A434" s="35" t="s">
        <v>55</v>
      </c>
      <c r="E434" s="39" t="s">
        <v>3610</v>
      </c>
    </row>
    <row r="435" spans="1:5" ht="12.75">
      <c r="A435" s="35" t="s">
        <v>56</v>
      </c>
      <c r="E435" s="40" t="s">
        <v>5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159</v>
      </c>
      <c s="34" t="s">
        <v>3611</v>
      </c>
      <c s="35" t="s">
        <v>5</v>
      </c>
      <c s="6" t="s">
        <v>3612</v>
      </c>
      <c s="36" t="s">
        <v>128</v>
      </c>
      <c s="37">
        <v>1</v>
      </c>
      <c s="36">
        <v>0.013</v>
      </c>
      <c s="36">
        <f>ROUND(G437*H437,6)</f>
      </c>
      <c r="L437" s="38">
        <v>0</v>
      </c>
      <c s="32">
        <f>ROUND(ROUND(L437,2)*ROUND(G437,3),2)</f>
      </c>
      <c s="36" t="s">
        <v>109</v>
      </c>
      <c>
        <f>(M437*21)/100</f>
      </c>
      <c t="s">
        <v>28</v>
      </c>
    </row>
    <row r="438" spans="1:5" ht="25.5">
      <c r="A438" s="35" t="s">
        <v>55</v>
      </c>
      <c r="E438" s="39" t="s">
        <v>3612</v>
      </c>
    </row>
    <row r="439" spans="1:5" ht="12.75">
      <c r="A439" s="35" t="s">
        <v>56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25.5">
      <c r="A441" t="s">
        <v>50</v>
      </c>
      <c s="34" t="s">
        <v>162</v>
      </c>
      <c s="34" t="s">
        <v>3613</v>
      </c>
      <c s="35" t="s">
        <v>5</v>
      </c>
      <c s="6" t="s">
        <v>3614</v>
      </c>
      <c s="36" t="s">
        <v>128</v>
      </c>
      <c s="37">
        <v>1</v>
      </c>
      <c s="36">
        <v>0.00223</v>
      </c>
      <c s="36">
        <f>ROUND(G441*H441,6)</f>
      </c>
      <c r="L441" s="38">
        <v>0</v>
      </c>
      <c s="32">
        <f>ROUND(ROUND(L441,2)*ROUND(G441,3),2)</f>
      </c>
      <c s="36" t="s">
        <v>109</v>
      </c>
      <c>
        <f>(M441*21)/100</f>
      </c>
      <c t="s">
        <v>28</v>
      </c>
    </row>
    <row r="442" spans="1:5" ht="25.5">
      <c r="A442" s="35" t="s">
        <v>55</v>
      </c>
      <c r="E442" s="39" t="s">
        <v>3614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165</v>
      </c>
      <c s="34" t="s">
        <v>3615</v>
      </c>
      <c s="35" t="s">
        <v>5</v>
      </c>
      <c s="6" t="s">
        <v>3616</v>
      </c>
      <c s="36" t="s">
        <v>128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54</v>
      </c>
      <c>
        <f>(M445*21)/100</f>
      </c>
      <c t="s">
        <v>28</v>
      </c>
    </row>
    <row r="446" spans="1:5" ht="25.5">
      <c r="A446" s="35" t="s">
        <v>55</v>
      </c>
      <c r="E446" s="39" t="s">
        <v>3616</v>
      </c>
    </row>
    <row r="447" spans="1:5" ht="12.75">
      <c r="A447" s="35" t="s">
        <v>56</v>
      </c>
      <c r="E447" s="40" t="s">
        <v>5</v>
      </c>
    </row>
    <row r="448" spans="1:5" ht="12.75">
      <c r="A448" t="s">
        <v>58</v>
      </c>
      <c r="E448" s="39" t="s">
        <v>5</v>
      </c>
    </row>
    <row r="449" spans="1:16" ht="25.5">
      <c r="A449" t="s">
        <v>50</v>
      </c>
      <c s="34" t="s">
        <v>168</v>
      </c>
      <c s="34" t="s">
        <v>3617</v>
      </c>
      <c s="35" t="s">
        <v>5</v>
      </c>
      <c s="6" t="s">
        <v>3618</v>
      </c>
      <c s="36" t="s">
        <v>128</v>
      </c>
      <c s="37">
        <v>1</v>
      </c>
      <c s="36">
        <v>0.025</v>
      </c>
      <c s="36">
        <f>ROUND(G449*H449,6)</f>
      </c>
      <c r="L449" s="38">
        <v>0</v>
      </c>
      <c s="32">
        <f>ROUND(ROUND(L449,2)*ROUND(G449,3),2)</f>
      </c>
      <c s="36" t="s">
        <v>109</v>
      </c>
      <c>
        <f>(M449*21)/100</f>
      </c>
      <c t="s">
        <v>28</v>
      </c>
    </row>
    <row r="450" spans="1:5" ht="25.5">
      <c r="A450" s="35" t="s">
        <v>55</v>
      </c>
      <c r="E450" s="39" t="s">
        <v>3618</v>
      </c>
    </row>
    <row r="451" spans="1:5" ht="12.75">
      <c r="A451" s="35" t="s">
        <v>56</v>
      </c>
      <c r="E451" s="40" t="s">
        <v>5</v>
      </c>
    </row>
    <row r="452" spans="1:5" ht="12.75">
      <c r="A452" t="s">
        <v>58</v>
      </c>
      <c r="E452" s="39" t="s">
        <v>5</v>
      </c>
    </row>
    <row r="453" spans="1:16" ht="12.75">
      <c r="A453" t="s">
        <v>50</v>
      </c>
      <c s="34" t="s">
        <v>171</v>
      </c>
      <c s="34" t="s">
        <v>3619</v>
      </c>
      <c s="35" t="s">
        <v>5</v>
      </c>
      <c s="6" t="s">
        <v>3620</v>
      </c>
      <c s="36" t="s">
        <v>128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54</v>
      </c>
      <c>
        <f>(M453*21)/100</f>
      </c>
      <c t="s">
        <v>28</v>
      </c>
    </row>
    <row r="454" spans="1:5" ht="12.75">
      <c r="A454" s="35" t="s">
        <v>55</v>
      </c>
      <c r="E454" s="39" t="s">
        <v>3620</v>
      </c>
    </row>
    <row r="455" spans="1:5" ht="12.75">
      <c r="A455" s="35" t="s">
        <v>56</v>
      </c>
      <c r="E455" s="40" t="s">
        <v>5</v>
      </c>
    </row>
    <row r="456" spans="1:5" ht="12.75">
      <c r="A456" t="s">
        <v>58</v>
      </c>
      <c r="E456" s="39" t="s">
        <v>5</v>
      </c>
    </row>
    <row r="457" spans="1:16" ht="12.75">
      <c r="A457" t="s">
        <v>50</v>
      </c>
      <c s="34" t="s">
        <v>174</v>
      </c>
      <c s="34" t="s">
        <v>3621</v>
      </c>
      <c s="35" t="s">
        <v>5</v>
      </c>
      <c s="6" t="s">
        <v>3622</v>
      </c>
      <c s="36" t="s">
        <v>128</v>
      </c>
      <c s="37">
        <v>2</v>
      </c>
      <c s="36">
        <v>0.0009</v>
      </c>
      <c s="36">
        <f>ROUND(G457*H457,6)</f>
      </c>
      <c r="L457" s="38">
        <v>0</v>
      </c>
      <c s="32">
        <f>ROUND(ROUND(L457,2)*ROUND(G457,3),2)</f>
      </c>
      <c s="36" t="s">
        <v>54</v>
      </c>
      <c>
        <f>(M457*21)/100</f>
      </c>
      <c t="s">
        <v>28</v>
      </c>
    </row>
    <row r="458" spans="1:5" ht="12.75">
      <c r="A458" s="35" t="s">
        <v>55</v>
      </c>
      <c r="E458" s="39" t="s">
        <v>3622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5</v>
      </c>
    </row>
    <row r="461" spans="1:16" ht="12.75">
      <c r="A461" t="s">
        <v>50</v>
      </c>
      <c s="34" t="s">
        <v>177</v>
      </c>
      <c s="34" t="s">
        <v>3623</v>
      </c>
      <c s="35" t="s">
        <v>5</v>
      </c>
      <c s="6" t="s">
        <v>3624</v>
      </c>
      <c s="36" t="s">
        <v>128</v>
      </c>
      <c s="37">
        <v>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109</v>
      </c>
      <c>
        <f>(M461*21)/100</f>
      </c>
      <c t="s">
        <v>28</v>
      </c>
    </row>
    <row r="462" spans="1:5" ht="12.75">
      <c r="A462" s="35" t="s">
        <v>55</v>
      </c>
      <c r="E462" s="39" t="s">
        <v>3624</v>
      </c>
    </row>
    <row r="463" spans="1:5" ht="12.75">
      <c r="A463" s="35" t="s">
        <v>56</v>
      </c>
      <c r="E463" s="40" t="s">
        <v>5</v>
      </c>
    </row>
    <row r="464" spans="1:5" ht="12.75">
      <c r="A464" t="s">
        <v>58</v>
      </c>
      <c r="E464" s="39" t="s">
        <v>5</v>
      </c>
    </row>
    <row r="465" spans="1:16" ht="38.25">
      <c r="A465" t="s">
        <v>50</v>
      </c>
      <c s="34" t="s">
        <v>180</v>
      </c>
      <c s="34" t="s">
        <v>3625</v>
      </c>
      <c s="35" t="s">
        <v>5</v>
      </c>
      <c s="6" t="s">
        <v>3626</v>
      </c>
      <c s="36" t="s">
        <v>128</v>
      </c>
      <c s="37">
        <v>14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54</v>
      </c>
      <c>
        <f>(M465*21)/100</f>
      </c>
      <c t="s">
        <v>28</v>
      </c>
    </row>
    <row r="466" spans="1:5" ht="38.25">
      <c r="A466" s="35" t="s">
        <v>55</v>
      </c>
      <c r="E466" s="39" t="s">
        <v>3627</v>
      </c>
    </row>
    <row r="467" spans="1:5" ht="12.75">
      <c r="A467" s="35" t="s">
        <v>56</v>
      </c>
      <c r="E467" s="40" t="s">
        <v>3628</v>
      </c>
    </row>
    <row r="468" spans="1:5" ht="12.75">
      <c r="A468" t="s">
        <v>58</v>
      </c>
      <c r="E468" s="39" t="s">
        <v>5</v>
      </c>
    </row>
    <row r="469" spans="1:16" ht="12.75">
      <c r="A469" t="s">
        <v>50</v>
      </c>
      <c s="34" t="s">
        <v>183</v>
      </c>
      <c s="34" t="s">
        <v>3629</v>
      </c>
      <c s="35" t="s">
        <v>5</v>
      </c>
      <c s="6" t="s">
        <v>3630</v>
      </c>
      <c s="36" t="s">
        <v>128</v>
      </c>
      <c s="37">
        <v>14</v>
      </c>
      <c s="36">
        <v>5E-05</v>
      </c>
      <c s="36">
        <f>ROUND(G469*H469,6)</f>
      </c>
      <c r="L469" s="38">
        <v>0</v>
      </c>
      <c s="32">
        <f>ROUND(ROUND(L469,2)*ROUND(G469,3),2)</f>
      </c>
      <c s="36" t="s">
        <v>54</v>
      </c>
      <c>
        <f>(M469*21)/100</f>
      </c>
      <c t="s">
        <v>28</v>
      </c>
    </row>
    <row r="470" spans="1:5" ht="12.75">
      <c r="A470" s="35" t="s">
        <v>55</v>
      </c>
      <c r="E470" s="39" t="s">
        <v>3630</v>
      </c>
    </row>
    <row r="471" spans="1:5" ht="38.25">
      <c r="A471" s="35" t="s">
        <v>56</v>
      </c>
      <c r="E471" s="40" t="s">
        <v>3631</v>
      </c>
    </row>
    <row r="472" spans="1:5" ht="12.75">
      <c r="A472" t="s">
        <v>58</v>
      </c>
      <c r="E472" s="39" t="s">
        <v>5</v>
      </c>
    </row>
    <row r="473" spans="1:16" ht="12.75">
      <c r="A473" t="s">
        <v>50</v>
      </c>
      <c s="34" t="s">
        <v>186</v>
      </c>
      <c s="34" t="s">
        <v>3632</v>
      </c>
      <c s="35" t="s">
        <v>5</v>
      </c>
      <c s="6" t="s">
        <v>3633</v>
      </c>
      <c s="36" t="s">
        <v>128</v>
      </c>
      <c s="37">
        <v>14</v>
      </c>
      <c s="36">
        <v>3E-05</v>
      </c>
      <c s="36">
        <f>ROUND(G473*H473,6)</f>
      </c>
      <c r="L473" s="38">
        <v>0</v>
      </c>
      <c s="32">
        <f>ROUND(ROUND(L473,2)*ROUND(G473,3),2)</f>
      </c>
      <c s="36" t="s">
        <v>54</v>
      </c>
      <c>
        <f>(M473*21)/100</f>
      </c>
      <c t="s">
        <v>28</v>
      </c>
    </row>
    <row r="474" spans="1:5" ht="12.75">
      <c r="A474" s="35" t="s">
        <v>55</v>
      </c>
      <c r="E474" s="39" t="s">
        <v>3633</v>
      </c>
    </row>
    <row r="475" spans="1:5" ht="38.25">
      <c r="A475" s="35" t="s">
        <v>56</v>
      </c>
      <c r="E475" s="40" t="s">
        <v>3631</v>
      </c>
    </row>
    <row r="476" spans="1:5" ht="12.75">
      <c r="A476" t="s">
        <v>58</v>
      </c>
      <c r="E476" s="39" t="s">
        <v>5</v>
      </c>
    </row>
    <row r="477" spans="1:16" ht="25.5">
      <c r="A477" t="s">
        <v>50</v>
      </c>
      <c s="34" t="s">
        <v>189</v>
      </c>
      <c s="34" t="s">
        <v>3634</v>
      </c>
      <c s="35" t="s">
        <v>5</v>
      </c>
      <c s="6" t="s">
        <v>3635</v>
      </c>
      <c s="36" t="s">
        <v>128</v>
      </c>
      <c s="37">
        <v>3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54</v>
      </c>
      <c>
        <f>(M477*21)/100</f>
      </c>
      <c t="s">
        <v>28</v>
      </c>
    </row>
    <row r="478" spans="1:5" ht="38.25">
      <c r="A478" s="35" t="s">
        <v>55</v>
      </c>
      <c r="E478" s="39" t="s">
        <v>3636</v>
      </c>
    </row>
    <row r="479" spans="1:5" ht="12.75">
      <c r="A479" s="35" t="s">
        <v>56</v>
      </c>
      <c r="E479" s="40" t="s">
        <v>5</v>
      </c>
    </row>
    <row r="480" spans="1:5" ht="12.75">
      <c r="A480" t="s">
        <v>58</v>
      </c>
      <c r="E480" s="39" t="s">
        <v>5</v>
      </c>
    </row>
    <row r="481" spans="1:16" ht="12.75">
      <c r="A481" t="s">
        <v>50</v>
      </c>
      <c s="34" t="s">
        <v>192</v>
      </c>
      <c s="34" t="s">
        <v>3637</v>
      </c>
      <c s="35" t="s">
        <v>5</v>
      </c>
      <c s="6" t="s">
        <v>3638</v>
      </c>
      <c s="36" t="s">
        <v>128</v>
      </c>
      <c s="37">
        <v>3</v>
      </c>
      <c s="36">
        <v>5E-05</v>
      </c>
      <c s="36">
        <f>ROUND(G481*H481,6)</f>
      </c>
      <c r="L481" s="38">
        <v>0</v>
      </c>
      <c s="32">
        <f>ROUND(ROUND(L481,2)*ROUND(G481,3),2)</f>
      </c>
      <c s="36" t="s">
        <v>54</v>
      </c>
      <c>
        <f>(M481*21)/100</f>
      </c>
      <c t="s">
        <v>28</v>
      </c>
    </row>
    <row r="482" spans="1:5" ht="12.75">
      <c r="A482" s="35" t="s">
        <v>55</v>
      </c>
      <c r="E482" s="39" t="s">
        <v>3638</v>
      </c>
    </row>
    <row r="483" spans="1:5" ht="12.75">
      <c r="A483" s="35" t="s">
        <v>56</v>
      </c>
      <c r="E483" s="40" t="s">
        <v>5</v>
      </c>
    </row>
    <row r="484" spans="1:5" ht="12.75">
      <c r="A484" t="s">
        <v>58</v>
      </c>
      <c r="E484" s="39" t="s">
        <v>5</v>
      </c>
    </row>
    <row r="485" spans="1:16" ht="12.75">
      <c r="A485" t="s">
        <v>50</v>
      </c>
      <c s="34" t="s">
        <v>195</v>
      </c>
      <c s="34" t="s">
        <v>3639</v>
      </c>
      <c s="35" t="s">
        <v>5</v>
      </c>
      <c s="6" t="s">
        <v>3640</v>
      </c>
      <c s="36" t="s">
        <v>128</v>
      </c>
      <c s="37">
        <v>3</v>
      </c>
      <c s="36">
        <v>3E-05</v>
      </c>
      <c s="36">
        <f>ROUND(G485*H485,6)</f>
      </c>
      <c r="L485" s="38">
        <v>0</v>
      </c>
      <c s="32">
        <f>ROUND(ROUND(L485,2)*ROUND(G485,3),2)</f>
      </c>
      <c s="36" t="s">
        <v>54</v>
      </c>
      <c>
        <f>(M485*21)/100</f>
      </c>
      <c t="s">
        <v>28</v>
      </c>
    </row>
    <row r="486" spans="1:5" ht="12.75">
      <c r="A486" s="35" t="s">
        <v>55</v>
      </c>
      <c r="E486" s="39" t="s">
        <v>3640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6" ht="25.5">
      <c r="A489" t="s">
        <v>50</v>
      </c>
      <c s="34" t="s">
        <v>198</v>
      </c>
      <c s="34" t="s">
        <v>3641</v>
      </c>
      <c s="35" t="s">
        <v>5</v>
      </c>
      <c s="6" t="s">
        <v>3642</v>
      </c>
      <c s="36" t="s">
        <v>128</v>
      </c>
      <c s="37">
        <v>3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54</v>
      </c>
      <c>
        <f>(M489*21)/100</f>
      </c>
      <c t="s">
        <v>28</v>
      </c>
    </row>
    <row r="490" spans="1:5" ht="38.25">
      <c r="A490" s="35" t="s">
        <v>55</v>
      </c>
      <c r="E490" s="39" t="s">
        <v>3643</v>
      </c>
    </row>
    <row r="491" spans="1:5" ht="12.75">
      <c r="A491" s="35" t="s">
        <v>56</v>
      </c>
      <c r="E491" s="40" t="s">
        <v>5</v>
      </c>
    </row>
    <row r="492" spans="1:5" ht="12.75">
      <c r="A492" t="s">
        <v>58</v>
      </c>
      <c r="E492" s="39" t="s">
        <v>5</v>
      </c>
    </row>
    <row r="493" spans="1:16" ht="12.75">
      <c r="A493" t="s">
        <v>50</v>
      </c>
      <c s="34" t="s">
        <v>201</v>
      </c>
      <c s="34" t="s">
        <v>3644</v>
      </c>
      <c s="35" t="s">
        <v>5</v>
      </c>
      <c s="6" t="s">
        <v>3645</v>
      </c>
      <c s="36" t="s">
        <v>128</v>
      </c>
      <c s="37">
        <v>3</v>
      </c>
      <c s="36">
        <v>5E-05</v>
      </c>
      <c s="36">
        <f>ROUND(G493*H493,6)</f>
      </c>
      <c r="L493" s="38">
        <v>0</v>
      </c>
      <c s="32">
        <f>ROUND(ROUND(L493,2)*ROUND(G493,3),2)</f>
      </c>
      <c s="36" t="s">
        <v>54</v>
      </c>
      <c>
        <f>(M493*21)/100</f>
      </c>
      <c t="s">
        <v>28</v>
      </c>
    </row>
    <row r="494" spans="1:5" ht="12.75">
      <c r="A494" s="35" t="s">
        <v>55</v>
      </c>
      <c r="E494" s="39" t="s">
        <v>3645</v>
      </c>
    </row>
    <row r="495" spans="1:5" ht="12.75">
      <c r="A495" s="35" t="s">
        <v>56</v>
      </c>
      <c r="E495" s="40" t="s">
        <v>5</v>
      </c>
    </row>
    <row r="496" spans="1:5" ht="12.75">
      <c r="A496" t="s">
        <v>58</v>
      </c>
      <c r="E496" s="39" t="s">
        <v>5</v>
      </c>
    </row>
    <row r="497" spans="1:16" ht="12.75">
      <c r="A497" t="s">
        <v>50</v>
      </c>
      <c s="34" t="s">
        <v>416</v>
      </c>
      <c s="34" t="s">
        <v>3646</v>
      </c>
      <c s="35" t="s">
        <v>5</v>
      </c>
      <c s="6" t="s">
        <v>3647</v>
      </c>
      <c s="36" t="s">
        <v>128</v>
      </c>
      <c s="37">
        <v>3</v>
      </c>
      <c s="36">
        <v>3E-05</v>
      </c>
      <c s="36">
        <f>ROUND(G497*H497,6)</f>
      </c>
      <c r="L497" s="38">
        <v>0</v>
      </c>
      <c s="32">
        <f>ROUND(ROUND(L497,2)*ROUND(G497,3),2)</f>
      </c>
      <c s="36" t="s">
        <v>54</v>
      </c>
      <c>
        <f>(M497*21)/100</f>
      </c>
      <c t="s">
        <v>28</v>
      </c>
    </row>
    <row r="498" spans="1:5" ht="12.75">
      <c r="A498" s="35" t="s">
        <v>55</v>
      </c>
      <c r="E498" s="39" t="s">
        <v>3647</v>
      </c>
    </row>
    <row r="499" spans="1:5" ht="12.75">
      <c r="A499" s="35" t="s">
        <v>56</v>
      </c>
      <c r="E499" s="40" t="s">
        <v>5</v>
      </c>
    </row>
    <row r="500" spans="1:5" ht="12.75">
      <c r="A500" t="s">
        <v>58</v>
      </c>
      <c r="E500" s="39" t="s">
        <v>5</v>
      </c>
    </row>
    <row r="501" spans="1:16" ht="12.75">
      <c r="A501" t="s">
        <v>50</v>
      </c>
      <c s="34" t="s">
        <v>419</v>
      </c>
      <c s="34" t="s">
        <v>3648</v>
      </c>
      <c s="35" t="s">
        <v>5</v>
      </c>
      <c s="6" t="s">
        <v>3649</v>
      </c>
      <c s="36" t="s">
        <v>128</v>
      </c>
      <c s="37">
        <v>3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54</v>
      </c>
      <c>
        <f>(M501*21)/100</f>
      </c>
      <c t="s">
        <v>28</v>
      </c>
    </row>
    <row r="502" spans="1:5" ht="12.75">
      <c r="A502" s="35" t="s">
        <v>55</v>
      </c>
      <c r="E502" s="39" t="s">
        <v>3649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5</v>
      </c>
    </row>
    <row r="505" spans="1:16" ht="25.5">
      <c r="A505" t="s">
        <v>50</v>
      </c>
      <c s="34" t="s">
        <v>423</v>
      </c>
      <c s="34" t="s">
        <v>3650</v>
      </c>
      <c s="35" t="s">
        <v>5</v>
      </c>
      <c s="6" t="s">
        <v>3651</v>
      </c>
      <c s="36" t="s">
        <v>128</v>
      </c>
      <c s="37">
        <v>2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54</v>
      </c>
      <c>
        <f>(M505*21)/100</f>
      </c>
      <c t="s">
        <v>28</v>
      </c>
    </row>
    <row r="506" spans="1:5" ht="38.25">
      <c r="A506" s="35" t="s">
        <v>55</v>
      </c>
      <c r="E506" s="39" t="s">
        <v>3652</v>
      </c>
    </row>
    <row r="507" spans="1:5" ht="12.75">
      <c r="A507" s="35" t="s">
        <v>56</v>
      </c>
      <c r="E507" s="40" t="s">
        <v>3653</v>
      </c>
    </row>
    <row r="508" spans="1:5" ht="12.75">
      <c r="A508" t="s">
        <v>58</v>
      </c>
      <c r="E508" s="39" t="s">
        <v>5</v>
      </c>
    </row>
    <row r="509" spans="1:16" ht="25.5">
      <c r="A509" t="s">
        <v>50</v>
      </c>
      <c s="34" t="s">
        <v>427</v>
      </c>
      <c s="34" t="s">
        <v>3654</v>
      </c>
      <c s="35" t="s">
        <v>5</v>
      </c>
      <c s="6" t="s">
        <v>3655</v>
      </c>
      <c s="36" t="s">
        <v>128</v>
      </c>
      <c s="37">
        <v>2</v>
      </c>
      <c s="36">
        <v>0.00012</v>
      </c>
      <c s="36">
        <f>ROUND(G509*H509,6)</f>
      </c>
      <c r="L509" s="38">
        <v>0</v>
      </c>
      <c s="32">
        <f>ROUND(ROUND(L509,2)*ROUND(G509,3),2)</f>
      </c>
      <c s="36" t="s">
        <v>109</v>
      </c>
      <c>
        <f>(M509*21)/100</f>
      </c>
      <c t="s">
        <v>28</v>
      </c>
    </row>
    <row r="510" spans="1:5" ht="25.5">
      <c r="A510" s="35" t="s">
        <v>55</v>
      </c>
      <c r="E510" s="39" t="s">
        <v>3655</v>
      </c>
    </row>
    <row r="511" spans="1:5" ht="12.75">
      <c r="A511" s="35" t="s">
        <v>56</v>
      </c>
      <c r="E511" s="40" t="s">
        <v>3653</v>
      </c>
    </row>
    <row r="512" spans="1:5" ht="12.75">
      <c r="A512" t="s">
        <v>58</v>
      </c>
      <c r="E512" s="39" t="s">
        <v>5</v>
      </c>
    </row>
    <row r="513" spans="1:16" ht="12.75">
      <c r="A513" t="s">
        <v>50</v>
      </c>
      <c s="34" t="s">
        <v>428</v>
      </c>
      <c s="34" t="s">
        <v>3656</v>
      </c>
      <c s="35" t="s">
        <v>5</v>
      </c>
      <c s="6" t="s">
        <v>3657</v>
      </c>
      <c s="36" t="s">
        <v>128</v>
      </c>
      <c s="37">
        <v>1</v>
      </c>
      <c s="36">
        <v>6E-05</v>
      </c>
      <c s="36">
        <f>ROUND(G513*H513,6)</f>
      </c>
      <c r="L513" s="38">
        <v>0</v>
      </c>
      <c s="32">
        <f>ROUND(ROUND(L513,2)*ROUND(G513,3),2)</f>
      </c>
      <c s="36" t="s">
        <v>109</v>
      </c>
      <c>
        <f>(M513*21)/100</f>
      </c>
      <c t="s">
        <v>28</v>
      </c>
    </row>
    <row r="514" spans="1:5" ht="12.75">
      <c r="A514" s="35" t="s">
        <v>55</v>
      </c>
      <c r="E514" s="39" t="s">
        <v>3657</v>
      </c>
    </row>
    <row r="515" spans="1:5" ht="12.75">
      <c r="A515" s="35" t="s">
        <v>56</v>
      </c>
      <c r="E515" s="40" t="s">
        <v>3658</v>
      </c>
    </row>
    <row r="516" spans="1:5" ht="12.75">
      <c r="A516" t="s">
        <v>58</v>
      </c>
      <c r="E516" s="39" t="s">
        <v>5</v>
      </c>
    </row>
    <row r="517" spans="1:16" ht="25.5">
      <c r="A517" t="s">
        <v>50</v>
      </c>
      <c s="34" t="s">
        <v>771</v>
      </c>
      <c s="34" t="s">
        <v>3659</v>
      </c>
      <c s="35" t="s">
        <v>5</v>
      </c>
      <c s="6" t="s">
        <v>3660</v>
      </c>
      <c s="36" t="s">
        <v>128</v>
      </c>
      <c s="37">
        <v>2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54</v>
      </c>
      <c>
        <f>(M517*21)/100</f>
      </c>
      <c t="s">
        <v>28</v>
      </c>
    </row>
    <row r="518" spans="1:5" ht="38.25">
      <c r="A518" s="35" t="s">
        <v>55</v>
      </c>
      <c r="E518" s="39" t="s">
        <v>3661</v>
      </c>
    </row>
    <row r="519" spans="1:5" ht="12.75">
      <c r="A519" s="35" t="s">
        <v>56</v>
      </c>
      <c r="E519" s="40" t="s">
        <v>5</v>
      </c>
    </row>
    <row r="520" spans="1:5" ht="12.75">
      <c r="A520" t="s">
        <v>58</v>
      </c>
      <c r="E520" s="39" t="s">
        <v>5</v>
      </c>
    </row>
    <row r="521" spans="1:16" ht="12.75">
      <c r="A521" t="s">
        <v>50</v>
      </c>
      <c s="34" t="s">
        <v>772</v>
      </c>
      <c s="34" t="s">
        <v>3662</v>
      </c>
      <c s="35" t="s">
        <v>5</v>
      </c>
      <c s="6" t="s">
        <v>3663</v>
      </c>
      <c s="36" t="s">
        <v>128</v>
      </c>
      <c s="37">
        <v>2</v>
      </c>
      <c s="36">
        <v>5E-05</v>
      </c>
      <c s="36">
        <f>ROUND(G521*H521,6)</f>
      </c>
      <c r="L521" s="38">
        <v>0</v>
      </c>
      <c s="32">
        <f>ROUND(ROUND(L521,2)*ROUND(G521,3),2)</f>
      </c>
      <c s="36" t="s">
        <v>54</v>
      </c>
      <c>
        <f>(M521*21)/100</f>
      </c>
      <c t="s">
        <v>28</v>
      </c>
    </row>
    <row r="522" spans="1:5" ht="12.75">
      <c r="A522" s="35" t="s">
        <v>55</v>
      </c>
      <c r="E522" s="39" t="s">
        <v>3663</v>
      </c>
    </row>
    <row r="523" spans="1:5" ht="12.75">
      <c r="A523" s="35" t="s">
        <v>56</v>
      </c>
      <c r="E523" s="40" t="s">
        <v>5</v>
      </c>
    </row>
    <row r="524" spans="1:5" ht="12.75">
      <c r="A524" t="s">
        <v>58</v>
      </c>
      <c r="E524" s="39" t="s">
        <v>5</v>
      </c>
    </row>
    <row r="525" spans="1:16" ht="12.75">
      <c r="A525" t="s">
        <v>50</v>
      </c>
      <c s="34" t="s">
        <v>775</v>
      </c>
      <c s="34" t="s">
        <v>3664</v>
      </c>
      <c s="35" t="s">
        <v>5</v>
      </c>
      <c s="6" t="s">
        <v>3665</v>
      </c>
      <c s="36" t="s">
        <v>128</v>
      </c>
      <c s="37">
        <v>2</v>
      </c>
      <c s="36">
        <v>3E-05</v>
      </c>
      <c s="36">
        <f>ROUND(G525*H525,6)</f>
      </c>
      <c r="L525" s="38">
        <v>0</v>
      </c>
      <c s="32">
        <f>ROUND(ROUND(L525,2)*ROUND(G525,3),2)</f>
      </c>
      <c s="36" t="s">
        <v>54</v>
      </c>
      <c>
        <f>(M525*21)/100</f>
      </c>
      <c t="s">
        <v>28</v>
      </c>
    </row>
    <row r="526" spans="1:5" ht="12.75">
      <c r="A526" s="35" t="s">
        <v>55</v>
      </c>
      <c r="E526" s="39" t="s">
        <v>3665</v>
      </c>
    </row>
    <row r="527" spans="1:5" ht="12.75">
      <c r="A527" s="35" t="s">
        <v>56</v>
      </c>
      <c r="E527" s="40" t="s">
        <v>5</v>
      </c>
    </row>
    <row r="528" spans="1:5" ht="12.75">
      <c r="A528" t="s">
        <v>58</v>
      </c>
      <c r="E528" s="39" t="s">
        <v>5</v>
      </c>
    </row>
    <row r="529" spans="1:16" ht="38.25">
      <c r="A529" t="s">
        <v>50</v>
      </c>
      <c s="34" t="s">
        <v>778</v>
      </c>
      <c s="34" t="s">
        <v>3666</v>
      </c>
      <c s="35" t="s">
        <v>5</v>
      </c>
      <c s="6" t="s">
        <v>3667</v>
      </c>
      <c s="36" t="s">
        <v>128</v>
      </c>
      <c s="37">
        <v>4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54</v>
      </c>
      <c>
        <f>(M529*21)/100</f>
      </c>
      <c t="s">
        <v>28</v>
      </c>
    </row>
    <row r="530" spans="1:5" ht="38.25">
      <c r="A530" s="35" t="s">
        <v>55</v>
      </c>
      <c r="E530" s="39" t="s">
        <v>3668</v>
      </c>
    </row>
    <row r="531" spans="1:5" ht="12.75">
      <c r="A531" s="35" t="s">
        <v>56</v>
      </c>
      <c r="E531" s="40" t="s">
        <v>5</v>
      </c>
    </row>
    <row r="532" spans="1:5" ht="12.75">
      <c r="A532" t="s">
        <v>58</v>
      </c>
      <c r="E532" s="39" t="s">
        <v>5</v>
      </c>
    </row>
    <row r="533" spans="1:16" ht="12.75">
      <c r="A533" t="s">
        <v>50</v>
      </c>
      <c s="34" t="s">
        <v>781</v>
      </c>
      <c s="34" t="s">
        <v>3669</v>
      </c>
      <c s="35" t="s">
        <v>5</v>
      </c>
      <c s="6" t="s">
        <v>3670</v>
      </c>
      <c s="36" t="s">
        <v>128</v>
      </c>
      <c s="37">
        <v>4</v>
      </c>
      <c s="36">
        <v>8E-05</v>
      </c>
      <c s="36">
        <f>ROUND(G533*H533,6)</f>
      </c>
      <c r="L533" s="38">
        <v>0</v>
      </c>
      <c s="32">
        <f>ROUND(ROUND(L533,2)*ROUND(G533,3),2)</f>
      </c>
      <c s="36" t="s">
        <v>54</v>
      </c>
      <c>
        <f>(M533*21)/100</f>
      </c>
      <c t="s">
        <v>28</v>
      </c>
    </row>
    <row r="534" spans="1:5" ht="12.75">
      <c r="A534" s="35" t="s">
        <v>55</v>
      </c>
      <c r="E534" s="39" t="s">
        <v>3670</v>
      </c>
    </row>
    <row r="535" spans="1:5" ht="12.75">
      <c r="A535" s="35" t="s">
        <v>56</v>
      </c>
      <c r="E535" s="40" t="s">
        <v>5</v>
      </c>
    </row>
    <row r="536" spans="1:5" ht="12.75">
      <c r="A536" t="s">
        <v>58</v>
      </c>
      <c r="E536" s="39" t="s">
        <v>5</v>
      </c>
    </row>
    <row r="537" spans="1:16" ht="25.5">
      <c r="A537" t="s">
        <v>50</v>
      </c>
      <c s="34" t="s">
        <v>784</v>
      </c>
      <c s="34" t="s">
        <v>3671</v>
      </c>
      <c s="35" t="s">
        <v>5</v>
      </c>
      <c s="6" t="s">
        <v>3672</v>
      </c>
      <c s="36" t="s">
        <v>128</v>
      </c>
      <c s="37">
        <v>79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54</v>
      </c>
      <c>
        <f>(M537*21)/100</f>
      </c>
      <c t="s">
        <v>28</v>
      </c>
    </row>
    <row r="538" spans="1:5" ht="25.5">
      <c r="A538" s="35" t="s">
        <v>55</v>
      </c>
      <c r="E538" s="39" t="s">
        <v>3672</v>
      </c>
    </row>
    <row r="539" spans="1:5" ht="12.75">
      <c r="A539" s="35" t="s">
        <v>56</v>
      </c>
      <c r="E539" s="40" t="s">
        <v>3673</v>
      </c>
    </row>
    <row r="540" spans="1:5" ht="12.75">
      <c r="A540" t="s">
        <v>58</v>
      </c>
      <c r="E540" s="39" t="s">
        <v>5</v>
      </c>
    </row>
    <row r="541" spans="1:16" ht="12.75">
      <c r="A541" t="s">
        <v>50</v>
      </c>
      <c s="34" t="s">
        <v>787</v>
      </c>
      <c s="34" t="s">
        <v>3674</v>
      </c>
      <c s="35" t="s">
        <v>5</v>
      </c>
      <c s="6" t="s">
        <v>3675</v>
      </c>
      <c s="36" t="s">
        <v>128</v>
      </c>
      <c s="37">
        <v>61</v>
      </c>
      <c s="36">
        <v>7E-05</v>
      </c>
      <c s="36">
        <f>ROUND(G541*H541,6)</f>
      </c>
      <c r="L541" s="38">
        <v>0</v>
      </c>
      <c s="32">
        <f>ROUND(ROUND(L541,2)*ROUND(G541,3),2)</f>
      </c>
      <c s="36" t="s">
        <v>54</v>
      </c>
      <c>
        <f>(M541*21)/100</f>
      </c>
      <c t="s">
        <v>28</v>
      </c>
    </row>
    <row r="542" spans="1:5" ht="12.75">
      <c r="A542" s="35" t="s">
        <v>55</v>
      </c>
      <c r="E542" s="39" t="s">
        <v>3675</v>
      </c>
    </row>
    <row r="543" spans="1:5" ht="12.75">
      <c r="A543" s="35" t="s">
        <v>56</v>
      </c>
      <c r="E543" s="40" t="s">
        <v>5</v>
      </c>
    </row>
    <row r="544" spans="1:5" ht="12.75">
      <c r="A544" t="s">
        <v>58</v>
      </c>
      <c r="E544" s="39" t="s">
        <v>5</v>
      </c>
    </row>
    <row r="545" spans="1:16" ht="25.5">
      <c r="A545" t="s">
        <v>50</v>
      </c>
      <c s="34" t="s">
        <v>790</v>
      </c>
      <c s="34" t="s">
        <v>3676</v>
      </c>
      <c s="35" t="s">
        <v>5</v>
      </c>
      <c s="6" t="s">
        <v>3677</v>
      </c>
      <c s="36" t="s">
        <v>128</v>
      </c>
      <c s="37">
        <v>10</v>
      </c>
      <c s="36">
        <v>7E-05</v>
      </c>
      <c s="36">
        <f>ROUND(G545*H545,6)</f>
      </c>
      <c r="L545" s="38">
        <v>0</v>
      </c>
      <c s="32">
        <f>ROUND(ROUND(L545,2)*ROUND(G545,3),2)</f>
      </c>
      <c s="36" t="s">
        <v>54</v>
      </c>
      <c>
        <f>(M545*21)/100</f>
      </c>
      <c t="s">
        <v>28</v>
      </c>
    </row>
    <row r="546" spans="1:5" ht="25.5">
      <c r="A546" s="35" t="s">
        <v>55</v>
      </c>
      <c r="E546" s="39" t="s">
        <v>3677</v>
      </c>
    </row>
    <row r="547" spans="1:5" ht="12.75">
      <c r="A547" s="35" t="s">
        <v>56</v>
      </c>
      <c r="E547" s="40" t="s">
        <v>5</v>
      </c>
    </row>
    <row r="548" spans="1:5" ht="12.75">
      <c r="A548" t="s">
        <v>58</v>
      </c>
      <c r="E548" s="39" t="s">
        <v>5</v>
      </c>
    </row>
    <row r="549" spans="1:16" ht="25.5">
      <c r="A549" t="s">
        <v>50</v>
      </c>
      <c s="34" t="s">
        <v>793</v>
      </c>
      <c s="34" t="s">
        <v>3678</v>
      </c>
      <c s="35" t="s">
        <v>5</v>
      </c>
      <c s="6" t="s">
        <v>3679</v>
      </c>
      <c s="36" t="s">
        <v>128</v>
      </c>
      <c s="37">
        <v>8</v>
      </c>
      <c s="36">
        <v>0.0001</v>
      </c>
      <c s="36">
        <f>ROUND(G549*H549,6)</f>
      </c>
      <c r="L549" s="38">
        <v>0</v>
      </c>
      <c s="32">
        <f>ROUND(ROUND(L549,2)*ROUND(G549,3),2)</f>
      </c>
      <c s="36" t="s">
        <v>54</v>
      </c>
      <c>
        <f>(M549*21)/100</f>
      </c>
      <c t="s">
        <v>28</v>
      </c>
    </row>
    <row r="550" spans="1:5" ht="25.5">
      <c r="A550" s="35" t="s">
        <v>55</v>
      </c>
      <c r="E550" s="39" t="s">
        <v>3679</v>
      </c>
    </row>
    <row r="551" spans="1:5" ht="12.75">
      <c r="A551" s="35" t="s">
        <v>56</v>
      </c>
      <c r="E551" s="40" t="s">
        <v>5</v>
      </c>
    </row>
    <row r="552" spans="1:5" ht="12.75">
      <c r="A552" t="s">
        <v>58</v>
      </c>
      <c r="E552" s="39" t="s">
        <v>5</v>
      </c>
    </row>
    <row r="553" spans="1:16" ht="25.5">
      <c r="A553" t="s">
        <v>50</v>
      </c>
      <c s="34" t="s">
        <v>796</v>
      </c>
      <c s="34" t="s">
        <v>3680</v>
      </c>
      <c s="35" t="s">
        <v>5</v>
      </c>
      <c s="6" t="s">
        <v>3681</v>
      </c>
      <c s="36" t="s">
        <v>128</v>
      </c>
      <c s="37">
        <v>2</v>
      </c>
      <c s="36">
        <v>0</v>
      </c>
      <c s="36">
        <f>ROUND(G553*H553,6)</f>
      </c>
      <c r="L553" s="38">
        <v>0</v>
      </c>
      <c s="32">
        <f>ROUND(ROUND(L553,2)*ROUND(G553,3),2)</f>
      </c>
      <c s="36" t="s">
        <v>109</v>
      </c>
      <c>
        <f>(M553*21)/100</f>
      </c>
      <c t="s">
        <v>28</v>
      </c>
    </row>
    <row r="554" spans="1:5" ht="25.5">
      <c r="A554" s="35" t="s">
        <v>55</v>
      </c>
      <c r="E554" s="39" t="s">
        <v>3681</v>
      </c>
    </row>
    <row r="555" spans="1:5" ht="12.75">
      <c r="A555" s="35" t="s">
        <v>56</v>
      </c>
      <c r="E555" s="40" t="s">
        <v>5</v>
      </c>
    </row>
    <row r="556" spans="1:5" ht="12.75">
      <c r="A556" t="s">
        <v>58</v>
      </c>
      <c r="E556" s="39" t="s">
        <v>5</v>
      </c>
    </row>
    <row r="557" spans="1:16" ht="12.75">
      <c r="A557" t="s">
        <v>50</v>
      </c>
      <c s="34" t="s">
        <v>799</v>
      </c>
      <c s="34" t="s">
        <v>3682</v>
      </c>
      <c s="35" t="s">
        <v>5</v>
      </c>
      <c s="6" t="s">
        <v>3683</v>
      </c>
      <c s="36" t="s">
        <v>128</v>
      </c>
      <c s="37">
        <v>2</v>
      </c>
      <c s="36">
        <v>9E-05</v>
      </c>
      <c s="36">
        <f>ROUND(G557*H557,6)</f>
      </c>
      <c r="L557" s="38">
        <v>0</v>
      </c>
      <c s="32">
        <f>ROUND(ROUND(L557,2)*ROUND(G557,3),2)</f>
      </c>
      <c s="36" t="s">
        <v>109</v>
      </c>
      <c>
        <f>(M557*21)/100</f>
      </c>
      <c t="s">
        <v>28</v>
      </c>
    </row>
    <row r="558" spans="1:5" ht="12.75">
      <c r="A558" s="35" t="s">
        <v>55</v>
      </c>
      <c r="E558" s="39" t="s">
        <v>3683</v>
      </c>
    </row>
    <row r="559" spans="1:5" ht="12.75">
      <c r="A559" s="35" t="s">
        <v>56</v>
      </c>
      <c r="E559" s="40" t="s">
        <v>5</v>
      </c>
    </row>
    <row r="560" spans="1:5" ht="12.75">
      <c r="A560" t="s">
        <v>58</v>
      </c>
      <c r="E560" s="39" t="s">
        <v>5</v>
      </c>
    </row>
    <row r="561" spans="1:16" ht="12.75">
      <c r="A561" t="s">
        <v>50</v>
      </c>
      <c s="34" t="s">
        <v>802</v>
      </c>
      <c s="34" t="s">
        <v>3684</v>
      </c>
      <c s="35" t="s">
        <v>5</v>
      </c>
      <c s="6" t="s">
        <v>3685</v>
      </c>
      <c s="36" t="s">
        <v>128</v>
      </c>
      <c s="37">
        <v>2</v>
      </c>
      <c s="36">
        <v>3E-05</v>
      </c>
      <c s="36">
        <f>ROUND(G561*H561,6)</f>
      </c>
      <c r="L561" s="38">
        <v>0</v>
      </c>
      <c s="32">
        <f>ROUND(ROUND(L561,2)*ROUND(G561,3),2)</f>
      </c>
      <c s="36" t="s">
        <v>109</v>
      </c>
      <c>
        <f>(M561*21)/100</f>
      </c>
      <c t="s">
        <v>28</v>
      </c>
    </row>
    <row r="562" spans="1:5" ht="12.75">
      <c r="A562" s="35" t="s">
        <v>55</v>
      </c>
      <c r="E562" s="39" t="s">
        <v>3685</v>
      </c>
    </row>
    <row r="563" spans="1:5" ht="12.75">
      <c r="A563" s="35" t="s">
        <v>56</v>
      </c>
      <c r="E563" s="40" t="s">
        <v>5</v>
      </c>
    </row>
    <row r="564" spans="1:5" ht="12.75">
      <c r="A564" t="s">
        <v>58</v>
      </c>
      <c r="E564" s="39" t="s">
        <v>5</v>
      </c>
    </row>
    <row r="565" spans="1:16" ht="25.5">
      <c r="A565" t="s">
        <v>50</v>
      </c>
      <c s="34" t="s">
        <v>805</v>
      </c>
      <c s="34" t="s">
        <v>3686</v>
      </c>
      <c s="35" t="s">
        <v>5</v>
      </c>
      <c s="6" t="s">
        <v>3687</v>
      </c>
      <c s="36" t="s">
        <v>128</v>
      </c>
      <c s="37">
        <v>1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54</v>
      </c>
      <c>
        <f>(M565*21)/100</f>
      </c>
      <c t="s">
        <v>28</v>
      </c>
    </row>
    <row r="566" spans="1:5" ht="25.5">
      <c r="A566" s="35" t="s">
        <v>55</v>
      </c>
      <c r="E566" s="39" t="s">
        <v>3687</v>
      </c>
    </row>
    <row r="567" spans="1:5" ht="12.75">
      <c r="A567" s="35" t="s">
        <v>56</v>
      </c>
      <c r="E567" s="40" t="s">
        <v>5</v>
      </c>
    </row>
    <row r="568" spans="1:5" ht="12.75">
      <c r="A568" t="s">
        <v>58</v>
      </c>
      <c r="E568" s="39" t="s">
        <v>5</v>
      </c>
    </row>
    <row r="569" spans="1:16" ht="12.75">
      <c r="A569" t="s">
        <v>50</v>
      </c>
      <c s="34" t="s">
        <v>808</v>
      </c>
      <c s="34" t="s">
        <v>3688</v>
      </c>
      <c s="35" t="s">
        <v>5</v>
      </c>
      <c s="6" t="s">
        <v>3689</v>
      </c>
      <c s="36" t="s">
        <v>128</v>
      </c>
      <c s="37">
        <v>1</v>
      </c>
      <c s="36">
        <v>0.00031</v>
      </c>
      <c s="36">
        <f>ROUND(G569*H569,6)</f>
      </c>
      <c r="L569" s="38">
        <v>0</v>
      </c>
      <c s="32">
        <f>ROUND(ROUND(L569,2)*ROUND(G569,3),2)</f>
      </c>
      <c s="36" t="s">
        <v>54</v>
      </c>
      <c>
        <f>(M569*21)/100</f>
      </c>
      <c t="s">
        <v>28</v>
      </c>
    </row>
    <row r="570" spans="1:5" ht="12.75">
      <c r="A570" s="35" t="s">
        <v>55</v>
      </c>
      <c r="E570" s="39" t="s">
        <v>3689</v>
      </c>
    </row>
    <row r="571" spans="1:5" ht="12.75">
      <c r="A571" s="35" t="s">
        <v>56</v>
      </c>
      <c r="E571" s="40" t="s">
        <v>5</v>
      </c>
    </row>
    <row r="572" spans="1:5" ht="12.75">
      <c r="A572" t="s">
        <v>58</v>
      </c>
      <c r="E572" s="39" t="s">
        <v>5</v>
      </c>
    </row>
    <row r="573" spans="1:16" ht="12.75">
      <c r="A573" t="s">
        <v>50</v>
      </c>
      <c s="34" t="s">
        <v>811</v>
      </c>
      <c s="34" t="s">
        <v>3690</v>
      </c>
      <c s="35" t="s">
        <v>5</v>
      </c>
      <c s="6" t="s">
        <v>3691</v>
      </c>
      <c s="36" t="s">
        <v>128</v>
      </c>
      <c s="37">
        <v>45</v>
      </c>
      <c s="36">
        <v>1E-05</v>
      </c>
      <c s="36">
        <f>ROUND(G573*H573,6)</f>
      </c>
      <c r="L573" s="38">
        <v>0</v>
      </c>
      <c s="32">
        <f>ROUND(ROUND(L573,2)*ROUND(G573,3),2)</f>
      </c>
      <c s="36" t="s">
        <v>54</v>
      </c>
      <c>
        <f>(M573*21)/100</f>
      </c>
      <c t="s">
        <v>28</v>
      </c>
    </row>
    <row r="574" spans="1:5" ht="12.75">
      <c r="A574" s="35" t="s">
        <v>55</v>
      </c>
      <c r="E574" s="39" t="s">
        <v>3691</v>
      </c>
    </row>
    <row r="575" spans="1:5" ht="12.75">
      <c r="A575" s="35" t="s">
        <v>56</v>
      </c>
      <c r="E575" s="40" t="s">
        <v>5</v>
      </c>
    </row>
    <row r="576" spans="1:5" ht="12.75">
      <c r="A576" t="s">
        <v>58</v>
      </c>
      <c r="E576" s="39" t="s">
        <v>5</v>
      </c>
    </row>
    <row r="577" spans="1:16" ht="12.75">
      <c r="A577" t="s">
        <v>50</v>
      </c>
      <c s="34" t="s">
        <v>814</v>
      </c>
      <c s="34" t="s">
        <v>3692</v>
      </c>
      <c s="35" t="s">
        <v>5</v>
      </c>
      <c s="6" t="s">
        <v>3693</v>
      </c>
      <c s="36" t="s">
        <v>128</v>
      </c>
      <c s="37">
        <v>6</v>
      </c>
      <c s="36">
        <v>2E-05</v>
      </c>
      <c s="36">
        <f>ROUND(G577*H577,6)</f>
      </c>
      <c r="L577" s="38">
        <v>0</v>
      </c>
      <c s="32">
        <f>ROUND(ROUND(L577,2)*ROUND(G577,3),2)</f>
      </c>
      <c s="36" t="s">
        <v>54</v>
      </c>
      <c>
        <f>(M577*21)/100</f>
      </c>
      <c t="s">
        <v>28</v>
      </c>
    </row>
    <row r="578" spans="1:5" ht="12.75">
      <c r="A578" s="35" t="s">
        <v>55</v>
      </c>
      <c r="E578" s="39" t="s">
        <v>3693</v>
      </c>
    </row>
    <row r="579" spans="1:5" ht="12.75">
      <c r="A579" s="35" t="s">
        <v>56</v>
      </c>
      <c r="E579" s="40" t="s">
        <v>5</v>
      </c>
    </row>
    <row r="580" spans="1:5" ht="12.75">
      <c r="A580" t="s">
        <v>58</v>
      </c>
      <c r="E580" s="39" t="s">
        <v>5</v>
      </c>
    </row>
    <row r="581" spans="1:16" ht="12.75">
      <c r="A581" t="s">
        <v>50</v>
      </c>
      <c s="34" t="s">
        <v>817</v>
      </c>
      <c s="34" t="s">
        <v>3694</v>
      </c>
      <c s="35" t="s">
        <v>5</v>
      </c>
      <c s="6" t="s">
        <v>3695</v>
      </c>
      <c s="36" t="s">
        <v>128</v>
      </c>
      <c s="37">
        <v>3</v>
      </c>
      <c s="36">
        <v>3E-05</v>
      </c>
      <c s="36">
        <f>ROUND(G581*H581,6)</f>
      </c>
      <c r="L581" s="38">
        <v>0</v>
      </c>
      <c s="32">
        <f>ROUND(ROUND(L581,2)*ROUND(G581,3),2)</f>
      </c>
      <c s="36" t="s">
        <v>54</v>
      </c>
      <c>
        <f>(M581*21)/100</f>
      </c>
      <c t="s">
        <v>28</v>
      </c>
    </row>
    <row r="582" spans="1:5" ht="12.75">
      <c r="A582" s="35" t="s">
        <v>55</v>
      </c>
      <c r="E582" s="39" t="s">
        <v>3695</v>
      </c>
    </row>
    <row r="583" spans="1:5" ht="12.75">
      <c r="A583" s="35" t="s">
        <v>56</v>
      </c>
      <c r="E583" s="40" t="s">
        <v>5</v>
      </c>
    </row>
    <row r="584" spans="1:5" ht="12.75">
      <c r="A584" t="s">
        <v>58</v>
      </c>
      <c r="E584" s="39" t="s">
        <v>5</v>
      </c>
    </row>
    <row r="585" spans="1:16" ht="12.75">
      <c r="A585" t="s">
        <v>50</v>
      </c>
      <c s="34" t="s">
        <v>818</v>
      </c>
      <c s="34" t="s">
        <v>3696</v>
      </c>
      <c s="35" t="s">
        <v>5</v>
      </c>
      <c s="6" t="s">
        <v>3697</v>
      </c>
      <c s="36" t="s">
        <v>128</v>
      </c>
      <c s="37">
        <v>1</v>
      </c>
      <c s="36">
        <v>4E-05</v>
      </c>
      <c s="36">
        <f>ROUND(G585*H585,6)</f>
      </c>
      <c r="L585" s="38">
        <v>0</v>
      </c>
      <c s="32">
        <f>ROUND(ROUND(L585,2)*ROUND(G585,3),2)</f>
      </c>
      <c s="36" t="s">
        <v>54</v>
      </c>
      <c>
        <f>(M585*21)/100</f>
      </c>
      <c t="s">
        <v>28</v>
      </c>
    </row>
    <row r="586" spans="1:5" ht="12.75">
      <c r="A586" s="35" t="s">
        <v>55</v>
      </c>
      <c r="E586" s="39" t="s">
        <v>3697</v>
      </c>
    </row>
    <row r="587" spans="1:5" ht="12.75">
      <c r="A587" s="35" t="s">
        <v>56</v>
      </c>
      <c r="E587" s="40" t="s">
        <v>5</v>
      </c>
    </row>
    <row r="588" spans="1:5" ht="12.75">
      <c r="A588" t="s">
        <v>58</v>
      </c>
      <c r="E588" s="39" t="s">
        <v>5</v>
      </c>
    </row>
    <row r="589" spans="1:16" ht="12.75">
      <c r="A589" t="s">
        <v>50</v>
      </c>
      <c s="34" t="s">
        <v>819</v>
      </c>
      <c s="34" t="s">
        <v>3698</v>
      </c>
      <c s="35" t="s">
        <v>5</v>
      </c>
      <c s="6" t="s">
        <v>3699</v>
      </c>
      <c s="36" t="s">
        <v>128</v>
      </c>
      <c s="37">
        <v>6</v>
      </c>
      <c s="36">
        <v>6E-05</v>
      </c>
      <c s="36">
        <f>ROUND(G589*H589,6)</f>
      </c>
      <c r="L589" s="38">
        <v>0</v>
      </c>
      <c s="32">
        <f>ROUND(ROUND(L589,2)*ROUND(G589,3),2)</f>
      </c>
      <c s="36" t="s">
        <v>54</v>
      </c>
      <c>
        <f>(M589*21)/100</f>
      </c>
      <c t="s">
        <v>28</v>
      </c>
    </row>
    <row r="590" spans="1:5" ht="12.75">
      <c r="A590" s="35" t="s">
        <v>55</v>
      </c>
      <c r="E590" s="39" t="s">
        <v>3699</v>
      </c>
    </row>
    <row r="591" spans="1:5" ht="12.75">
      <c r="A591" s="35" t="s">
        <v>56</v>
      </c>
      <c r="E591" s="40" t="s">
        <v>5</v>
      </c>
    </row>
    <row r="592" spans="1:5" ht="12.75">
      <c r="A592" t="s">
        <v>58</v>
      </c>
      <c r="E592" s="39" t="s">
        <v>5</v>
      </c>
    </row>
    <row r="593" spans="1:16" ht="25.5">
      <c r="A593" t="s">
        <v>50</v>
      </c>
      <c s="34" t="s">
        <v>820</v>
      </c>
      <c s="34" t="s">
        <v>3700</v>
      </c>
      <c s="35" t="s">
        <v>5</v>
      </c>
      <c s="6" t="s">
        <v>3701</v>
      </c>
      <c s="36" t="s">
        <v>128</v>
      </c>
      <c s="37">
        <v>19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54</v>
      </c>
      <c>
        <f>(M593*21)/100</f>
      </c>
      <c t="s">
        <v>28</v>
      </c>
    </row>
    <row r="594" spans="1:5" ht="25.5">
      <c r="A594" s="35" t="s">
        <v>55</v>
      </c>
      <c r="E594" s="39" t="s">
        <v>3701</v>
      </c>
    </row>
    <row r="595" spans="1:5" ht="38.25">
      <c r="A595" s="35" t="s">
        <v>56</v>
      </c>
      <c r="E595" s="40" t="s">
        <v>3702</v>
      </c>
    </row>
    <row r="596" spans="1:5" ht="12.75">
      <c r="A596" t="s">
        <v>58</v>
      </c>
      <c r="E596" s="39" t="s">
        <v>5</v>
      </c>
    </row>
    <row r="597" spans="1:16" ht="12.75">
      <c r="A597" t="s">
        <v>50</v>
      </c>
      <c s="34" t="s">
        <v>821</v>
      </c>
      <c s="34" t="s">
        <v>3703</v>
      </c>
      <c s="35" t="s">
        <v>5</v>
      </c>
      <c s="6" t="s">
        <v>3704</v>
      </c>
      <c s="36" t="s">
        <v>128</v>
      </c>
      <c s="37">
        <v>15</v>
      </c>
      <c s="36">
        <v>0.00048</v>
      </c>
      <c s="36">
        <f>ROUND(G597*H597,6)</f>
      </c>
      <c r="L597" s="38">
        <v>0</v>
      </c>
      <c s="32">
        <f>ROUND(ROUND(L597,2)*ROUND(G597,3),2)</f>
      </c>
      <c s="36" t="s">
        <v>109</v>
      </c>
      <c>
        <f>(M597*21)/100</f>
      </c>
      <c t="s">
        <v>28</v>
      </c>
    </row>
    <row r="598" spans="1:5" ht="12.75">
      <c r="A598" s="35" t="s">
        <v>55</v>
      </c>
      <c r="E598" s="39" t="s">
        <v>3704</v>
      </c>
    </row>
    <row r="599" spans="1:5" ht="38.25">
      <c r="A599" s="35" t="s">
        <v>56</v>
      </c>
      <c r="E599" s="40" t="s">
        <v>3705</v>
      </c>
    </row>
    <row r="600" spans="1:5" ht="12.75">
      <c r="A600" t="s">
        <v>58</v>
      </c>
      <c r="E600" s="39" t="s">
        <v>5</v>
      </c>
    </row>
    <row r="601" spans="1:16" ht="12.75">
      <c r="A601" t="s">
        <v>50</v>
      </c>
      <c s="34" t="s">
        <v>824</v>
      </c>
      <c s="34" t="s">
        <v>3706</v>
      </c>
      <c s="35" t="s">
        <v>5</v>
      </c>
      <c s="6" t="s">
        <v>3707</v>
      </c>
      <c s="36" t="s">
        <v>128</v>
      </c>
      <c s="37">
        <v>4</v>
      </c>
      <c s="36">
        <v>0.001</v>
      </c>
      <c s="36">
        <f>ROUND(G601*H601,6)</f>
      </c>
      <c r="L601" s="38">
        <v>0</v>
      </c>
      <c s="32">
        <f>ROUND(ROUND(L601,2)*ROUND(G601,3),2)</f>
      </c>
      <c s="36" t="s">
        <v>109</v>
      </c>
      <c>
        <f>(M601*21)/100</f>
      </c>
      <c t="s">
        <v>28</v>
      </c>
    </row>
    <row r="602" spans="1:5" ht="12.75">
      <c r="A602" s="35" t="s">
        <v>55</v>
      </c>
      <c r="E602" s="39" t="s">
        <v>3707</v>
      </c>
    </row>
    <row r="603" spans="1:5" ht="38.25">
      <c r="A603" s="35" t="s">
        <v>56</v>
      </c>
      <c r="E603" s="40" t="s">
        <v>3708</v>
      </c>
    </row>
    <row r="604" spans="1:5" ht="12.75">
      <c r="A604" t="s">
        <v>58</v>
      </c>
      <c r="E604" s="39" t="s">
        <v>5</v>
      </c>
    </row>
    <row r="605" spans="1:16" ht="25.5">
      <c r="A605" t="s">
        <v>50</v>
      </c>
      <c s="34" t="s">
        <v>827</v>
      </c>
      <c s="34" t="s">
        <v>3709</v>
      </c>
      <c s="35" t="s">
        <v>5</v>
      </c>
      <c s="6" t="s">
        <v>3710</v>
      </c>
      <c s="36" t="s">
        <v>128</v>
      </c>
      <c s="37">
        <v>21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54</v>
      </c>
      <c>
        <f>(M605*21)/100</f>
      </c>
      <c t="s">
        <v>28</v>
      </c>
    </row>
    <row r="606" spans="1:5" ht="25.5">
      <c r="A606" s="35" t="s">
        <v>55</v>
      </c>
      <c r="E606" s="39" t="s">
        <v>3710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5</v>
      </c>
    </row>
    <row r="609" spans="1:16" ht="12.75">
      <c r="A609" t="s">
        <v>50</v>
      </c>
      <c s="34" t="s">
        <v>831</v>
      </c>
      <c s="34" t="s">
        <v>3711</v>
      </c>
      <c s="35" t="s">
        <v>5</v>
      </c>
      <c s="6" t="s">
        <v>3712</v>
      </c>
      <c s="36" t="s">
        <v>128</v>
      </c>
      <c s="37">
        <v>21</v>
      </c>
      <c s="36">
        <v>0.0016</v>
      </c>
      <c s="36">
        <f>ROUND(G609*H609,6)</f>
      </c>
      <c r="L609" s="38">
        <v>0</v>
      </c>
      <c s="32">
        <f>ROUND(ROUND(L609,2)*ROUND(G609,3),2)</f>
      </c>
      <c s="36" t="s">
        <v>109</v>
      </c>
      <c>
        <f>(M609*21)/100</f>
      </c>
      <c t="s">
        <v>28</v>
      </c>
    </row>
    <row r="610" spans="1:5" ht="12.75">
      <c r="A610" s="35" t="s">
        <v>55</v>
      </c>
      <c r="E610" s="39" t="s">
        <v>3712</v>
      </c>
    </row>
    <row r="611" spans="1:5" ht="12.75">
      <c r="A611" s="35" t="s">
        <v>56</v>
      </c>
      <c r="E611" s="40" t="s">
        <v>5</v>
      </c>
    </row>
    <row r="612" spans="1:5" ht="12.75">
      <c r="A612" t="s">
        <v>58</v>
      </c>
      <c r="E612" s="39" t="s">
        <v>5</v>
      </c>
    </row>
    <row r="613" spans="1:16" ht="25.5">
      <c r="A613" t="s">
        <v>50</v>
      </c>
      <c s="34" t="s">
        <v>834</v>
      </c>
      <c s="34" t="s">
        <v>3713</v>
      </c>
      <c s="35" t="s">
        <v>5</v>
      </c>
      <c s="6" t="s">
        <v>3714</v>
      </c>
      <c s="36" t="s">
        <v>128</v>
      </c>
      <c s="37">
        <v>6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54</v>
      </c>
      <c>
        <f>(M613*21)/100</f>
      </c>
      <c t="s">
        <v>28</v>
      </c>
    </row>
    <row r="614" spans="1:5" ht="25.5">
      <c r="A614" s="35" t="s">
        <v>55</v>
      </c>
      <c r="E614" s="39" t="s">
        <v>3714</v>
      </c>
    </row>
    <row r="615" spans="1:5" ht="12.75">
      <c r="A615" s="35" t="s">
        <v>56</v>
      </c>
      <c r="E615" s="40" t="s">
        <v>3715</v>
      </c>
    </row>
    <row r="616" spans="1:5" ht="12.75">
      <c r="A616" t="s">
        <v>58</v>
      </c>
      <c r="E616" s="39" t="s">
        <v>5</v>
      </c>
    </row>
    <row r="617" spans="1:16" ht="12.75">
      <c r="A617" t="s">
        <v>50</v>
      </c>
      <c s="34" t="s">
        <v>837</v>
      </c>
      <c s="34" t="s">
        <v>3716</v>
      </c>
      <c s="35" t="s">
        <v>5</v>
      </c>
      <c s="6" t="s">
        <v>3717</v>
      </c>
      <c s="36" t="s">
        <v>128</v>
      </c>
      <c s="37">
        <v>6</v>
      </c>
      <c s="36">
        <v>0.00106</v>
      </c>
      <c s="36">
        <f>ROUND(G617*H617,6)</f>
      </c>
      <c r="L617" s="38">
        <v>0</v>
      </c>
      <c s="32">
        <f>ROUND(ROUND(L617,2)*ROUND(G617,3),2)</f>
      </c>
      <c s="36" t="s">
        <v>54</v>
      </c>
      <c>
        <f>(M617*21)/100</f>
      </c>
      <c t="s">
        <v>28</v>
      </c>
    </row>
    <row r="618" spans="1:5" ht="12.75">
      <c r="A618" s="35" t="s">
        <v>55</v>
      </c>
      <c r="E618" s="39" t="s">
        <v>3717</v>
      </c>
    </row>
    <row r="619" spans="1:5" ht="38.25">
      <c r="A619" s="35" t="s">
        <v>56</v>
      </c>
      <c r="E619" s="40" t="s">
        <v>3718</v>
      </c>
    </row>
    <row r="620" spans="1:5" ht="12.75">
      <c r="A620" t="s">
        <v>58</v>
      </c>
      <c r="E620" s="39" t="s">
        <v>5</v>
      </c>
    </row>
    <row r="621" spans="1:16" ht="25.5">
      <c r="A621" t="s">
        <v>50</v>
      </c>
      <c s="34" t="s">
        <v>841</v>
      </c>
      <c s="34" t="s">
        <v>3719</v>
      </c>
      <c s="35" t="s">
        <v>5</v>
      </c>
      <c s="6" t="s">
        <v>3720</v>
      </c>
      <c s="36" t="s">
        <v>128</v>
      </c>
      <c s="37">
        <v>2</v>
      </c>
      <c s="36">
        <v>0</v>
      </c>
      <c s="36">
        <f>ROUND(G621*H621,6)</f>
      </c>
      <c r="L621" s="38">
        <v>0</v>
      </c>
      <c s="32">
        <f>ROUND(ROUND(L621,2)*ROUND(G621,3),2)</f>
      </c>
      <c s="36" t="s">
        <v>54</v>
      </c>
      <c>
        <f>(M621*21)/100</f>
      </c>
      <c t="s">
        <v>28</v>
      </c>
    </row>
    <row r="622" spans="1:5" ht="25.5">
      <c r="A622" s="35" t="s">
        <v>55</v>
      </c>
      <c r="E622" s="39" t="s">
        <v>3720</v>
      </c>
    </row>
    <row r="623" spans="1:5" ht="12.75">
      <c r="A623" s="35" t="s">
        <v>56</v>
      </c>
      <c r="E623" s="40" t="s">
        <v>3721</v>
      </c>
    </row>
    <row r="624" spans="1:5" ht="12.75">
      <c r="A624" t="s">
        <v>58</v>
      </c>
      <c r="E624" s="39" t="s">
        <v>5</v>
      </c>
    </row>
    <row r="625" spans="1:16" ht="12.75">
      <c r="A625" t="s">
        <v>50</v>
      </c>
      <c s="34" t="s">
        <v>842</v>
      </c>
      <c s="34" t="s">
        <v>3722</v>
      </c>
      <c s="35" t="s">
        <v>5</v>
      </c>
      <c s="6" t="s">
        <v>3723</v>
      </c>
      <c s="36" t="s">
        <v>128</v>
      </c>
      <c s="37">
        <v>2</v>
      </c>
      <c s="36">
        <v>0.00057</v>
      </c>
      <c s="36">
        <f>ROUND(G625*H625,6)</f>
      </c>
      <c r="L625" s="38">
        <v>0</v>
      </c>
      <c s="32">
        <f>ROUND(ROUND(L625,2)*ROUND(G625,3),2)</f>
      </c>
      <c s="36" t="s">
        <v>54</v>
      </c>
      <c>
        <f>(M625*21)/100</f>
      </c>
      <c t="s">
        <v>28</v>
      </c>
    </row>
    <row r="626" spans="1:5" ht="12.75">
      <c r="A626" s="35" t="s">
        <v>55</v>
      </c>
      <c r="E626" s="39" t="s">
        <v>3723</v>
      </c>
    </row>
    <row r="627" spans="1:5" ht="38.25">
      <c r="A627" s="35" t="s">
        <v>56</v>
      </c>
      <c r="E627" s="40" t="s">
        <v>3724</v>
      </c>
    </row>
    <row r="628" spans="1:5" ht="12.75">
      <c r="A628" t="s">
        <v>58</v>
      </c>
      <c r="E628" s="39" t="s">
        <v>5</v>
      </c>
    </row>
    <row r="629" spans="1:16" ht="25.5">
      <c r="A629" t="s">
        <v>50</v>
      </c>
      <c s="34" t="s">
        <v>1168</v>
      </c>
      <c s="34" t="s">
        <v>3725</v>
      </c>
      <c s="35" t="s">
        <v>5</v>
      </c>
      <c s="6" t="s">
        <v>3726</v>
      </c>
      <c s="36" t="s">
        <v>128</v>
      </c>
      <c s="37">
        <v>3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109</v>
      </c>
      <c>
        <f>(M629*21)/100</f>
      </c>
      <c t="s">
        <v>28</v>
      </c>
    </row>
    <row r="630" spans="1:5" ht="25.5">
      <c r="A630" s="35" t="s">
        <v>55</v>
      </c>
      <c r="E630" s="39" t="s">
        <v>3726</v>
      </c>
    </row>
    <row r="631" spans="1:5" ht="12.75">
      <c r="A631" s="35" t="s">
        <v>56</v>
      </c>
      <c r="E631" s="40" t="s">
        <v>3727</v>
      </c>
    </row>
    <row r="632" spans="1:5" ht="12.75">
      <c r="A632" t="s">
        <v>58</v>
      </c>
      <c r="E632" s="39" t="s">
        <v>5</v>
      </c>
    </row>
    <row r="633" spans="1:16" ht="12.75">
      <c r="A633" t="s">
        <v>50</v>
      </c>
      <c s="34" t="s">
        <v>1171</v>
      </c>
      <c s="34" t="s">
        <v>3728</v>
      </c>
      <c s="35" t="s">
        <v>5</v>
      </c>
      <c s="6" t="s">
        <v>3729</v>
      </c>
      <c s="36" t="s">
        <v>128</v>
      </c>
      <c s="37">
        <v>3</v>
      </c>
      <c s="36">
        <v>0.001</v>
      </c>
      <c s="36">
        <f>ROUND(G633*H633,6)</f>
      </c>
      <c r="L633" s="38">
        <v>0</v>
      </c>
      <c s="32">
        <f>ROUND(ROUND(L633,2)*ROUND(G633,3),2)</f>
      </c>
      <c s="36" t="s">
        <v>109</v>
      </c>
      <c>
        <f>(M633*21)/100</f>
      </c>
      <c t="s">
        <v>28</v>
      </c>
    </row>
    <row r="634" spans="1:5" ht="12.75">
      <c r="A634" s="35" t="s">
        <v>55</v>
      </c>
      <c r="E634" s="39" t="s">
        <v>3729</v>
      </c>
    </row>
    <row r="635" spans="1:5" ht="38.25">
      <c r="A635" s="35" t="s">
        <v>56</v>
      </c>
      <c r="E635" s="40" t="s">
        <v>3730</v>
      </c>
    </row>
    <row r="636" spans="1:5" ht="12.75">
      <c r="A636" t="s">
        <v>58</v>
      </c>
      <c r="E636" s="39" t="s">
        <v>5</v>
      </c>
    </row>
    <row r="637" spans="1:16" ht="25.5">
      <c r="A637" t="s">
        <v>50</v>
      </c>
      <c s="34" t="s">
        <v>1174</v>
      </c>
      <c s="34" t="s">
        <v>3731</v>
      </c>
      <c s="35" t="s">
        <v>5</v>
      </c>
      <c s="6" t="s">
        <v>3732</v>
      </c>
      <c s="36" t="s">
        <v>128</v>
      </c>
      <c s="37">
        <v>4</v>
      </c>
      <c s="36">
        <v>0</v>
      </c>
      <c s="36">
        <f>ROUND(G637*H637,6)</f>
      </c>
      <c r="L637" s="38">
        <v>0</v>
      </c>
      <c s="32">
        <f>ROUND(ROUND(L637,2)*ROUND(G637,3),2)</f>
      </c>
      <c s="36" t="s">
        <v>109</v>
      </c>
      <c>
        <f>(M637*21)/100</f>
      </c>
      <c t="s">
        <v>28</v>
      </c>
    </row>
    <row r="638" spans="1:5" ht="25.5">
      <c r="A638" s="35" t="s">
        <v>55</v>
      </c>
      <c r="E638" s="39" t="s">
        <v>3732</v>
      </c>
    </row>
    <row r="639" spans="1:5" ht="12.75">
      <c r="A639" s="35" t="s">
        <v>56</v>
      </c>
      <c r="E639" s="40" t="s">
        <v>3733</v>
      </c>
    </row>
    <row r="640" spans="1:5" ht="12.75">
      <c r="A640" t="s">
        <v>58</v>
      </c>
      <c r="E640" s="39" t="s">
        <v>5</v>
      </c>
    </row>
    <row r="641" spans="1:16" ht="12.75">
      <c r="A641" t="s">
        <v>50</v>
      </c>
      <c s="34" t="s">
        <v>1177</v>
      </c>
      <c s="34" t="s">
        <v>3734</v>
      </c>
      <c s="35" t="s">
        <v>5</v>
      </c>
      <c s="6" t="s">
        <v>3735</v>
      </c>
      <c s="36" t="s">
        <v>128</v>
      </c>
      <c s="37">
        <v>4</v>
      </c>
      <c s="36">
        <v>0.00034</v>
      </c>
      <c s="36">
        <f>ROUND(G641*H641,6)</f>
      </c>
      <c r="L641" s="38">
        <v>0</v>
      </c>
      <c s="32">
        <f>ROUND(ROUND(L641,2)*ROUND(G641,3),2)</f>
      </c>
      <c s="36" t="s">
        <v>109</v>
      </c>
      <c>
        <f>(M641*21)/100</f>
      </c>
      <c t="s">
        <v>28</v>
      </c>
    </row>
    <row r="642" spans="1:5" ht="12.75">
      <c r="A642" s="35" t="s">
        <v>55</v>
      </c>
      <c r="E642" s="39" t="s">
        <v>3735</v>
      </c>
    </row>
    <row r="643" spans="1:5" ht="38.25">
      <c r="A643" s="35" t="s">
        <v>56</v>
      </c>
      <c r="E643" s="40" t="s">
        <v>3736</v>
      </c>
    </row>
    <row r="644" spans="1:5" ht="12.75">
      <c r="A644" t="s">
        <v>58</v>
      </c>
      <c r="E644" s="39" t="s">
        <v>5</v>
      </c>
    </row>
    <row r="645" spans="1:16" ht="38.25">
      <c r="A645" t="s">
        <v>50</v>
      </c>
      <c s="34" t="s">
        <v>1181</v>
      </c>
      <c s="34" t="s">
        <v>3737</v>
      </c>
      <c s="35" t="s">
        <v>5</v>
      </c>
      <c s="6" t="s">
        <v>3738</v>
      </c>
      <c s="36" t="s">
        <v>128</v>
      </c>
      <c s="37">
        <v>3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54</v>
      </c>
      <c>
        <f>(M645*21)/100</f>
      </c>
      <c t="s">
        <v>28</v>
      </c>
    </row>
    <row r="646" spans="1:5" ht="38.25">
      <c r="A646" s="35" t="s">
        <v>55</v>
      </c>
      <c r="E646" s="39" t="s">
        <v>3739</v>
      </c>
    </row>
    <row r="647" spans="1:5" ht="12.75">
      <c r="A647" s="35" t="s">
        <v>56</v>
      </c>
      <c r="E647" s="40" t="s">
        <v>3740</v>
      </c>
    </row>
    <row r="648" spans="1:5" ht="12.75">
      <c r="A648" t="s">
        <v>58</v>
      </c>
      <c r="E648" s="39" t="s">
        <v>5</v>
      </c>
    </row>
    <row r="649" spans="1:16" ht="12.75">
      <c r="A649" t="s">
        <v>50</v>
      </c>
      <c s="34" t="s">
        <v>1185</v>
      </c>
      <c s="34" t="s">
        <v>3741</v>
      </c>
      <c s="35" t="s">
        <v>5</v>
      </c>
      <c s="6" t="s">
        <v>3742</v>
      </c>
      <c s="36" t="s">
        <v>128</v>
      </c>
      <c s="37">
        <v>3</v>
      </c>
      <c s="36">
        <v>0.00255</v>
      </c>
      <c s="36">
        <f>ROUND(G649*H649,6)</f>
      </c>
      <c r="L649" s="38">
        <v>0</v>
      </c>
      <c s="32">
        <f>ROUND(ROUND(L649,2)*ROUND(G649,3),2)</f>
      </c>
      <c s="36" t="s">
        <v>54</v>
      </c>
      <c>
        <f>(M649*21)/100</f>
      </c>
      <c t="s">
        <v>28</v>
      </c>
    </row>
    <row r="650" spans="1:5" ht="12.75">
      <c r="A650" s="35" t="s">
        <v>55</v>
      </c>
      <c r="E650" s="39" t="s">
        <v>3742</v>
      </c>
    </row>
    <row r="651" spans="1:5" ht="38.25">
      <c r="A651" s="35" t="s">
        <v>56</v>
      </c>
      <c r="E651" s="40" t="s">
        <v>3743</v>
      </c>
    </row>
    <row r="652" spans="1:5" ht="12.75">
      <c r="A652" t="s">
        <v>58</v>
      </c>
      <c r="E652" s="39" t="s">
        <v>5</v>
      </c>
    </row>
    <row r="653" spans="1:16" ht="25.5">
      <c r="A653" t="s">
        <v>50</v>
      </c>
      <c s="34" t="s">
        <v>1189</v>
      </c>
      <c s="34" t="s">
        <v>3744</v>
      </c>
      <c s="35" t="s">
        <v>5</v>
      </c>
      <c s="6" t="s">
        <v>3745</v>
      </c>
      <c s="36" t="s">
        <v>128</v>
      </c>
      <c s="37">
        <v>20</v>
      </c>
      <c s="36">
        <v>0</v>
      </c>
      <c s="36">
        <f>ROUND(G653*H653,6)</f>
      </c>
      <c r="L653" s="38">
        <v>0</v>
      </c>
      <c s="32">
        <f>ROUND(ROUND(L653,2)*ROUND(G653,3),2)</f>
      </c>
      <c s="36" t="s">
        <v>54</v>
      </c>
      <c>
        <f>(M653*21)/100</f>
      </c>
      <c t="s">
        <v>28</v>
      </c>
    </row>
    <row r="654" spans="1:5" ht="25.5">
      <c r="A654" s="35" t="s">
        <v>55</v>
      </c>
      <c r="E654" s="39" t="s">
        <v>3745</v>
      </c>
    </row>
    <row r="655" spans="1:5" ht="38.25">
      <c r="A655" s="35" t="s">
        <v>56</v>
      </c>
      <c r="E655" s="40" t="s">
        <v>3746</v>
      </c>
    </row>
    <row r="656" spans="1:5" ht="12.75">
      <c r="A656" t="s">
        <v>58</v>
      </c>
      <c r="E656" s="39" t="s">
        <v>5</v>
      </c>
    </row>
    <row r="657" spans="1:16" ht="12.75">
      <c r="A657" t="s">
        <v>50</v>
      </c>
      <c s="34" t="s">
        <v>1192</v>
      </c>
      <c s="34" t="s">
        <v>3747</v>
      </c>
      <c s="35" t="s">
        <v>5</v>
      </c>
      <c s="6" t="s">
        <v>3748</v>
      </c>
      <c s="36" t="s">
        <v>128</v>
      </c>
      <c s="37">
        <v>16</v>
      </c>
      <c s="36">
        <v>0.002</v>
      </c>
      <c s="36">
        <f>ROUND(G657*H657,6)</f>
      </c>
      <c r="L657" s="38">
        <v>0</v>
      </c>
      <c s="32">
        <f>ROUND(ROUND(L657,2)*ROUND(G657,3),2)</f>
      </c>
      <c s="36" t="s">
        <v>109</v>
      </c>
      <c>
        <f>(M657*21)/100</f>
      </c>
      <c t="s">
        <v>28</v>
      </c>
    </row>
    <row r="658" spans="1:5" ht="12.75">
      <c r="A658" s="35" t="s">
        <v>55</v>
      </c>
      <c r="E658" s="39" t="s">
        <v>3748</v>
      </c>
    </row>
    <row r="659" spans="1:5" ht="12.75">
      <c r="A659" s="35" t="s">
        <v>56</v>
      </c>
      <c r="E659" s="40" t="s">
        <v>3749</v>
      </c>
    </row>
    <row r="660" spans="1:5" ht="12.75">
      <c r="A660" t="s">
        <v>58</v>
      </c>
      <c r="E660" s="39" t="s">
        <v>5</v>
      </c>
    </row>
    <row r="661" spans="1:16" ht="12.75">
      <c r="A661" t="s">
        <v>50</v>
      </c>
      <c s="34" t="s">
        <v>1196</v>
      </c>
      <c s="34" t="s">
        <v>3750</v>
      </c>
      <c s="35" t="s">
        <v>5</v>
      </c>
      <c s="6" t="s">
        <v>3751</v>
      </c>
      <c s="36" t="s">
        <v>128</v>
      </c>
      <c s="37">
        <v>4</v>
      </c>
      <c s="36">
        <v>0.002</v>
      </c>
      <c s="36">
        <f>ROUND(G661*H661,6)</f>
      </c>
      <c r="L661" s="38">
        <v>0</v>
      </c>
      <c s="32">
        <f>ROUND(ROUND(L661,2)*ROUND(G661,3),2)</f>
      </c>
      <c s="36" t="s">
        <v>109</v>
      </c>
      <c>
        <f>(M661*21)/100</f>
      </c>
      <c t="s">
        <v>28</v>
      </c>
    </row>
    <row r="662" spans="1:5" ht="12.75">
      <c r="A662" s="35" t="s">
        <v>55</v>
      </c>
      <c r="E662" s="39" t="s">
        <v>3751</v>
      </c>
    </row>
    <row r="663" spans="1:5" ht="12.75">
      <c r="A663" s="35" t="s">
        <v>56</v>
      </c>
      <c r="E663" s="40" t="s">
        <v>3752</v>
      </c>
    </row>
    <row r="664" spans="1:5" ht="12.75">
      <c r="A664" t="s">
        <v>58</v>
      </c>
      <c r="E664" s="39" t="s">
        <v>5</v>
      </c>
    </row>
    <row r="665" spans="1:16" ht="12.75">
      <c r="A665" t="s">
        <v>50</v>
      </c>
      <c s="34" t="s">
        <v>1199</v>
      </c>
      <c s="34" t="s">
        <v>3753</v>
      </c>
      <c s="35" t="s">
        <v>5</v>
      </c>
      <c s="6" t="s">
        <v>3754</v>
      </c>
      <c s="36" t="s">
        <v>128</v>
      </c>
      <c s="37">
        <v>18</v>
      </c>
      <c s="36">
        <v>0</v>
      </c>
      <c s="36">
        <f>ROUND(G665*H665,6)</f>
      </c>
      <c r="L665" s="38">
        <v>0</v>
      </c>
      <c s="32">
        <f>ROUND(ROUND(L665,2)*ROUND(G665,3),2)</f>
      </c>
      <c s="36" t="s">
        <v>109</v>
      </c>
      <c>
        <f>(M665*21)/100</f>
      </c>
      <c t="s">
        <v>28</v>
      </c>
    </row>
    <row r="666" spans="1:5" ht="12.75">
      <c r="A666" s="35" t="s">
        <v>55</v>
      </c>
      <c r="E666" s="39" t="s">
        <v>3754</v>
      </c>
    </row>
    <row r="667" spans="1:5" ht="38.25">
      <c r="A667" s="35" t="s">
        <v>56</v>
      </c>
      <c r="E667" s="40" t="s">
        <v>3755</v>
      </c>
    </row>
    <row r="668" spans="1:5" ht="12.75">
      <c r="A668" t="s">
        <v>58</v>
      </c>
      <c r="E668" s="39" t="s">
        <v>5</v>
      </c>
    </row>
    <row r="669" spans="1:16" ht="12.75">
      <c r="A669" t="s">
        <v>50</v>
      </c>
      <c s="34" t="s">
        <v>1203</v>
      </c>
      <c s="34" t="s">
        <v>3756</v>
      </c>
      <c s="35" t="s">
        <v>5</v>
      </c>
      <c s="6" t="s">
        <v>3757</v>
      </c>
      <c s="36" t="s">
        <v>128</v>
      </c>
      <c s="37">
        <v>4</v>
      </c>
      <c s="36">
        <v>0.002</v>
      </c>
      <c s="36">
        <f>ROUND(G669*H669,6)</f>
      </c>
      <c r="L669" s="38">
        <v>0</v>
      </c>
      <c s="32">
        <f>ROUND(ROUND(L669,2)*ROUND(G669,3),2)</f>
      </c>
      <c s="36" t="s">
        <v>109</v>
      </c>
      <c>
        <f>(M669*21)/100</f>
      </c>
      <c t="s">
        <v>28</v>
      </c>
    </row>
    <row r="670" spans="1:5" ht="12.75">
      <c r="A670" s="35" t="s">
        <v>55</v>
      </c>
      <c r="E670" s="39" t="s">
        <v>3757</v>
      </c>
    </row>
    <row r="671" spans="1:5" ht="51">
      <c r="A671" s="35" t="s">
        <v>56</v>
      </c>
      <c r="E671" s="40" t="s">
        <v>3758</v>
      </c>
    </row>
    <row r="672" spans="1:5" ht="12.75">
      <c r="A672" t="s">
        <v>58</v>
      </c>
      <c r="E672" s="39" t="s">
        <v>5</v>
      </c>
    </row>
    <row r="673" spans="1:16" ht="12.75">
      <c r="A673" t="s">
        <v>50</v>
      </c>
      <c s="34" t="s">
        <v>1207</v>
      </c>
      <c s="34" t="s">
        <v>3759</v>
      </c>
      <c s="35" t="s">
        <v>5</v>
      </c>
      <c s="6" t="s">
        <v>3760</v>
      </c>
      <c s="36" t="s">
        <v>128</v>
      </c>
      <c s="37">
        <v>14</v>
      </c>
      <c s="36">
        <v>0.002</v>
      </c>
      <c s="36">
        <f>ROUND(G673*H673,6)</f>
      </c>
      <c r="L673" s="38">
        <v>0</v>
      </c>
      <c s="32">
        <f>ROUND(ROUND(L673,2)*ROUND(G673,3),2)</f>
      </c>
      <c s="36" t="s">
        <v>109</v>
      </c>
      <c>
        <f>(M673*21)/100</f>
      </c>
      <c t="s">
        <v>28</v>
      </c>
    </row>
    <row r="674" spans="1:5" ht="12.75">
      <c r="A674" s="35" t="s">
        <v>55</v>
      </c>
      <c r="E674" s="39" t="s">
        <v>3760</v>
      </c>
    </row>
    <row r="675" spans="1:5" ht="51">
      <c r="A675" s="35" t="s">
        <v>56</v>
      </c>
      <c r="E675" s="40" t="s">
        <v>3761</v>
      </c>
    </row>
    <row r="676" spans="1:5" ht="12.75">
      <c r="A676" t="s">
        <v>58</v>
      </c>
      <c r="E676" s="39" t="s">
        <v>5</v>
      </c>
    </row>
    <row r="677" spans="1:16" ht="12.75">
      <c r="A677" t="s">
        <v>50</v>
      </c>
      <c s="34" t="s">
        <v>1211</v>
      </c>
      <c s="34" t="s">
        <v>3762</v>
      </c>
      <c s="35" t="s">
        <v>5</v>
      </c>
      <c s="6" t="s">
        <v>3763</v>
      </c>
      <c s="36" t="s">
        <v>128</v>
      </c>
      <c s="37">
        <v>3</v>
      </c>
      <c s="36">
        <v>0.00035</v>
      </c>
      <c s="36">
        <f>ROUND(G677*H677,6)</f>
      </c>
      <c r="L677" s="38">
        <v>0</v>
      </c>
      <c s="32">
        <f>ROUND(ROUND(L677,2)*ROUND(G677,3),2)</f>
      </c>
      <c s="36" t="s">
        <v>109</v>
      </c>
      <c>
        <f>(M677*21)/100</f>
      </c>
      <c t="s">
        <v>28</v>
      </c>
    </row>
    <row r="678" spans="1:5" ht="12.75">
      <c r="A678" s="35" t="s">
        <v>55</v>
      </c>
      <c r="E678" s="39" t="s">
        <v>3763</v>
      </c>
    </row>
    <row r="679" spans="1:5" ht="12.75">
      <c r="A679" s="35" t="s">
        <v>56</v>
      </c>
      <c r="E679" s="40" t="s">
        <v>5</v>
      </c>
    </row>
    <row r="680" spans="1:5" ht="12.75">
      <c r="A680" t="s">
        <v>58</v>
      </c>
      <c r="E680" s="39" t="s">
        <v>5</v>
      </c>
    </row>
    <row r="681" spans="1:16" ht="25.5">
      <c r="A681" t="s">
        <v>50</v>
      </c>
      <c s="34" t="s">
        <v>1215</v>
      </c>
      <c s="34" t="s">
        <v>3764</v>
      </c>
      <c s="35" t="s">
        <v>5</v>
      </c>
      <c s="6" t="s">
        <v>3765</v>
      </c>
      <c s="36" t="s">
        <v>85</v>
      </c>
      <c s="37">
        <v>0.31</v>
      </c>
      <c s="36">
        <v>0</v>
      </c>
      <c s="36">
        <f>ROUND(G681*H681,6)</f>
      </c>
      <c r="L681" s="38">
        <v>0</v>
      </c>
      <c s="32">
        <f>ROUND(ROUND(L681,2)*ROUND(G681,3),2)</f>
      </c>
      <c s="36" t="s">
        <v>54</v>
      </c>
      <c>
        <f>(M681*21)/100</f>
      </c>
      <c t="s">
        <v>28</v>
      </c>
    </row>
    <row r="682" spans="1:5" ht="25.5">
      <c r="A682" s="35" t="s">
        <v>55</v>
      </c>
      <c r="E682" s="39" t="s">
        <v>3765</v>
      </c>
    </row>
    <row r="683" spans="1:5" ht="12.75">
      <c r="A683" s="35" t="s">
        <v>56</v>
      </c>
      <c r="E683" s="40" t="s">
        <v>5</v>
      </c>
    </row>
    <row r="684" spans="1:5" ht="12.75">
      <c r="A684" t="s">
        <v>58</v>
      </c>
      <c r="E684" s="39" t="s">
        <v>5</v>
      </c>
    </row>
    <row r="685" spans="1:16" ht="38.25">
      <c r="A685" t="s">
        <v>50</v>
      </c>
      <c s="34" t="s">
        <v>1218</v>
      </c>
      <c s="34" t="s">
        <v>3766</v>
      </c>
      <c s="35" t="s">
        <v>5</v>
      </c>
      <c s="6" t="s">
        <v>3767</v>
      </c>
      <c s="36" t="s">
        <v>85</v>
      </c>
      <c s="37">
        <v>0.31</v>
      </c>
      <c s="36">
        <v>0</v>
      </c>
      <c s="36">
        <f>ROUND(G685*H685,6)</f>
      </c>
      <c r="L685" s="38">
        <v>0</v>
      </c>
      <c s="32">
        <f>ROUND(ROUND(L685,2)*ROUND(G685,3),2)</f>
      </c>
      <c s="36" t="s">
        <v>54</v>
      </c>
      <c>
        <f>(M685*21)/100</f>
      </c>
      <c t="s">
        <v>28</v>
      </c>
    </row>
    <row r="686" spans="1:5" ht="38.25">
      <c r="A686" s="35" t="s">
        <v>55</v>
      </c>
      <c r="E686" s="39" t="s">
        <v>3768</v>
      </c>
    </row>
    <row r="687" spans="1:5" ht="12.75">
      <c r="A687" s="35" t="s">
        <v>56</v>
      </c>
      <c r="E687" s="40" t="s">
        <v>5</v>
      </c>
    </row>
    <row r="688" spans="1:5" ht="12.75">
      <c r="A688" t="s">
        <v>58</v>
      </c>
      <c r="E688" s="39" t="s">
        <v>5</v>
      </c>
    </row>
    <row r="689" spans="1:13" ht="12.75">
      <c r="A689" t="s">
        <v>47</v>
      </c>
      <c r="C689" s="31" t="s">
        <v>2910</v>
      </c>
      <c r="E689" s="33" t="s">
        <v>2911</v>
      </c>
      <c r="J689" s="32">
        <f>0</f>
      </c>
      <c s="32">
        <f>0</f>
      </c>
      <c s="32">
        <f>0+L690+L694+L698+L702</f>
      </c>
      <c s="32">
        <f>0+M690+M694+M698+M702</f>
      </c>
    </row>
    <row r="690" spans="1:16" ht="12.75">
      <c r="A690" t="s">
        <v>50</v>
      </c>
      <c s="34" t="s">
        <v>1224</v>
      </c>
      <c s="34" t="s">
        <v>3769</v>
      </c>
      <c s="35" t="s">
        <v>5</v>
      </c>
      <c s="6" t="s">
        <v>3770</v>
      </c>
      <c s="36" t="s">
        <v>128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54</v>
      </c>
      <c>
        <f>(M690*21)/100</f>
      </c>
      <c t="s">
        <v>28</v>
      </c>
    </row>
    <row r="691" spans="1:5" ht="12.75">
      <c r="A691" s="35" t="s">
        <v>55</v>
      </c>
      <c r="E691" s="39" t="s">
        <v>3770</v>
      </c>
    </row>
    <row r="692" spans="1:5" ht="12.75">
      <c r="A692" s="35" t="s">
        <v>56</v>
      </c>
      <c r="E692" s="40" t="s">
        <v>5</v>
      </c>
    </row>
    <row r="693" spans="1:5" ht="12.75">
      <c r="A693" t="s">
        <v>58</v>
      </c>
      <c r="E693" s="39" t="s">
        <v>5</v>
      </c>
    </row>
    <row r="694" spans="1:16" ht="12.75">
      <c r="A694" t="s">
        <v>50</v>
      </c>
      <c s="34" t="s">
        <v>1227</v>
      </c>
      <c s="34" t="s">
        <v>3771</v>
      </c>
      <c s="35" t="s">
        <v>5</v>
      </c>
      <c s="6" t="s">
        <v>3772</v>
      </c>
      <c s="36" t="s">
        <v>128</v>
      </c>
      <c s="37">
        <v>2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109</v>
      </c>
      <c>
        <f>(M694*21)/100</f>
      </c>
      <c t="s">
        <v>28</v>
      </c>
    </row>
    <row r="695" spans="1:5" ht="12.75">
      <c r="A695" s="35" t="s">
        <v>55</v>
      </c>
      <c r="E695" s="39" t="s">
        <v>3772</v>
      </c>
    </row>
    <row r="696" spans="1:5" ht="12.75">
      <c r="A696" s="35" t="s">
        <v>56</v>
      </c>
      <c r="E696" s="40" t="s">
        <v>5</v>
      </c>
    </row>
    <row r="697" spans="1:5" ht="12.75">
      <c r="A697" t="s">
        <v>58</v>
      </c>
      <c r="E697" s="39" t="s">
        <v>5</v>
      </c>
    </row>
    <row r="698" spans="1:16" ht="12.75">
      <c r="A698" t="s">
        <v>50</v>
      </c>
      <c s="34" t="s">
        <v>1230</v>
      </c>
      <c s="34" t="s">
        <v>3773</v>
      </c>
      <c s="35" t="s">
        <v>5</v>
      </c>
      <c s="6" t="s">
        <v>3774</v>
      </c>
      <c s="36" t="s">
        <v>128</v>
      </c>
      <c s="37">
        <v>10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54</v>
      </c>
      <c>
        <f>(M698*21)/100</f>
      </c>
      <c t="s">
        <v>28</v>
      </c>
    </row>
    <row r="699" spans="1:5" ht="12.75">
      <c r="A699" s="35" t="s">
        <v>55</v>
      </c>
      <c r="E699" s="39" t="s">
        <v>3774</v>
      </c>
    </row>
    <row r="700" spans="1:5" ht="12.75">
      <c r="A700" s="35" t="s">
        <v>56</v>
      </c>
      <c r="E700" s="40" t="s">
        <v>5</v>
      </c>
    </row>
    <row r="701" spans="1:5" ht="12.75">
      <c r="A701" t="s">
        <v>58</v>
      </c>
      <c r="E701" s="39" t="s">
        <v>5</v>
      </c>
    </row>
    <row r="702" spans="1:16" ht="12.75">
      <c r="A702" t="s">
        <v>50</v>
      </c>
      <c s="34" t="s">
        <v>1233</v>
      </c>
      <c s="34" t="s">
        <v>3775</v>
      </c>
      <c s="35" t="s">
        <v>5</v>
      </c>
      <c s="6" t="s">
        <v>3776</v>
      </c>
      <c s="36" t="s">
        <v>128</v>
      </c>
      <c s="37">
        <v>10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109</v>
      </c>
      <c>
        <f>(M702*21)/100</f>
      </c>
      <c t="s">
        <v>28</v>
      </c>
    </row>
    <row r="703" spans="1:5" ht="12.75">
      <c r="A703" s="35" t="s">
        <v>55</v>
      </c>
      <c r="E703" s="39" t="s">
        <v>3776</v>
      </c>
    </row>
    <row r="704" spans="1:5" ht="12.75">
      <c r="A704" s="35" t="s">
        <v>56</v>
      </c>
      <c r="E704" s="40" t="s">
        <v>5</v>
      </c>
    </row>
    <row r="705" spans="1:5" ht="12.75">
      <c r="A705" t="s">
        <v>58</v>
      </c>
      <c r="E705" s="39" t="s">
        <v>5</v>
      </c>
    </row>
    <row r="706" spans="1:13" ht="12.75">
      <c r="A706" t="s">
        <v>47</v>
      </c>
      <c r="C706" s="31" t="s">
        <v>1030</v>
      </c>
      <c r="E706" s="33" t="s">
        <v>1031</v>
      </c>
      <c r="J706" s="32">
        <f>0</f>
      </c>
      <c s="32">
        <f>0</f>
      </c>
      <c s="32">
        <f>0+L707+L711+L715+L719</f>
      </c>
      <c s="32">
        <f>0+M707+M711+M715+M719</f>
      </c>
    </row>
    <row r="707" spans="1:16" ht="12.75">
      <c r="A707" t="s">
        <v>50</v>
      </c>
      <c s="34" t="s">
        <v>1237</v>
      </c>
      <c s="34" t="s">
        <v>3777</v>
      </c>
      <c s="35" t="s">
        <v>5</v>
      </c>
      <c s="6" t="s">
        <v>3778</v>
      </c>
      <c s="36" t="s">
        <v>2344</v>
      </c>
      <c s="37">
        <v>122</v>
      </c>
      <c s="36">
        <v>5E-05</v>
      </c>
      <c s="36">
        <f>ROUND(G707*H707,6)</f>
      </c>
      <c r="L707" s="38">
        <v>0</v>
      </c>
      <c s="32">
        <f>ROUND(ROUND(L707,2)*ROUND(G707,3),2)</f>
      </c>
      <c s="36" t="s">
        <v>54</v>
      </c>
      <c>
        <f>(M707*21)/100</f>
      </c>
      <c t="s">
        <v>28</v>
      </c>
    </row>
    <row r="708" spans="1:5" ht="12.75">
      <c r="A708" s="35" t="s">
        <v>55</v>
      </c>
      <c r="E708" s="39" t="s">
        <v>3778</v>
      </c>
    </row>
    <row r="709" spans="1:5" ht="25.5">
      <c r="A709" s="35" t="s">
        <v>56</v>
      </c>
      <c r="E709" s="40" t="s">
        <v>3779</v>
      </c>
    </row>
    <row r="710" spans="1:5" ht="12.75">
      <c r="A710" t="s">
        <v>58</v>
      </c>
      <c r="E710" s="39" t="s">
        <v>5</v>
      </c>
    </row>
    <row r="711" spans="1:16" ht="38.25">
      <c r="A711" t="s">
        <v>50</v>
      </c>
      <c s="34" t="s">
        <v>1240</v>
      </c>
      <c s="34" t="s">
        <v>3780</v>
      </c>
      <c s="35" t="s">
        <v>5</v>
      </c>
      <c s="6" t="s">
        <v>3781</v>
      </c>
      <c s="36" t="s">
        <v>128</v>
      </c>
      <c s="37">
        <v>2</v>
      </c>
      <c s="36">
        <v>0.061</v>
      </c>
      <c s="36">
        <f>ROUND(G711*H711,6)</f>
      </c>
      <c r="L711" s="38">
        <v>0</v>
      </c>
      <c s="32">
        <f>ROUND(ROUND(L711,2)*ROUND(G711,3),2)</f>
      </c>
      <c s="36" t="s">
        <v>109</v>
      </c>
      <c>
        <f>(M711*21)/100</f>
      </c>
      <c t="s">
        <v>28</v>
      </c>
    </row>
    <row r="712" spans="1:5" ht="38.25">
      <c r="A712" s="35" t="s">
        <v>55</v>
      </c>
      <c r="E712" s="39" t="s">
        <v>3782</v>
      </c>
    </row>
    <row r="713" spans="1:5" ht="12.75">
      <c r="A713" s="35" t="s">
        <v>56</v>
      </c>
      <c r="E713" s="40" t="s">
        <v>5</v>
      </c>
    </row>
    <row r="714" spans="1:5" ht="12.75">
      <c r="A714" t="s">
        <v>58</v>
      </c>
      <c r="E714" s="39" t="s">
        <v>5</v>
      </c>
    </row>
    <row r="715" spans="1:16" ht="25.5">
      <c r="A715" t="s">
        <v>50</v>
      </c>
      <c s="34" t="s">
        <v>1243</v>
      </c>
      <c s="34" t="s">
        <v>3783</v>
      </c>
      <c s="35" t="s">
        <v>5</v>
      </c>
      <c s="6" t="s">
        <v>3784</v>
      </c>
      <c s="36" t="s">
        <v>85</v>
      </c>
      <c s="37">
        <v>0.128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54</v>
      </c>
      <c>
        <f>(M715*21)/100</f>
      </c>
      <c t="s">
        <v>28</v>
      </c>
    </row>
    <row r="716" spans="1:5" ht="25.5">
      <c r="A716" s="35" t="s">
        <v>55</v>
      </c>
      <c r="E716" s="39" t="s">
        <v>3784</v>
      </c>
    </row>
    <row r="717" spans="1:5" ht="12.75">
      <c r="A717" s="35" t="s">
        <v>56</v>
      </c>
      <c r="E717" s="40" t="s">
        <v>5</v>
      </c>
    </row>
    <row r="718" spans="1:5" ht="12.75">
      <c r="A718" t="s">
        <v>58</v>
      </c>
      <c r="E718" s="39" t="s">
        <v>5</v>
      </c>
    </row>
    <row r="719" spans="1:16" ht="38.25">
      <c r="A719" t="s">
        <v>50</v>
      </c>
      <c s="34" t="s">
        <v>1027</v>
      </c>
      <c s="34" t="s">
        <v>1043</v>
      </c>
      <c s="35" t="s">
        <v>5</v>
      </c>
      <c s="6" t="s">
        <v>1044</v>
      </c>
      <c s="36" t="s">
        <v>85</v>
      </c>
      <c s="37">
        <v>0.128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54</v>
      </c>
      <c>
        <f>(M719*21)/100</f>
      </c>
      <c t="s">
        <v>28</v>
      </c>
    </row>
    <row r="720" spans="1:5" ht="38.25">
      <c r="A720" s="35" t="s">
        <v>55</v>
      </c>
      <c r="E720" s="39" t="s">
        <v>1045</v>
      </c>
    </row>
    <row r="721" spans="1:5" ht="12.75">
      <c r="A721" s="35" t="s">
        <v>56</v>
      </c>
      <c r="E721" s="40" t="s">
        <v>5</v>
      </c>
    </row>
    <row r="722" spans="1:5" ht="12.75">
      <c r="A722" t="s">
        <v>58</v>
      </c>
      <c r="E722" s="39" t="s">
        <v>5</v>
      </c>
    </row>
    <row r="723" spans="1:13" ht="12.75">
      <c r="A723" t="s">
        <v>47</v>
      </c>
      <c r="C723" s="31" t="s">
        <v>3014</v>
      </c>
      <c r="E723" s="33" t="s">
        <v>3015</v>
      </c>
      <c r="J723" s="32">
        <f>0</f>
      </c>
      <c s="32">
        <f>0</f>
      </c>
      <c s="32">
        <f>0+L724</f>
      </c>
      <c s="32">
        <f>0+M724</f>
      </c>
    </row>
    <row r="724" spans="1:16" ht="25.5">
      <c r="A724" t="s">
        <v>50</v>
      </c>
      <c s="34" t="s">
        <v>2027</v>
      </c>
      <c s="34" t="s">
        <v>3016</v>
      </c>
      <c s="35" t="s">
        <v>5</v>
      </c>
      <c s="6" t="s">
        <v>3017</v>
      </c>
      <c s="36" t="s">
        <v>566</v>
      </c>
      <c s="37">
        <v>20</v>
      </c>
      <c s="36">
        <v>0</v>
      </c>
      <c s="36">
        <f>ROUND(G724*H724,6)</f>
      </c>
      <c r="L724" s="38">
        <v>0</v>
      </c>
      <c s="32">
        <f>ROUND(ROUND(L724,2)*ROUND(G724,3),2)</f>
      </c>
      <c s="36" t="s">
        <v>54</v>
      </c>
      <c>
        <f>(M724*21)/100</f>
      </c>
      <c t="s">
        <v>28</v>
      </c>
    </row>
    <row r="725" spans="1:5" ht="25.5">
      <c r="A725" s="35" t="s">
        <v>55</v>
      </c>
      <c r="E725" s="39" t="s">
        <v>3017</v>
      </c>
    </row>
    <row r="726" spans="1:5" ht="25.5">
      <c r="A726" s="35" t="s">
        <v>56</v>
      </c>
      <c r="E726" s="40" t="s">
        <v>3785</v>
      </c>
    </row>
    <row r="727" spans="1:5" ht="12.75">
      <c r="A727" t="s">
        <v>58</v>
      </c>
      <c r="E727" s="39" t="s">
        <v>5</v>
      </c>
    </row>
    <row r="728" spans="1:13" ht="12.75">
      <c r="A728" t="s">
        <v>47</v>
      </c>
      <c r="C728" s="31" t="s">
        <v>1497</v>
      </c>
      <c r="E728" s="33" t="s">
        <v>3786</v>
      </c>
      <c r="J728" s="32">
        <f>0</f>
      </c>
      <c s="32">
        <f>0</f>
      </c>
      <c s="32">
        <f>0+L729</f>
      </c>
      <c s="32">
        <f>0+M729</f>
      </c>
    </row>
    <row r="729" spans="1:16" ht="12.75">
      <c r="A729" t="s">
        <v>50</v>
      </c>
      <c s="34" t="s">
        <v>2031</v>
      </c>
      <c s="34" t="s">
        <v>3787</v>
      </c>
      <c s="35" t="s">
        <v>5</v>
      </c>
      <c s="6" t="s">
        <v>3788</v>
      </c>
      <c s="36" t="s">
        <v>381</v>
      </c>
      <c s="37">
        <v>1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109</v>
      </c>
      <c>
        <f>(M729*21)/100</f>
      </c>
      <c t="s">
        <v>28</v>
      </c>
    </row>
    <row r="730" spans="1:5" ht="12.75">
      <c r="A730" s="35" t="s">
        <v>55</v>
      </c>
      <c r="E730" s="39" t="s">
        <v>3788</v>
      </c>
    </row>
    <row r="731" spans="1:5" ht="12.75">
      <c r="A731" s="35" t="s">
        <v>56</v>
      </c>
      <c r="E731" s="40" t="s">
        <v>5</v>
      </c>
    </row>
    <row r="732" spans="1:5" ht="12.75">
      <c r="A732" t="s">
        <v>58</v>
      </c>
      <c r="E732" s="39" t="s">
        <v>5</v>
      </c>
    </row>
    <row r="733" spans="1:13" ht="12.75">
      <c r="A733" t="s">
        <v>47</v>
      </c>
      <c r="C733" s="31" t="s">
        <v>1345</v>
      </c>
      <c r="E733" s="33" t="s">
        <v>1346</v>
      </c>
      <c r="J733" s="32">
        <f>0</f>
      </c>
      <c s="32">
        <f>0</f>
      </c>
      <c s="32">
        <f>0+L734</f>
      </c>
      <c s="32">
        <f>0+M734</f>
      </c>
    </row>
    <row r="734" spans="1:16" ht="12.75">
      <c r="A734" t="s">
        <v>50</v>
      </c>
      <c s="34" t="s">
        <v>2035</v>
      </c>
      <c s="34" t="s">
        <v>3351</v>
      </c>
      <c s="35" t="s">
        <v>5</v>
      </c>
      <c s="6" t="s">
        <v>3352</v>
      </c>
      <c s="36" t="s">
        <v>1343</v>
      </c>
      <c s="37">
        <v>1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54</v>
      </c>
      <c>
        <f>(M734*21)/100</f>
      </c>
      <c t="s">
        <v>28</v>
      </c>
    </row>
    <row r="735" spans="1:5" ht="12.75">
      <c r="A735" s="35" t="s">
        <v>55</v>
      </c>
      <c r="E735" s="39" t="s">
        <v>3352</v>
      </c>
    </row>
    <row r="736" spans="1:5" ht="25.5">
      <c r="A736" s="35" t="s">
        <v>56</v>
      </c>
      <c r="E736" s="40" t="s">
        <v>3789</v>
      </c>
    </row>
    <row r="737" spans="1:5" ht="12.75">
      <c r="A737" t="s">
        <v>58</v>
      </c>
      <c r="E7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COUNTIFS(L8:L262,"=0",A8:A262,"P")+COUNTIFS(L8:L262,"",A8:A262,"P")+SUM(Q8:Q262)</f>
      </c>
    </row>
    <row r="8" spans="1:13" ht="25.5">
      <c r="A8" t="s">
        <v>45</v>
      </c>
      <c r="C8" s="28" t="s">
        <v>3792</v>
      </c>
      <c r="E8" s="30" t="s">
        <v>3791</v>
      </c>
      <c r="J8" s="29">
        <f>0+J9+J22+J159+J236+J245</f>
      </c>
      <c s="29">
        <f>0+K9+K22+K159+K236+K245</f>
      </c>
      <c s="29">
        <f>0+L9+L22+L159+L236+L245</f>
      </c>
      <c s="29">
        <f>0+M9+M22+M159+M236+M245</f>
      </c>
    </row>
    <row r="9" spans="1:13" ht="12.75">
      <c r="A9" t="s">
        <v>47</v>
      </c>
      <c r="C9" s="31" t="s">
        <v>3286</v>
      </c>
      <c r="E9" s="33" t="s">
        <v>3287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48</v>
      </c>
      <c s="34" t="s">
        <v>3793</v>
      </c>
      <c s="35" t="s">
        <v>5</v>
      </c>
      <c s="6" t="s">
        <v>3794</v>
      </c>
      <c s="36" t="s">
        <v>128</v>
      </c>
      <c s="37">
        <v>10</v>
      </c>
      <c s="36">
        <v>0.00015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38.25">
      <c r="A11" s="35" t="s">
        <v>55</v>
      </c>
      <c r="E11" s="39" t="s">
        <v>3795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3337</v>
      </c>
      <c s="35" t="s">
        <v>5</v>
      </c>
      <c s="6" t="s">
        <v>3338</v>
      </c>
      <c s="36" t="s">
        <v>85</v>
      </c>
      <c s="37">
        <v>0.002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3338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3339</v>
      </c>
      <c s="35" t="s">
        <v>5</v>
      </c>
      <c s="6" t="s">
        <v>3340</v>
      </c>
      <c s="36" t="s">
        <v>85</v>
      </c>
      <c s="37">
        <v>0.002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3341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3" ht="12.75">
      <c r="A22" t="s">
        <v>47</v>
      </c>
      <c r="C22" s="31" t="s">
        <v>3539</v>
      </c>
      <c r="E22" s="33" t="s">
        <v>3540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</f>
      </c>
      <c s="32">
        <f>0+M23+M27+M31+M35+M39+M43+M47+M51+M55+M59+M63+M67+M71+M75+M79+M83+M87+M91+M95+M99+M103+M107+M111+M115+M119+M123+M127+M131+M135+M139+M143+M147+M151+M155</f>
      </c>
    </row>
    <row r="23" spans="1:16" ht="25.5">
      <c r="A23" t="s">
        <v>50</v>
      </c>
      <c s="34" t="s">
        <v>63</v>
      </c>
      <c s="34" t="s">
        <v>3796</v>
      </c>
      <c s="35" t="s">
        <v>5</v>
      </c>
      <c s="6" t="s">
        <v>3797</v>
      </c>
      <c s="36" t="s">
        <v>108</v>
      </c>
      <c s="37">
        <v>100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3797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50</v>
      </c>
      <c s="34" t="s">
        <v>66</v>
      </c>
      <c s="34" t="s">
        <v>3798</v>
      </c>
      <c s="35" t="s">
        <v>5</v>
      </c>
      <c s="6" t="s">
        <v>3799</v>
      </c>
      <c s="36" t="s">
        <v>108</v>
      </c>
      <c s="37">
        <v>105</v>
      </c>
      <c s="36">
        <v>0.00016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3799</v>
      </c>
    </row>
    <row r="29" spans="1:5" ht="25.5">
      <c r="A29" s="35" t="s">
        <v>56</v>
      </c>
      <c r="E29" s="40" t="s">
        <v>3800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27</v>
      </c>
      <c s="34" t="s">
        <v>3801</v>
      </c>
      <c s="35" t="s">
        <v>5</v>
      </c>
      <c s="6" t="s">
        <v>3802</v>
      </c>
      <c s="36" t="s">
        <v>108</v>
      </c>
      <c s="37">
        <v>350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3802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72</v>
      </c>
      <c s="34" t="s">
        <v>3803</v>
      </c>
      <c s="35" t="s">
        <v>5</v>
      </c>
      <c s="6" t="s">
        <v>3804</v>
      </c>
      <c s="36" t="s">
        <v>108</v>
      </c>
      <c s="37">
        <v>367.5</v>
      </c>
      <c s="36">
        <v>6E-05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3804</v>
      </c>
    </row>
    <row r="37" spans="1:5" ht="25.5">
      <c r="A37" s="35" t="s">
        <v>56</v>
      </c>
      <c r="E37" s="40" t="s">
        <v>3805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75</v>
      </c>
      <c s="34" t="s">
        <v>3553</v>
      </c>
      <c s="35" t="s">
        <v>5</v>
      </c>
      <c s="6" t="s">
        <v>3554</v>
      </c>
      <c s="36" t="s">
        <v>128</v>
      </c>
      <c s="37">
        <v>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3554</v>
      </c>
    </row>
    <row r="41" spans="1:5" ht="25.5">
      <c r="A41" s="35" t="s">
        <v>56</v>
      </c>
      <c r="E41" s="40" t="s">
        <v>3806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78</v>
      </c>
      <c s="34" t="s">
        <v>3807</v>
      </c>
      <c s="35" t="s">
        <v>5</v>
      </c>
      <c s="6" t="s">
        <v>3808</v>
      </c>
      <c s="36" t="s">
        <v>128</v>
      </c>
      <c s="37">
        <v>10</v>
      </c>
      <c s="36">
        <v>7E-05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3808</v>
      </c>
    </row>
    <row r="45" spans="1:5" ht="25.5">
      <c r="A45" s="35" t="s">
        <v>56</v>
      </c>
      <c r="E45" s="40" t="s">
        <v>3806</v>
      </c>
    </row>
    <row r="46" spans="1:5" ht="12.75">
      <c r="A46" t="s">
        <v>58</v>
      </c>
      <c r="E46" s="39" t="s">
        <v>5</v>
      </c>
    </row>
    <row r="47" spans="1:16" ht="38.25">
      <c r="A47" t="s">
        <v>50</v>
      </c>
      <c s="34" t="s">
        <v>82</v>
      </c>
      <c s="34" t="s">
        <v>3581</v>
      </c>
      <c s="35" t="s">
        <v>5</v>
      </c>
      <c s="6" t="s">
        <v>3582</v>
      </c>
      <c s="36" t="s">
        <v>108</v>
      </c>
      <c s="37">
        <v>100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38.25">
      <c r="A48" s="35" t="s">
        <v>55</v>
      </c>
      <c r="E48" s="39" t="s">
        <v>3583</v>
      </c>
    </row>
    <row r="49" spans="1:5" ht="12.75">
      <c r="A49" s="35" t="s">
        <v>56</v>
      </c>
      <c r="E49" s="40" t="s">
        <v>3809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87</v>
      </c>
      <c s="34" t="s">
        <v>3810</v>
      </c>
      <c s="35" t="s">
        <v>5</v>
      </c>
      <c s="6" t="s">
        <v>3811</v>
      </c>
      <c s="36" t="s">
        <v>108</v>
      </c>
      <c s="37">
        <v>69</v>
      </c>
      <c s="36">
        <v>7E-05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3811</v>
      </c>
    </row>
    <row r="53" spans="1:5" ht="25.5">
      <c r="A53" s="35" t="s">
        <v>56</v>
      </c>
      <c r="E53" s="40" t="s">
        <v>3496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3587</v>
      </c>
      <c s="35" t="s">
        <v>5</v>
      </c>
      <c s="6" t="s">
        <v>3588</v>
      </c>
      <c s="36" t="s">
        <v>108</v>
      </c>
      <c s="37">
        <v>46</v>
      </c>
      <c s="36">
        <v>0.00017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3588</v>
      </c>
    </row>
    <row r="57" spans="1:5" ht="25.5">
      <c r="A57" s="35" t="s">
        <v>56</v>
      </c>
      <c r="E57" s="40" t="s">
        <v>3812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94</v>
      </c>
      <c s="34" t="s">
        <v>3813</v>
      </c>
      <c s="35" t="s">
        <v>5</v>
      </c>
      <c s="6" t="s">
        <v>3814</v>
      </c>
      <c s="36" t="s">
        <v>108</v>
      </c>
      <c s="37">
        <v>450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3814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96</v>
      </c>
      <c s="34" t="s">
        <v>249</v>
      </c>
      <c s="35" t="s">
        <v>5</v>
      </c>
      <c s="6" t="s">
        <v>250</v>
      </c>
      <c s="36" t="s">
        <v>108</v>
      </c>
      <c s="37">
        <v>517.5</v>
      </c>
      <c s="36">
        <v>0.0001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250</v>
      </c>
    </row>
    <row r="65" spans="1:5" ht="25.5">
      <c r="A65" s="35" t="s">
        <v>56</v>
      </c>
      <c r="E65" s="40" t="s">
        <v>3815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99</v>
      </c>
      <c s="34" t="s">
        <v>3816</v>
      </c>
      <c s="35" t="s">
        <v>5</v>
      </c>
      <c s="6" t="s">
        <v>3817</v>
      </c>
      <c s="36" t="s">
        <v>108</v>
      </c>
      <c s="37">
        <v>300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3817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207</v>
      </c>
      <c s="34" t="s">
        <v>3465</v>
      </c>
      <c s="35" t="s">
        <v>5</v>
      </c>
      <c s="6" t="s">
        <v>3466</v>
      </c>
      <c s="36" t="s">
        <v>108</v>
      </c>
      <c s="37">
        <v>345</v>
      </c>
      <c s="36">
        <v>0.00012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3466</v>
      </c>
    </row>
    <row r="73" spans="1:5" ht="25.5">
      <c r="A73" s="35" t="s">
        <v>56</v>
      </c>
      <c r="E73" s="40" t="s">
        <v>3818</v>
      </c>
    </row>
    <row r="74" spans="1:5" ht="12.75">
      <c r="A74" t="s">
        <v>58</v>
      </c>
      <c r="E74" s="39" t="s">
        <v>5</v>
      </c>
    </row>
    <row r="75" spans="1:16" ht="25.5">
      <c r="A75" t="s">
        <v>50</v>
      </c>
      <c s="34" t="s">
        <v>105</v>
      </c>
      <c s="34" t="s">
        <v>3819</v>
      </c>
      <c s="35" t="s">
        <v>5</v>
      </c>
      <c s="6" t="s">
        <v>3820</v>
      </c>
      <c s="36" t="s">
        <v>108</v>
      </c>
      <c s="37">
        <v>200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25.5">
      <c r="A76" s="35" t="s">
        <v>55</v>
      </c>
      <c r="E76" s="39" t="s">
        <v>3820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110</v>
      </c>
      <c s="34" t="s">
        <v>3497</v>
      </c>
      <c s="35" t="s">
        <v>5</v>
      </c>
      <c s="6" t="s">
        <v>3498</v>
      </c>
      <c s="36" t="s">
        <v>108</v>
      </c>
      <c s="37">
        <v>230</v>
      </c>
      <c s="36">
        <v>0.00025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3498</v>
      </c>
    </row>
    <row r="81" spans="1:5" ht="25.5">
      <c r="A81" s="35" t="s">
        <v>56</v>
      </c>
      <c r="E81" s="40" t="s">
        <v>3821</v>
      </c>
    </row>
    <row r="82" spans="1:5" ht="12.75">
      <c r="A82" t="s">
        <v>58</v>
      </c>
      <c r="E82" s="39" t="s">
        <v>5</v>
      </c>
    </row>
    <row r="83" spans="1:16" ht="25.5">
      <c r="A83" t="s">
        <v>50</v>
      </c>
      <c s="34" t="s">
        <v>113</v>
      </c>
      <c s="34" t="s">
        <v>3822</v>
      </c>
      <c s="35" t="s">
        <v>5</v>
      </c>
      <c s="6" t="s">
        <v>3823</v>
      </c>
      <c s="36" t="s">
        <v>108</v>
      </c>
      <c s="37">
        <v>60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25.5">
      <c r="A84" s="35" t="s">
        <v>55</v>
      </c>
      <c r="E84" s="39" t="s">
        <v>3823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116</v>
      </c>
      <c s="34" t="s">
        <v>3824</v>
      </c>
      <c s="35" t="s">
        <v>5</v>
      </c>
      <c s="6" t="s">
        <v>3825</v>
      </c>
      <c s="36" t="s">
        <v>108</v>
      </c>
      <c s="37">
        <v>69</v>
      </c>
      <c s="36">
        <v>0.00034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3825</v>
      </c>
    </row>
    <row r="89" spans="1:5" ht="25.5">
      <c r="A89" s="35" t="s">
        <v>56</v>
      </c>
      <c r="E89" s="40" t="s">
        <v>3496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119</v>
      </c>
      <c s="34" t="s">
        <v>3826</v>
      </c>
      <c s="35" t="s">
        <v>5</v>
      </c>
      <c s="6" t="s">
        <v>3827</v>
      </c>
      <c s="36" t="s">
        <v>108</v>
      </c>
      <c s="37">
        <v>200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25.5">
      <c r="A92" s="35" t="s">
        <v>55</v>
      </c>
      <c r="E92" s="39" t="s">
        <v>3827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122</v>
      </c>
      <c s="34" t="s">
        <v>3828</v>
      </c>
      <c s="35" t="s">
        <v>5</v>
      </c>
      <c s="6" t="s">
        <v>3829</v>
      </c>
      <c s="36" t="s">
        <v>108</v>
      </c>
      <c s="37">
        <v>230</v>
      </c>
      <c s="36">
        <v>8E-05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25.5">
      <c r="A96" s="35" t="s">
        <v>55</v>
      </c>
      <c r="E96" s="39" t="s">
        <v>3829</v>
      </c>
    </row>
    <row r="97" spans="1:5" ht="25.5">
      <c r="A97" s="35" t="s">
        <v>56</v>
      </c>
      <c r="E97" s="40" t="s">
        <v>3821</v>
      </c>
    </row>
    <row r="98" spans="1:5" ht="12.75">
      <c r="A98" t="s">
        <v>58</v>
      </c>
      <c r="E98" s="39" t="s">
        <v>5</v>
      </c>
    </row>
    <row r="99" spans="1:16" ht="25.5">
      <c r="A99" t="s">
        <v>50</v>
      </c>
      <c s="34" t="s">
        <v>125</v>
      </c>
      <c s="34" t="s">
        <v>3830</v>
      </c>
      <c s="35" t="s">
        <v>5</v>
      </c>
      <c s="6" t="s">
        <v>3831</v>
      </c>
      <c s="36" t="s">
        <v>128</v>
      </c>
      <c s="37">
        <v>1</v>
      </c>
      <c s="36">
        <v>0.08</v>
      </c>
      <c s="36">
        <f>ROUND(G99*H99,6)</f>
      </c>
      <c r="L99" s="38">
        <v>0</v>
      </c>
      <c s="32">
        <f>ROUND(ROUND(L99,2)*ROUND(G99,3),2)</f>
      </c>
      <c s="36" t="s">
        <v>109</v>
      </c>
      <c>
        <f>(M99*21)/100</f>
      </c>
      <c t="s">
        <v>28</v>
      </c>
    </row>
    <row r="100" spans="1:5" ht="51">
      <c r="A100" s="35" t="s">
        <v>55</v>
      </c>
      <c r="E100" s="39" t="s">
        <v>3832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50</v>
      </c>
      <c s="34" t="s">
        <v>129</v>
      </c>
      <c s="34" t="s">
        <v>3833</v>
      </c>
      <c s="35" t="s">
        <v>5</v>
      </c>
      <c s="6" t="s">
        <v>3834</v>
      </c>
      <c s="36" t="s">
        <v>128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25.5">
      <c r="A104" s="35" t="s">
        <v>55</v>
      </c>
      <c r="E104" s="39" t="s">
        <v>3834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25.5">
      <c r="A107" t="s">
        <v>50</v>
      </c>
      <c s="34" t="s">
        <v>132</v>
      </c>
      <c s="34" t="s">
        <v>3835</v>
      </c>
      <c s="35" t="s">
        <v>5</v>
      </c>
      <c s="6" t="s">
        <v>3836</v>
      </c>
      <c s="36" t="s">
        <v>128</v>
      </c>
      <c s="37">
        <v>107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25.5">
      <c r="A108" s="35" t="s">
        <v>55</v>
      </c>
      <c r="E108" s="39" t="s">
        <v>3836</v>
      </c>
    </row>
    <row r="109" spans="1:5" ht="12.75">
      <c r="A109" s="35" t="s">
        <v>56</v>
      </c>
      <c r="E109" s="40" t="s">
        <v>3837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135</v>
      </c>
      <c s="34" t="s">
        <v>3838</v>
      </c>
      <c s="35" t="s">
        <v>5</v>
      </c>
      <c s="6" t="s">
        <v>3839</v>
      </c>
      <c s="36" t="s">
        <v>128</v>
      </c>
      <c s="37">
        <v>80</v>
      </c>
      <c s="36">
        <v>0.00031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3839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138</v>
      </c>
      <c s="34" t="s">
        <v>3840</v>
      </c>
      <c s="35" t="s">
        <v>5</v>
      </c>
      <c s="6" t="s">
        <v>3841</v>
      </c>
      <c s="36" t="s">
        <v>128</v>
      </c>
      <c s="37">
        <v>27</v>
      </c>
      <c s="36">
        <v>0.00037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3841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141</v>
      </c>
      <c s="34" t="s">
        <v>3842</v>
      </c>
      <c s="35" t="s">
        <v>5</v>
      </c>
      <c s="6" t="s">
        <v>3843</v>
      </c>
      <c s="36" t="s">
        <v>108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25.5">
      <c r="A120" s="35" t="s">
        <v>55</v>
      </c>
      <c r="E120" s="39" t="s">
        <v>3843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144</v>
      </c>
      <c s="34" t="s">
        <v>3844</v>
      </c>
      <c s="35" t="s">
        <v>5</v>
      </c>
      <c s="6" t="s">
        <v>3845</v>
      </c>
      <c s="36" t="s">
        <v>108</v>
      </c>
      <c s="37">
        <v>126</v>
      </c>
      <c s="36">
        <v>0.00225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3845</v>
      </c>
    </row>
    <row r="125" spans="1:5" ht="25.5">
      <c r="A125" s="35" t="s">
        <v>56</v>
      </c>
      <c r="E125" s="40" t="s">
        <v>3846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147</v>
      </c>
      <c s="34" t="s">
        <v>3847</v>
      </c>
      <c s="35" t="s">
        <v>5</v>
      </c>
      <c s="6" t="s">
        <v>3848</v>
      </c>
      <c s="36" t="s">
        <v>108</v>
      </c>
      <c s="37">
        <v>40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25.5">
      <c r="A128" s="35" t="s">
        <v>55</v>
      </c>
      <c r="E128" s="39" t="s">
        <v>3848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150</v>
      </c>
      <c s="34" t="s">
        <v>3849</v>
      </c>
      <c s="35" t="s">
        <v>5</v>
      </c>
      <c s="6" t="s">
        <v>3850</v>
      </c>
      <c s="36" t="s">
        <v>108</v>
      </c>
      <c s="37">
        <v>42</v>
      </c>
      <c s="36">
        <v>0.0035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3850</v>
      </c>
    </row>
    <row r="133" spans="1:5" ht="25.5">
      <c r="A133" s="35" t="s">
        <v>56</v>
      </c>
      <c r="E133" s="40" t="s">
        <v>3851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153</v>
      </c>
      <c s="34" t="s">
        <v>3852</v>
      </c>
      <c s="35" t="s">
        <v>5</v>
      </c>
      <c s="6" t="s">
        <v>3853</v>
      </c>
      <c s="36" t="s">
        <v>108</v>
      </c>
      <c s="37">
        <v>160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25.5">
      <c r="A136" s="35" t="s">
        <v>55</v>
      </c>
      <c r="E136" s="39" t="s">
        <v>3853</v>
      </c>
    </row>
    <row r="137" spans="1:5" ht="12.75">
      <c r="A137" s="35" t="s">
        <v>56</v>
      </c>
      <c r="E137" s="40" t="s">
        <v>3854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156</v>
      </c>
      <c s="34" t="s">
        <v>3855</v>
      </c>
      <c s="35" t="s">
        <v>5</v>
      </c>
      <c s="6" t="s">
        <v>3856</v>
      </c>
      <c s="36" t="s">
        <v>108</v>
      </c>
      <c s="37">
        <v>126</v>
      </c>
      <c s="36">
        <v>0.00045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3856</v>
      </c>
    </row>
    <row r="141" spans="1:5" ht="25.5">
      <c r="A141" s="35" t="s">
        <v>56</v>
      </c>
      <c r="E141" s="40" t="s">
        <v>3846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159</v>
      </c>
      <c s="34" t="s">
        <v>3857</v>
      </c>
      <c s="35" t="s">
        <v>5</v>
      </c>
      <c s="6" t="s">
        <v>3858</v>
      </c>
      <c s="36" t="s">
        <v>108</v>
      </c>
      <c s="37">
        <v>42</v>
      </c>
      <c s="36">
        <v>0.00065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3858</v>
      </c>
    </row>
    <row r="145" spans="1:5" ht="25.5">
      <c r="A145" s="35" t="s">
        <v>56</v>
      </c>
      <c r="E145" s="40" t="s">
        <v>3851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162</v>
      </c>
      <c s="34" t="s">
        <v>3762</v>
      </c>
      <c s="35" t="s">
        <v>5</v>
      </c>
      <c s="6" t="s">
        <v>3859</v>
      </c>
      <c s="36" t="s">
        <v>381</v>
      </c>
      <c s="37">
        <v>1</v>
      </c>
      <c s="36">
        <v>0.00035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3859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165</v>
      </c>
      <c s="34" t="s">
        <v>3764</v>
      </c>
      <c s="35" t="s">
        <v>5</v>
      </c>
      <c s="6" t="s">
        <v>3765</v>
      </c>
      <c s="36" t="s">
        <v>85</v>
      </c>
      <c s="37">
        <v>0.874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25.5">
      <c r="A152" s="35" t="s">
        <v>55</v>
      </c>
      <c r="E152" s="39" t="s">
        <v>3765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38.25">
      <c r="A155" t="s">
        <v>50</v>
      </c>
      <c s="34" t="s">
        <v>168</v>
      </c>
      <c s="34" t="s">
        <v>3766</v>
      </c>
      <c s="35" t="s">
        <v>5</v>
      </c>
      <c s="6" t="s">
        <v>3767</v>
      </c>
      <c s="36" t="s">
        <v>85</v>
      </c>
      <c s="37">
        <v>0.874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38.25">
      <c r="A156" s="35" t="s">
        <v>55</v>
      </c>
      <c r="E156" s="39" t="s">
        <v>3768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3" ht="12.75">
      <c r="A159" t="s">
        <v>47</v>
      </c>
      <c r="C159" s="31" t="s">
        <v>103</v>
      </c>
      <c r="E159" s="33" t="s">
        <v>104</v>
      </c>
      <c r="J159" s="32">
        <f>0</f>
      </c>
      <c s="32">
        <f>0</f>
      </c>
      <c s="32">
        <f>0+L160+L164+L168+L172+L176+L180+L184+L188+L192+L196+L200+L204+L208+L212+L216+L220+L224+L228+L232</f>
      </c>
      <c s="32">
        <f>0+M160+M164+M168+M172+M176+M180+M184+M188+M192+M196+M200+M204+M208+M212+M216+M220+M224+M228+M232</f>
      </c>
    </row>
    <row r="160" spans="1:16" ht="25.5">
      <c r="A160" t="s">
        <v>50</v>
      </c>
      <c s="34" t="s">
        <v>171</v>
      </c>
      <c s="34" t="s">
        <v>3860</v>
      </c>
      <c s="35" t="s">
        <v>5</v>
      </c>
      <c s="6" t="s">
        <v>3861</v>
      </c>
      <c s="36" t="s">
        <v>128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28</v>
      </c>
    </row>
    <row r="161" spans="1:5" ht="25.5">
      <c r="A161" s="35" t="s">
        <v>55</v>
      </c>
      <c r="E161" s="39" t="s">
        <v>3861</v>
      </c>
    </row>
    <row r="162" spans="1:5" ht="25.5">
      <c r="A162" s="35" t="s">
        <v>56</v>
      </c>
      <c r="E162" s="40" t="s">
        <v>3862</v>
      </c>
    </row>
    <row r="163" spans="1:5" ht="12.75">
      <c r="A163" t="s">
        <v>58</v>
      </c>
      <c r="E163" s="39" t="s">
        <v>5</v>
      </c>
    </row>
    <row r="164" spans="1:16" ht="12.75">
      <c r="A164" t="s">
        <v>50</v>
      </c>
      <c s="34" t="s">
        <v>174</v>
      </c>
      <c s="34" t="s">
        <v>3863</v>
      </c>
      <c s="35" t="s">
        <v>5</v>
      </c>
      <c s="6" t="s">
        <v>3864</v>
      </c>
      <c s="36" t="s">
        <v>128</v>
      </c>
      <c s="37">
        <v>10</v>
      </c>
      <c s="36">
        <v>0.0004</v>
      </c>
      <c s="36">
        <f>ROUND(G164*H164,6)</f>
      </c>
      <c r="L164" s="38">
        <v>0</v>
      </c>
      <c s="32">
        <f>ROUND(ROUND(L164,2)*ROUND(G164,3),2)</f>
      </c>
      <c s="36" t="s">
        <v>109</v>
      </c>
      <c>
        <f>(M164*21)/100</f>
      </c>
      <c t="s">
        <v>28</v>
      </c>
    </row>
    <row r="165" spans="1:5" ht="12.75">
      <c r="A165" s="35" t="s">
        <v>55</v>
      </c>
      <c r="E165" s="39" t="s">
        <v>3864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177</v>
      </c>
      <c s="34" t="s">
        <v>3865</v>
      </c>
      <c s="35" t="s">
        <v>5</v>
      </c>
      <c s="6" t="s">
        <v>3866</v>
      </c>
      <c s="36" t="s">
        <v>108</v>
      </c>
      <c s="37">
        <v>805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28</v>
      </c>
    </row>
    <row r="169" spans="1:5" ht="12.75">
      <c r="A169" s="35" t="s">
        <v>55</v>
      </c>
      <c r="E169" s="39" t="s">
        <v>3866</v>
      </c>
    </row>
    <row r="170" spans="1:5" ht="12.75">
      <c r="A170" s="35" t="s">
        <v>56</v>
      </c>
      <c r="E170" s="40" t="s">
        <v>3867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180</v>
      </c>
      <c s="34" t="s">
        <v>3868</v>
      </c>
      <c s="35" t="s">
        <v>5</v>
      </c>
      <c s="6" t="s">
        <v>3869</v>
      </c>
      <c s="36" t="s">
        <v>108</v>
      </c>
      <c s="37">
        <v>366</v>
      </c>
      <c s="36">
        <v>6E-05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28</v>
      </c>
    </row>
    <row r="173" spans="1:5" ht="12.75">
      <c r="A173" s="35" t="s">
        <v>55</v>
      </c>
      <c r="E173" s="39" t="s">
        <v>3869</v>
      </c>
    </row>
    <row r="174" spans="1:5" ht="25.5">
      <c r="A174" s="35" t="s">
        <v>56</v>
      </c>
      <c r="E174" s="40" t="s">
        <v>3870</v>
      </c>
    </row>
    <row r="175" spans="1:5" ht="12.75">
      <c r="A175" t="s">
        <v>58</v>
      </c>
      <c r="E175" s="39" t="s">
        <v>5</v>
      </c>
    </row>
    <row r="176" spans="1:16" ht="25.5">
      <c r="A176" t="s">
        <v>50</v>
      </c>
      <c s="34" t="s">
        <v>183</v>
      </c>
      <c s="34" t="s">
        <v>517</v>
      </c>
      <c s="35" t="s">
        <v>5</v>
      </c>
      <c s="6" t="s">
        <v>518</v>
      </c>
      <c s="36" t="s">
        <v>108</v>
      </c>
      <c s="37">
        <v>575</v>
      </c>
      <c s="36">
        <v>7E-05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28</v>
      </c>
    </row>
    <row r="177" spans="1:5" ht="25.5">
      <c r="A177" s="35" t="s">
        <v>55</v>
      </c>
      <c r="E177" s="39" t="s">
        <v>518</v>
      </c>
    </row>
    <row r="178" spans="1:5" ht="25.5">
      <c r="A178" s="35" t="s">
        <v>56</v>
      </c>
      <c r="E178" s="40" t="s">
        <v>3871</v>
      </c>
    </row>
    <row r="179" spans="1:5" ht="12.75">
      <c r="A179" t="s">
        <v>58</v>
      </c>
      <c r="E179" s="39" t="s">
        <v>5</v>
      </c>
    </row>
    <row r="180" spans="1:16" ht="12.75">
      <c r="A180" t="s">
        <v>50</v>
      </c>
      <c s="34" t="s">
        <v>186</v>
      </c>
      <c s="34" t="s">
        <v>3872</v>
      </c>
      <c s="35" t="s">
        <v>5</v>
      </c>
      <c s="6" t="s">
        <v>3873</v>
      </c>
      <c s="36" t="s">
        <v>128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109</v>
      </c>
      <c>
        <f>(M180*21)/100</f>
      </c>
      <c t="s">
        <v>28</v>
      </c>
    </row>
    <row r="181" spans="1:5" ht="12.75">
      <c r="A181" s="35" t="s">
        <v>55</v>
      </c>
      <c r="E181" s="39" t="s">
        <v>3873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189</v>
      </c>
      <c s="34" t="s">
        <v>3874</v>
      </c>
      <c s="35" t="s">
        <v>5</v>
      </c>
      <c s="6" t="s">
        <v>3875</v>
      </c>
      <c s="36" t="s">
        <v>128</v>
      </c>
      <c s="37">
        <v>1</v>
      </c>
      <c s="36">
        <v>0.00025</v>
      </c>
      <c s="36">
        <f>ROUND(G184*H184,6)</f>
      </c>
      <c r="L184" s="38">
        <v>0</v>
      </c>
      <c s="32">
        <f>ROUND(ROUND(L184,2)*ROUND(G184,3),2)</f>
      </c>
      <c s="36" t="s">
        <v>109</v>
      </c>
      <c>
        <f>(M184*21)/100</f>
      </c>
      <c t="s">
        <v>28</v>
      </c>
    </row>
    <row r="185" spans="1:5" ht="12.75">
      <c r="A185" s="35" t="s">
        <v>55</v>
      </c>
      <c r="E185" s="39" t="s">
        <v>3875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192</v>
      </c>
      <c s="34" t="s">
        <v>3876</v>
      </c>
      <c s="35" t="s">
        <v>5</v>
      </c>
      <c s="6" t="s">
        <v>3877</v>
      </c>
      <c s="36" t="s">
        <v>128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109</v>
      </c>
      <c>
        <f>(M188*21)/100</f>
      </c>
      <c t="s">
        <v>28</v>
      </c>
    </row>
    <row r="189" spans="1:5" ht="12.75">
      <c r="A189" s="35" t="s">
        <v>55</v>
      </c>
      <c r="E189" s="39" t="s">
        <v>3877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12.75">
      <c r="A192" t="s">
        <v>50</v>
      </c>
      <c s="34" t="s">
        <v>195</v>
      </c>
      <c s="34" t="s">
        <v>3878</v>
      </c>
      <c s="35" t="s">
        <v>5</v>
      </c>
      <c s="6" t="s">
        <v>3879</v>
      </c>
      <c s="36" t="s">
        <v>128</v>
      </c>
      <c s="37">
        <v>1</v>
      </c>
      <c s="36">
        <v>0.00012</v>
      </c>
      <c s="36">
        <f>ROUND(G192*H192,6)</f>
      </c>
      <c r="L192" s="38">
        <v>0</v>
      </c>
      <c s="32">
        <f>ROUND(ROUND(L192,2)*ROUND(G192,3),2)</f>
      </c>
      <c s="36" t="s">
        <v>109</v>
      </c>
      <c>
        <f>(M192*21)/100</f>
      </c>
      <c t="s">
        <v>28</v>
      </c>
    </row>
    <row r="193" spans="1:5" ht="12.75">
      <c r="A193" s="35" t="s">
        <v>55</v>
      </c>
      <c r="E193" s="39" t="s">
        <v>3879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25.5">
      <c r="A196" t="s">
        <v>50</v>
      </c>
      <c s="34" t="s">
        <v>198</v>
      </c>
      <c s="34" t="s">
        <v>3880</v>
      </c>
      <c s="35" t="s">
        <v>5</v>
      </c>
      <c s="6" t="s">
        <v>3881</v>
      </c>
      <c s="36" t="s">
        <v>128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109</v>
      </c>
      <c>
        <f>(M196*21)/100</f>
      </c>
      <c t="s">
        <v>28</v>
      </c>
    </row>
    <row r="197" spans="1:5" ht="25.5">
      <c r="A197" s="35" t="s">
        <v>55</v>
      </c>
      <c r="E197" s="39" t="s">
        <v>3881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12.75">
      <c r="A200" t="s">
        <v>50</v>
      </c>
      <c s="34" t="s">
        <v>201</v>
      </c>
      <c s="34" t="s">
        <v>3882</v>
      </c>
      <c s="35" t="s">
        <v>5</v>
      </c>
      <c s="6" t="s">
        <v>3883</v>
      </c>
      <c s="36" t="s">
        <v>128</v>
      </c>
      <c s="37">
        <v>1</v>
      </c>
      <c s="36">
        <v>0.00061</v>
      </c>
      <c s="36">
        <f>ROUND(G200*H200,6)</f>
      </c>
      <c r="L200" s="38">
        <v>0</v>
      </c>
      <c s="32">
        <f>ROUND(ROUND(L200,2)*ROUND(G200,3),2)</f>
      </c>
      <c s="36" t="s">
        <v>109</v>
      </c>
      <c>
        <f>(M200*21)/100</f>
      </c>
      <c t="s">
        <v>28</v>
      </c>
    </row>
    <row r="201" spans="1:5" ht="12.75">
      <c r="A201" s="35" t="s">
        <v>55</v>
      </c>
      <c r="E201" s="39" t="s">
        <v>3883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50</v>
      </c>
      <c s="34" t="s">
        <v>416</v>
      </c>
      <c s="34" t="s">
        <v>3884</v>
      </c>
      <c s="35" t="s">
        <v>5</v>
      </c>
      <c s="6" t="s">
        <v>3885</v>
      </c>
      <c s="36" t="s">
        <v>128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109</v>
      </c>
      <c>
        <f>(M204*21)/100</f>
      </c>
      <c t="s">
        <v>28</v>
      </c>
    </row>
    <row r="205" spans="1:5" ht="12.75">
      <c r="A205" s="35" t="s">
        <v>55</v>
      </c>
      <c r="E205" s="39" t="s">
        <v>3885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6" ht="12.75">
      <c r="A208" t="s">
        <v>50</v>
      </c>
      <c s="34" t="s">
        <v>419</v>
      </c>
      <c s="34" t="s">
        <v>3886</v>
      </c>
      <c s="35" t="s">
        <v>5</v>
      </c>
      <c s="6" t="s">
        <v>3887</v>
      </c>
      <c s="36" t="s">
        <v>128</v>
      </c>
      <c s="37">
        <v>2</v>
      </c>
      <c s="36">
        <v>6E-05</v>
      </c>
      <c s="36">
        <f>ROUND(G208*H208,6)</f>
      </c>
      <c r="L208" s="38">
        <v>0</v>
      </c>
      <c s="32">
        <f>ROUND(ROUND(L208,2)*ROUND(G208,3),2)</f>
      </c>
      <c s="36" t="s">
        <v>109</v>
      </c>
      <c>
        <f>(M208*21)/100</f>
      </c>
      <c t="s">
        <v>28</v>
      </c>
    </row>
    <row r="209" spans="1:5" ht="12.75">
      <c r="A209" s="35" t="s">
        <v>55</v>
      </c>
      <c r="E209" s="39" t="s">
        <v>3887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50</v>
      </c>
      <c s="34" t="s">
        <v>423</v>
      </c>
      <c s="34" t="s">
        <v>3888</v>
      </c>
      <c s="35" t="s">
        <v>5</v>
      </c>
      <c s="6" t="s">
        <v>3889</v>
      </c>
      <c s="36" t="s">
        <v>128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109</v>
      </c>
      <c>
        <f>(M212*21)/100</f>
      </c>
      <c t="s">
        <v>28</v>
      </c>
    </row>
    <row r="213" spans="1:5" ht="12.75">
      <c r="A213" s="35" t="s">
        <v>55</v>
      </c>
      <c r="E213" s="39" t="s">
        <v>3889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6" ht="12.75">
      <c r="A216" t="s">
        <v>50</v>
      </c>
      <c s="34" t="s">
        <v>427</v>
      </c>
      <c s="34" t="s">
        <v>3890</v>
      </c>
      <c s="35" t="s">
        <v>5</v>
      </c>
      <c s="6" t="s">
        <v>3891</v>
      </c>
      <c s="36" t="s">
        <v>128</v>
      </c>
      <c s="37">
        <v>1</v>
      </c>
      <c s="36">
        <v>0.0002</v>
      </c>
      <c s="36">
        <f>ROUND(G216*H216,6)</f>
      </c>
      <c r="L216" s="38">
        <v>0</v>
      </c>
      <c s="32">
        <f>ROUND(ROUND(L216,2)*ROUND(G216,3),2)</f>
      </c>
      <c s="36" t="s">
        <v>109</v>
      </c>
      <c>
        <f>(M216*21)/100</f>
      </c>
      <c t="s">
        <v>28</v>
      </c>
    </row>
    <row r="217" spans="1:5" ht="12.75">
      <c r="A217" s="35" t="s">
        <v>55</v>
      </c>
      <c r="E217" s="39" t="s">
        <v>3891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5</v>
      </c>
    </row>
    <row r="220" spans="1:16" ht="12.75">
      <c r="A220" t="s">
        <v>50</v>
      </c>
      <c s="34" t="s">
        <v>428</v>
      </c>
      <c s="34" t="s">
        <v>3892</v>
      </c>
      <c s="35" t="s">
        <v>5</v>
      </c>
      <c s="6" t="s">
        <v>3893</v>
      </c>
      <c s="36" t="s">
        <v>128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109</v>
      </c>
      <c>
        <f>(M220*21)/100</f>
      </c>
      <c t="s">
        <v>28</v>
      </c>
    </row>
    <row r="221" spans="1:5" ht="12.75">
      <c r="A221" s="35" t="s">
        <v>55</v>
      </c>
      <c r="E221" s="39" t="s">
        <v>3893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50</v>
      </c>
      <c s="34" t="s">
        <v>771</v>
      </c>
      <c s="34" t="s">
        <v>3894</v>
      </c>
      <c s="35" t="s">
        <v>5</v>
      </c>
      <c s="6" t="s">
        <v>3895</v>
      </c>
      <c s="36" t="s">
        <v>128</v>
      </c>
      <c s="37">
        <v>1</v>
      </c>
      <c s="36">
        <v>0.0003</v>
      </c>
      <c s="36">
        <f>ROUND(G224*H224,6)</f>
      </c>
      <c r="L224" s="38">
        <v>0</v>
      </c>
      <c s="32">
        <f>ROUND(ROUND(L224,2)*ROUND(G224,3),2)</f>
      </c>
      <c s="36" t="s">
        <v>109</v>
      </c>
      <c>
        <f>(M224*21)/100</f>
      </c>
      <c t="s">
        <v>28</v>
      </c>
    </row>
    <row r="225" spans="1:5" ht="12.75">
      <c r="A225" s="35" t="s">
        <v>55</v>
      </c>
      <c r="E225" s="39" t="s">
        <v>3895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25.5">
      <c r="A228" t="s">
        <v>50</v>
      </c>
      <c s="34" t="s">
        <v>772</v>
      </c>
      <c s="34" t="s">
        <v>199</v>
      </c>
      <c s="35" t="s">
        <v>5</v>
      </c>
      <c s="6" t="s">
        <v>200</v>
      </c>
      <c s="36" t="s">
        <v>85</v>
      </c>
      <c s="37">
        <v>0.068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25.5">
      <c r="A229" s="35" t="s">
        <v>55</v>
      </c>
      <c r="E229" s="39" t="s">
        <v>200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38.25">
      <c r="A232" t="s">
        <v>50</v>
      </c>
      <c s="34" t="s">
        <v>775</v>
      </c>
      <c s="34" t="s">
        <v>202</v>
      </c>
      <c s="35" t="s">
        <v>5</v>
      </c>
      <c s="6" t="s">
        <v>203</v>
      </c>
      <c s="36" t="s">
        <v>85</v>
      </c>
      <c s="37">
        <v>0.068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28</v>
      </c>
    </row>
    <row r="233" spans="1:5" ht="38.25">
      <c r="A233" s="35" t="s">
        <v>55</v>
      </c>
      <c r="E233" s="39" t="s">
        <v>204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3" ht="12.75">
      <c r="A236" t="s">
        <v>47</v>
      </c>
      <c r="C236" s="31" t="s">
        <v>3014</v>
      </c>
      <c r="E236" s="33" t="s">
        <v>3015</v>
      </c>
      <c r="J236" s="32">
        <f>0</f>
      </c>
      <c s="32">
        <f>0</f>
      </c>
      <c s="32">
        <f>0+L237+L241</f>
      </c>
      <c s="32">
        <f>0+M237+M241</f>
      </c>
    </row>
    <row r="237" spans="1:16" ht="25.5">
      <c r="A237" t="s">
        <v>50</v>
      </c>
      <c s="34" t="s">
        <v>778</v>
      </c>
      <c s="34" t="s">
        <v>3896</v>
      </c>
      <c s="35" t="s">
        <v>5</v>
      </c>
      <c s="6" t="s">
        <v>3897</v>
      </c>
      <c s="36" t="s">
        <v>566</v>
      </c>
      <c s="37">
        <v>24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28</v>
      </c>
    </row>
    <row r="238" spans="1:5" ht="25.5">
      <c r="A238" s="35" t="s">
        <v>55</v>
      </c>
      <c r="E238" s="39" t="s">
        <v>3897</v>
      </c>
    </row>
    <row r="239" spans="1:5" ht="25.5">
      <c r="A239" s="35" t="s">
        <v>56</v>
      </c>
      <c r="E239" s="40" t="s">
        <v>3898</v>
      </c>
    </row>
    <row r="240" spans="1:5" ht="12.75">
      <c r="A240" t="s">
        <v>58</v>
      </c>
      <c r="E240" s="39" t="s">
        <v>5</v>
      </c>
    </row>
    <row r="241" spans="1:16" ht="25.5">
      <c r="A241" t="s">
        <v>50</v>
      </c>
      <c s="34" t="s">
        <v>781</v>
      </c>
      <c s="34" t="s">
        <v>3016</v>
      </c>
      <c s="35" t="s">
        <v>5</v>
      </c>
      <c s="6" t="s">
        <v>3017</v>
      </c>
      <c s="36" t="s">
        <v>566</v>
      </c>
      <c s="37">
        <v>20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28</v>
      </c>
    </row>
    <row r="242" spans="1:5" ht="25.5">
      <c r="A242" s="35" t="s">
        <v>55</v>
      </c>
      <c r="E242" s="39" t="s">
        <v>3017</v>
      </c>
    </row>
    <row r="243" spans="1:5" ht="25.5">
      <c r="A243" s="35" t="s">
        <v>56</v>
      </c>
      <c r="E243" s="40" t="s">
        <v>3785</v>
      </c>
    </row>
    <row r="244" spans="1:5" ht="12.75">
      <c r="A244" t="s">
        <v>58</v>
      </c>
      <c r="E244" s="39" t="s">
        <v>5</v>
      </c>
    </row>
    <row r="245" spans="1:13" ht="12.75">
      <c r="A245" t="s">
        <v>47</v>
      </c>
      <c r="C245" s="31" t="s">
        <v>1497</v>
      </c>
      <c r="E245" s="33" t="s">
        <v>3786</v>
      </c>
      <c r="J245" s="32">
        <f>0</f>
      </c>
      <c s="32">
        <f>0</f>
      </c>
      <c s="32">
        <f>0+L246+L250+L254+L258+L262</f>
      </c>
      <c s="32">
        <f>0+M246+M250+M254+M258+M262</f>
      </c>
    </row>
    <row r="246" spans="1:16" ht="25.5">
      <c r="A246" t="s">
        <v>50</v>
      </c>
      <c s="34" t="s">
        <v>784</v>
      </c>
      <c s="34" t="s">
        <v>3899</v>
      </c>
      <c s="35" t="s">
        <v>5</v>
      </c>
      <c s="6" t="s">
        <v>3900</v>
      </c>
      <c s="36" t="s">
        <v>381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109</v>
      </c>
      <c>
        <f>(M246*21)/100</f>
      </c>
      <c t="s">
        <v>28</v>
      </c>
    </row>
    <row r="247" spans="1:5" ht="25.5">
      <c r="A247" s="35" t="s">
        <v>55</v>
      </c>
      <c r="E247" s="39" t="s">
        <v>3900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12.75">
      <c r="A250" t="s">
        <v>50</v>
      </c>
      <c s="34" t="s">
        <v>787</v>
      </c>
      <c s="34" t="s">
        <v>3901</v>
      </c>
      <c s="35" t="s">
        <v>5</v>
      </c>
      <c s="6" t="s">
        <v>3902</v>
      </c>
      <c s="36" t="s">
        <v>381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109</v>
      </c>
      <c>
        <f>(M250*21)/100</f>
      </c>
      <c t="s">
        <v>28</v>
      </c>
    </row>
    <row r="251" spans="1:5" ht="12.75">
      <c r="A251" s="35" t="s">
        <v>55</v>
      </c>
      <c r="E251" s="39" t="s">
        <v>3902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790</v>
      </c>
      <c s="34" t="s">
        <v>3903</v>
      </c>
      <c s="35" t="s">
        <v>5</v>
      </c>
      <c s="6" t="s">
        <v>3904</v>
      </c>
      <c s="36" t="s">
        <v>381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109</v>
      </c>
      <c>
        <f>(M254*21)/100</f>
      </c>
      <c t="s">
        <v>28</v>
      </c>
    </row>
    <row r="255" spans="1:5" ht="12.75">
      <c r="A255" s="35" t="s">
        <v>55</v>
      </c>
      <c r="E255" s="39" t="s">
        <v>3904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12.75">
      <c r="A258" t="s">
        <v>50</v>
      </c>
      <c s="34" t="s">
        <v>793</v>
      </c>
      <c s="34" t="s">
        <v>3905</v>
      </c>
      <c s="35" t="s">
        <v>5</v>
      </c>
      <c s="6" t="s">
        <v>3906</v>
      </c>
      <c s="36" t="s">
        <v>381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109</v>
      </c>
      <c>
        <f>(M258*21)/100</f>
      </c>
      <c t="s">
        <v>28</v>
      </c>
    </row>
    <row r="259" spans="1:5" ht="12.75">
      <c r="A259" s="35" t="s">
        <v>55</v>
      </c>
      <c r="E259" s="39" t="s">
        <v>3906</v>
      </c>
    </row>
    <row r="260" spans="1:5" ht="12.75">
      <c r="A260" s="35" t="s">
        <v>56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796</v>
      </c>
      <c s="34" t="s">
        <v>3787</v>
      </c>
      <c s="35" t="s">
        <v>5</v>
      </c>
      <c s="6" t="s">
        <v>3788</v>
      </c>
      <c s="36" t="s">
        <v>381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109</v>
      </c>
      <c>
        <f>(M262*21)/100</f>
      </c>
      <c t="s">
        <v>28</v>
      </c>
    </row>
    <row r="263" spans="1:5" ht="12.75">
      <c r="A263" s="35" t="s">
        <v>55</v>
      </c>
      <c r="E263" s="39" t="s">
        <v>3788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COUNTIFS(L8:L149,"=0",A8:A149,"P")+COUNTIFS(L8:L149,"",A8:A149,"P")+SUM(Q8:Q149)</f>
      </c>
    </row>
    <row r="8" spans="1:13" ht="25.5">
      <c r="A8" t="s">
        <v>45</v>
      </c>
      <c r="C8" s="28" t="s">
        <v>3909</v>
      </c>
      <c r="E8" s="30" t="s">
        <v>3908</v>
      </c>
      <c r="J8" s="29">
        <f>0+J9+J138+J143+J148</f>
      </c>
      <c s="29">
        <f>0+K9+K138+K143+K148</f>
      </c>
      <c s="29">
        <f>0+L9+L138+L143+L148</f>
      </c>
      <c s="29">
        <f>0+M9+M138+M143+M148</f>
      </c>
    </row>
    <row r="9" spans="1:13" ht="12.75">
      <c r="A9" t="s">
        <v>47</v>
      </c>
      <c r="C9" s="31" t="s">
        <v>3539</v>
      </c>
      <c r="E9" s="33" t="s">
        <v>3540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25.5">
      <c r="A10" t="s">
        <v>50</v>
      </c>
      <c s="34" t="s">
        <v>48</v>
      </c>
      <c s="34" t="s">
        <v>3910</v>
      </c>
      <c s="35" t="s">
        <v>5</v>
      </c>
      <c s="6" t="s">
        <v>3911</v>
      </c>
      <c s="36" t="s">
        <v>108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3911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3803</v>
      </c>
      <c s="35" t="s">
        <v>5</v>
      </c>
      <c s="6" t="s">
        <v>3804</v>
      </c>
      <c s="36" t="s">
        <v>108</v>
      </c>
      <c s="37">
        <v>262.5</v>
      </c>
      <c s="36">
        <v>6E-05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3804</v>
      </c>
    </row>
    <row r="16" spans="1:5" ht="25.5">
      <c r="A16" s="35" t="s">
        <v>56</v>
      </c>
      <c r="E16" s="40" t="s">
        <v>3912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3913</v>
      </c>
      <c s="35" t="s">
        <v>5</v>
      </c>
      <c s="6" t="s">
        <v>3914</v>
      </c>
      <c s="36" t="s">
        <v>108</v>
      </c>
      <c s="37">
        <v>350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3914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3915</v>
      </c>
      <c s="35" t="s">
        <v>5</v>
      </c>
      <c s="6" t="s">
        <v>3916</v>
      </c>
      <c s="36" t="s">
        <v>108</v>
      </c>
      <c s="37">
        <v>420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3916</v>
      </c>
    </row>
    <row r="24" spans="1:5" ht="25.5">
      <c r="A24" s="35" t="s">
        <v>56</v>
      </c>
      <c r="E24" s="40" t="s">
        <v>3917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3918</v>
      </c>
      <c s="35" t="s">
        <v>5</v>
      </c>
      <c s="6" t="s">
        <v>3919</v>
      </c>
      <c s="36" t="s">
        <v>108</v>
      </c>
      <c s="37">
        <v>180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3919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3810</v>
      </c>
      <c s="35" t="s">
        <v>5</v>
      </c>
      <c s="6" t="s">
        <v>3811</v>
      </c>
      <c s="36" t="s">
        <v>108</v>
      </c>
      <c s="37">
        <v>207</v>
      </c>
      <c s="36">
        <v>7E-05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3811</v>
      </c>
    </row>
    <row r="32" spans="1:5" ht="25.5">
      <c r="A32" s="35" t="s">
        <v>56</v>
      </c>
      <c r="E32" s="40" t="s">
        <v>3920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3921</v>
      </c>
      <c s="35" t="s">
        <v>5</v>
      </c>
      <c s="6" t="s">
        <v>3922</v>
      </c>
      <c s="36" t="s">
        <v>108</v>
      </c>
      <c s="37">
        <v>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3922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3587</v>
      </c>
      <c s="35" t="s">
        <v>5</v>
      </c>
      <c s="6" t="s">
        <v>3588</v>
      </c>
      <c s="36" t="s">
        <v>108</v>
      </c>
      <c s="37">
        <v>92</v>
      </c>
      <c s="36">
        <v>0.00017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3588</v>
      </c>
    </row>
    <row r="40" spans="1:5" ht="25.5">
      <c r="A40" s="35" t="s">
        <v>56</v>
      </c>
      <c r="E40" s="40" t="s">
        <v>3479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3923</v>
      </c>
      <c s="35" t="s">
        <v>5</v>
      </c>
      <c s="6" t="s">
        <v>3924</v>
      </c>
      <c s="36" t="s">
        <v>108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3924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3925</v>
      </c>
      <c s="35" t="s">
        <v>5</v>
      </c>
      <c s="6" t="s">
        <v>3926</v>
      </c>
      <c s="36" t="s">
        <v>108</v>
      </c>
      <c s="37">
        <v>46</v>
      </c>
      <c s="36">
        <v>0.00053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3926</v>
      </c>
    </row>
    <row r="48" spans="1:5" ht="25.5">
      <c r="A48" s="35" t="s">
        <v>56</v>
      </c>
      <c r="E48" s="40" t="s">
        <v>3812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3927</v>
      </c>
      <c s="35" t="s">
        <v>5</v>
      </c>
      <c s="6" t="s">
        <v>3928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3928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3929</v>
      </c>
      <c s="35" t="s">
        <v>5</v>
      </c>
      <c s="6" t="s">
        <v>3930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25.5">
      <c r="A55" s="35" t="s">
        <v>55</v>
      </c>
      <c r="E55" s="39" t="s">
        <v>3930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3931</v>
      </c>
      <c s="35" t="s">
        <v>5</v>
      </c>
      <c s="6" t="s">
        <v>3932</v>
      </c>
      <c s="36" t="s">
        <v>128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3932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3933</v>
      </c>
      <c s="35" t="s">
        <v>5</v>
      </c>
      <c s="6" t="s">
        <v>3934</v>
      </c>
      <c s="36" t="s">
        <v>128</v>
      </c>
      <c s="37">
        <v>13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3934</v>
      </c>
    </row>
    <row r="64" spans="1:5" ht="38.25">
      <c r="A64" s="35" t="s">
        <v>56</v>
      </c>
      <c r="E64" s="40" t="s">
        <v>3935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3936</v>
      </c>
      <c s="35" t="s">
        <v>5</v>
      </c>
      <c s="6" t="s">
        <v>3937</v>
      </c>
      <c s="36" t="s">
        <v>128</v>
      </c>
      <c s="37">
        <v>13</v>
      </c>
      <c s="36">
        <v>0.01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3937</v>
      </c>
    </row>
    <row r="68" spans="1:5" ht="38.25">
      <c r="A68" s="35" t="s">
        <v>56</v>
      </c>
      <c r="E68" s="40" t="s">
        <v>3935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3938</v>
      </c>
      <c s="35" t="s">
        <v>5</v>
      </c>
      <c s="6" t="s">
        <v>3939</v>
      </c>
      <c s="36" t="s">
        <v>128</v>
      </c>
      <c s="37">
        <v>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3939</v>
      </c>
    </row>
    <row r="72" spans="1:5" ht="25.5">
      <c r="A72" s="35" t="s">
        <v>56</v>
      </c>
      <c r="E72" s="40" t="s">
        <v>3940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3941</v>
      </c>
      <c s="35" t="s">
        <v>5</v>
      </c>
      <c s="6" t="s">
        <v>3942</v>
      </c>
      <c s="36" t="s">
        <v>128</v>
      </c>
      <c s="37">
        <v>9</v>
      </c>
      <c s="36">
        <v>0.01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25.5">
      <c r="A75" s="35" t="s">
        <v>55</v>
      </c>
      <c r="E75" s="39" t="s">
        <v>3942</v>
      </c>
    </row>
    <row r="76" spans="1:5" ht="25.5">
      <c r="A76" s="35" t="s">
        <v>56</v>
      </c>
      <c r="E76" s="40" t="s">
        <v>3940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3943</v>
      </c>
      <c s="35" t="s">
        <v>5</v>
      </c>
      <c s="6" t="s">
        <v>3944</v>
      </c>
      <c s="36" t="s">
        <v>128</v>
      </c>
      <c s="37">
        <v>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3944</v>
      </c>
    </row>
    <row r="80" spans="1:5" ht="25.5">
      <c r="A80" s="35" t="s">
        <v>56</v>
      </c>
      <c r="E80" s="40" t="s">
        <v>3945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3946</v>
      </c>
      <c s="35" t="s">
        <v>5</v>
      </c>
      <c s="6" t="s">
        <v>3947</v>
      </c>
      <c s="36" t="s">
        <v>128</v>
      </c>
      <c s="37">
        <v>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25.5">
      <c r="A83" s="35" t="s">
        <v>55</v>
      </c>
      <c r="E83" s="39" t="s">
        <v>3947</v>
      </c>
    </row>
    <row r="84" spans="1:5" ht="25.5">
      <c r="A84" s="35" t="s">
        <v>56</v>
      </c>
      <c r="E84" s="40" t="s">
        <v>3948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3949</v>
      </c>
      <c s="35" t="s">
        <v>5</v>
      </c>
      <c s="6" t="s">
        <v>3950</v>
      </c>
      <c s="36" t="s">
        <v>128</v>
      </c>
      <c s="37">
        <v>22</v>
      </c>
      <c s="36">
        <v>0.0225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3950</v>
      </c>
    </row>
    <row r="88" spans="1:5" ht="25.5">
      <c r="A88" s="35" t="s">
        <v>56</v>
      </c>
      <c r="E88" s="40" t="s">
        <v>3951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3952</v>
      </c>
      <c s="35" t="s">
        <v>5</v>
      </c>
      <c s="6" t="s">
        <v>3953</v>
      </c>
      <c s="36" t="s">
        <v>830</v>
      </c>
      <c s="37">
        <v>17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3953</v>
      </c>
    </row>
    <row r="92" spans="1:5" ht="25.5">
      <c r="A92" s="35" t="s">
        <v>56</v>
      </c>
      <c r="E92" s="40" t="s">
        <v>3954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122</v>
      </c>
      <c s="34" t="s">
        <v>3955</v>
      </c>
      <c s="35" t="s">
        <v>5</v>
      </c>
      <c s="6" t="s">
        <v>3956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25.5">
      <c r="A95" s="35" t="s">
        <v>55</v>
      </c>
      <c r="E95" s="39" t="s">
        <v>3956</v>
      </c>
    </row>
    <row r="96" spans="1:5" ht="25.5">
      <c r="A96" s="35" t="s">
        <v>56</v>
      </c>
      <c r="E96" s="40" t="s">
        <v>3957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3958</v>
      </c>
      <c s="35" t="s">
        <v>5</v>
      </c>
      <c s="6" t="s">
        <v>3959</v>
      </c>
      <c s="36" t="s">
        <v>128</v>
      </c>
      <c s="37">
        <v>1</v>
      </c>
      <c s="36">
        <v>0.04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25.5">
      <c r="A99" s="35" t="s">
        <v>55</v>
      </c>
      <c r="E99" s="39" t="s">
        <v>3959</v>
      </c>
    </row>
    <row r="100" spans="1:5" ht="25.5">
      <c r="A100" s="35" t="s">
        <v>56</v>
      </c>
      <c r="E100" s="40" t="s">
        <v>3957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129</v>
      </c>
      <c s="34" t="s">
        <v>3960</v>
      </c>
      <c s="35" t="s">
        <v>5</v>
      </c>
      <c s="6" t="s">
        <v>3961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25.5">
      <c r="A103" s="35" t="s">
        <v>55</v>
      </c>
      <c r="E103" s="39" t="s">
        <v>3961</v>
      </c>
    </row>
    <row r="104" spans="1:5" ht="25.5">
      <c r="A104" s="35" t="s">
        <v>56</v>
      </c>
      <c r="E104" s="40" t="s">
        <v>3962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3835</v>
      </c>
      <c s="35" t="s">
        <v>5</v>
      </c>
      <c s="6" t="s">
        <v>3836</v>
      </c>
      <c s="36" t="s">
        <v>128</v>
      </c>
      <c s="37">
        <v>40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25.5">
      <c r="A107" s="35" t="s">
        <v>55</v>
      </c>
      <c r="E107" s="39" t="s">
        <v>3836</v>
      </c>
    </row>
    <row r="108" spans="1:5" ht="12.75">
      <c r="A108" s="35" t="s">
        <v>56</v>
      </c>
      <c r="E108" s="40" t="s">
        <v>3963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3838</v>
      </c>
      <c s="35" t="s">
        <v>5</v>
      </c>
      <c s="6" t="s">
        <v>3839</v>
      </c>
      <c s="36" t="s">
        <v>128</v>
      </c>
      <c s="37">
        <v>40</v>
      </c>
      <c s="36">
        <v>0.00031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3839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138</v>
      </c>
      <c s="34" t="s">
        <v>3842</v>
      </c>
      <c s="35" t="s">
        <v>5</v>
      </c>
      <c s="6" t="s">
        <v>3843</v>
      </c>
      <c s="36" t="s">
        <v>108</v>
      </c>
      <c s="37">
        <v>60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3843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3844</v>
      </c>
      <c s="35" t="s">
        <v>5</v>
      </c>
      <c s="6" t="s">
        <v>3845</v>
      </c>
      <c s="36" t="s">
        <v>108</v>
      </c>
      <c s="37">
        <v>63</v>
      </c>
      <c s="36">
        <v>0.00225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3845</v>
      </c>
    </row>
    <row r="120" spans="1:5" ht="25.5">
      <c r="A120" s="35" t="s">
        <v>56</v>
      </c>
      <c r="E120" s="40" t="s">
        <v>3964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144</v>
      </c>
      <c s="34" t="s">
        <v>3852</v>
      </c>
      <c s="35" t="s">
        <v>5</v>
      </c>
      <c s="6" t="s">
        <v>3853</v>
      </c>
      <c s="36" t="s">
        <v>108</v>
      </c>
      <c s="37">
        <v>60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25.5">
      <c r="A123" s="35" t="s">
        <v>55</v>
      </c>
      <c r="E123" s="39" t="s">
        <v>3853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3855</v>
      </c>
      <c s="35" t="s">
        <v>5</v>
      </c>
      <c s="6" t="s">
        <v>3856</v>
      </c>
      <c s="36" t="s">
        <v>108</v>
      </c>
      <c s="37">
        <v>63</v>
      </c>
      <c s="36">
        <v>0.00045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3856</v>
      </c>
    </row>
    <row r="128" spans="1:5" ht="25.5">
      <c r="A128" s="35" t="s">
        <v>56</v>
      </c>
      <c r="E128" s="40" t="s">
        <v>3964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150</v>
      </c>
      <c s="34" t="s">
        <v>3764</v>
      </c>
      <c s="35" t="s">
        <v>5</v>
      </c>
      <c s="6" t="s">
        <v>3765</v>
      </c>
      <c s="36" t="s">
        <v>85</v>
      </c>
      <c s="37">
        <v>1.008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25.5">
      <c r="A131" s="35" t="s">
        <v>55</v>
      </c>
      <c r="E131" s="39" t="s">
        <v>3765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38.25">
      <c r="A134" t="s">
        <v>50</v>
      </c>
      <c s="34" t="s">
        <v>153</v>
      </c>
      <c s="34" t="s">
        <v>3766</v>
      </c>
      <c s="35" t="s">
        <v>5</v>
      </c>
      <c s="6" t="s">
        <v>3767</v>
      </c>
      <c s="36" t="s">
        <v>85</v>
      </c>
      <c s="37">
        <v>1.008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38.25">
      <c r="A135" s="35" t="s">
        <v>55</v>
      </c>
      <c r="E135" s="39" t="s">
        <v>3768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3" ht="12.75">
      <c r="A138" t="s">
        <v>47</v>
      </c>
      <c r="C138" s="31" t="s">
        <v>3014</v>
      </c>
      <c r="E138" s="33" t="s">
        <v>3015</v>
      </c>
      <c r="J138" s="32">
        <f>0</f>
      </c>
      <c s="32">
        <f>0</f>
      </c>
      <c s="32">
        <f>0+L139</f>
      </c>
      <c s="32">
        <f>0+M139</f>
      </c>
    </row>
    <row r="139" spans="1:16" ht="25.5">
      <c r="A139" t="s">
        <v>50</v>
      </c>
      <c s="34" t="s">
        <v>156</v>
      </c>
      <c s="34" t="s">
        <v>3896</v>
      </c>
      <c s="35" t="s">
        <v>5</v>
      </c>
      <c s="6" t="s">
        <v>3897</v>
      </c>
      <c s="36" t="s">
        <v>566</v>
      </c>
      <c s="37">
        <v>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25.5">
      <c r="A140" s="35" t="s">
        <v>55</v>
      </c>
      <c r="E140" s="39" t="s">
        <v>3897</v>
      </c>
    </row>
    <row r="141" spans="1:5" ht="89.25">
      <c r="A141" s="35" t="s">
        <v>56</v>
      </c>
      <c r="E141" s="40" t="s">
        <v>3965</v>
      </c>
    </row>
    <row r="142" spans="1:5" ht="12.75">
      <c r="A142" t="s">
        <v>58</v>
      </c>
      <c r="E142" s="39" t="s">
        <v>5</v>
      </c>
    </row>
    <row r="143" spans="1:13" ht="12.75">
      <c r="A143" t="s">
        <v>47</v>
      </c>
      <c r="C143" s="31" t="s">
        <v>1345</v>
      </c>
      <c r="E143" s="33" t="s">
        <v>1346</v>
      </c>
      <c r="J143" s="32">
        <f>0</f>
      </c>
      <c s="32">
        <f>0</f>
      </c>
      <c s="32">
        <f>0+L144</f>
      </c>
      <c s="32">
        <f>0+M144</f>
      </c>
    </row>
    <row r="144" spans="1:16" ht="12.75">
      <c r="A144" t="s">
        <v>50</v>
      </c>
      <c s="34" t="s">
        <v>159</v>
      </c>
      <c s="34" t="s">
        <v>1500</v>
      </c>
      <c s="35" t="s">
        <v>5</v>
      </c>
      <c s="6" t="s">
        <v>1501</v>
      </c>
      <c s="36" t="s">
        <v>1343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12.75">
      <c r="A145" s="35" t="s">
        <v>55</v>
      </c>
      <c r="E145" s="39" t="s">
        <v>1501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3" ht="12.75">
      <c r="A148" t="s">
        <v>47</v>
      </c>
      <c r="C148" s="31" t="s">
        <v>3966</v>
      </c>
      <c r="E148" s="33" t="s">
        <v>3967</v>
      </c>
      <c r="J148" s="32">
        <f>0</f>
      </c>
      <c s="32">
        <f>0</f>
      </c>
      <c s="32">
        <f>0+L149</f>
      </c>
      <c s="32">
        <f>0+M149</f>
      </c>
    </row>
    <row r="149" spans="1:16" ht="12.75">
      <c r="A149" t="s">
        <v>50</v>
      </c>
      <c s="34" t="s">
        <v>162</v>
      </c>
      <c s="34" t="s">
        <v>3968</v>
      </c>
      <c s="35" t="s">
        <v>5</v>
      </c>
      <c s="6" t="s">
        <v>3969</v>
      </c>
      <c s="36" t="s">
        <v>1343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3969</v>
      </c>
    </row>
    <row r="151" spans="1:5" ht="25.5">
      <c r="A151" s="35" t="s">
        <v>56</v>
      </c>
      <c r="E151" s="40" t="s">
        <v>3970</v>
      </c>
    </row>
    <row r="152" spans="1:5" ht="12.75">
      <c r="A152" t="s">
        <v>58</v>
      </c>
      <c r="E15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6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COUNTIFS(L8:L674,"=0",A8:A674,"P")+COUNTIFS(L8:L674,"",A8:A674,"P")+SUM(Q8:Q674)</f>
      </c>
    </row>
    <row r="8" spans="1:13" ht="12.75">
      <c r="A8" t="s">
        <v>45</v>
      </c>
      <c r="C8" s="28" t="s">
        <v>3973</v>
      </c>
      <c r="E8" s="30" t="s">
        <v>3972</v>
      </c>
      <c r="J8" s="29">
        <f>0+J9+J42+J67+J88+J165+J182+J199+J248+J281+J346+J371+J392+J445+J514+J547+J556+J561+J570+J659+J668+J673</f>
      </c>
      <c s="29">
        <f>0+K9+K42+K67+K88+K165+K182+K199+K248+K281+K346+K371+K392+K445+K514+K547+K556+K561+K570+K659+K668+K673</f>
      </c>
      <c s="29">
        <f>0+L9+L42+L67+L88+L165+L182+L199+L248+L281+L346+L371+L392+L445+L514+L547+L556+L561+L570+L659+L668+L673</f>
      </c>
      <c s="29">
        <f>0+M9+M42+M67+M88+M165+M182+M199+M248+M281+M346+M371+M392+M445+M514+M547+M556+M561+M570+M659+M668+M673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48</v>
      </c>
      <c s="34" t="s">
        <v>3974</v>
      </c>
      <c s="35" t="s">
        <v>5</v>
      </c>
      <c s="6" t="s">
        <v>3975</v>
      </c>
      <c s="36" t="s">
        <v>53</v>
      </c>
      <c s="37">
        <v>36.275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3975</v>
      </c>
    </row>
    <row r="12" spans="1:5" ht="38.25">
      <c r="A12" s="35" t="s">
        <v>56</v>
      </c>
      <c r="E12" s="40" t="s">
        <v>3976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1513</v>
      </c>
      <c s="35" t="s">
        <v>5</v>
      </c>
      <c s="6" t="s">
        <v>1514</v>
      </c>
      <c s="36" t="s">
        <v>53</v>
      </c>
      <c s="37">
        <v>8.315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1514</v>
      </c>
    </row>
    <row r="16" spans="1:5" ht="51">
      <c r="A16" s="35" t="s">
        <v>56</v>
      </c>
      <c r="E16" s="40" t="s">
        <v>3977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1516</v>
      </c>
      <c s="35" t="s">
        <v>5</v>
      </c>
      <c s="6" t="s">
        <v>1517</v>
      </c>
      <c s="36" t="s">
        <v>53</v>
      </c>
      <c s="37">
        <v>5.755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1517</v>
      </c>
    </row>
    <row r="20" spans="1:5" ht="38.25">
      <c r="A20" s="35" t="s">
        <v>56</v>
      </c>
      <c r="E20" s="40" t="s">
        <v>3978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3979</v>
      </c>
      <c s="35" t="s">
        <v>5</v>
      </c>
      <c s="6" t="s">
        <v>3980</v>
      </c>
      <c s="36" t="s">
        <v>53</v>
      </c>
      <c s="37">
        <v>2.506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3980</v>
      </c>
    </row>
    <row r="24" spans="1:5" ht="38.25">
      <c r="A24" s="35" t="s">
        <v>56</v>
      </c>
      <c r="E24" s="40" t="s">
        <v>3981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943</v>
      </c>
      <c s="35" t="s">
        <v>5</v>
      </c>
      <c s="6" t="s">
        <v>944</v>
      </c>
      <c s="36" t="s">
        <v>53</v>
      </c>
      <c s="37">
        <v>52.851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945</v>
      </c>
    </row>
    <row r="28" spans="1:5" ht="12.75">
      <c r="A28" s="35" t="s">
        <v>56</v>
      </c>
      <c r="E28" s="40" t="s">
        <v>3982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947</v>
      </c>
      <c s="35" t="s">
        <v>5</v>
      </c>
      <c s="6" t="s">
        <v>948</v>
      </c>
      <c s="36" t="s">
        <v>53</v>
      </c>
      <c s="37">
        <v>52.851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948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949</v>
      </c>
      <c s="35" t="s">
        <v>5</v>
      </c>
      <c s="6" t="s">
        <v>950</v>
      </c>
      <c s="36" t="s">
        <v>53</v>
      </c>
      <c s="37">
        <v>52.851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956</v>
      </c>
      <c s="35" t="s">
        <v>957</v>
      </c>
      <c s="6" t="s">
        <v>958</v>
      </c>
      <c s="36" t="s">
        <v>85</v>
      </c>
      <c s="37">
        <v>89.847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38.25">
      <c r="A39" s="35" t="s">
        <v>55</v>
      </c>
      <c r="E39" s="39" t="s">
        <v>959</v>
      </c>
    </row>
    <row r="40" spans="1:5" ht="12.75">
      <c r="A40" s="35" t="s">
        <v>56</v>
      </c>
      <c r="E40" s="40" t="s">
        <v>3983</v>
      </c>
    </row>
    <row r="41" spans="1:5" ht="409.5">
      <c r="A41" t="s">
        <v>58</v>
      </c>
      <c r="E41" s="39" t="s">
        <v>961</v>
      </c>
    </row>
    <row r="42" spans="1:13" ht="12.75">
      <c r="A42" t="s">
        <v>47</v>
      </c>
      <c r="C42" s="31" t="s">
        <v>28</v>
      </c>
      <c r="E42" s="33" t="s">
        <v>1521</v>
      </c>
      <c r="J42" s="32">
        <f>0</f>
      </c>
      <c s="32">
        <f>0</f>
      </c>
      <c s="32">
        <f>0+L43+L47+L51+L55+L59+L63</f>
      </c>
      <c s="32">
        <f>0+M43+M47+M51+M55+M59+M63</f>
      </c>
    </row>
    <row r="43" spans="1:16" ht="25.5">
      <c r="A43" t="s">
        <v>50</v>
      </c>
      <c s="34" t="s">
        <v>78</v>
      </c>
      <c s="34" t="s">
        <v>3984</v>
      </c>
      <c s="35" t="s">
        <v>5</v>
      </c>
      <c s="6" t="s">
        <v>3985</v>
      </c>
      <c s="36" t="s">
        <v>53</v>
      </c>
      <c s="37">
        <v>3.249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3985</v>
      </c>
    </row>
    <row r="45" spans="1:5" ht="12.75">
      <c r="A45" s="35" t="s">
        <v>56</v>
      </c>
      <c r="E45" s="40" t="s">
        <v>3986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82</v>
      </c>
      <c s="34" t="s">
        <v>1528</v>
      </c>
      <c s="35" t="s">
        <v>5</v>
      </c>
      <c s="6" t="s">
        <v>1529</v>
      </c>
      <c s="36" t="s">
        <v>102</v>
      </c>
      <c s="37">
        <v>4.7</v>
      </c>
      <c s="36">
        <v>0.00247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1529</v>
      </c>
    </row>
    <row r="49" spans="1:5" ht="12.75">
      <c r="A49" s="35" t="s">
        <v>56</v>
      </c>
      <c r="E49" s="40" t="s">
        <v>3987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87</v>
      </c>
      <c s="34" t="s">
        <v>1531</v>
      </c>
      <c s="35" t="s">
        <v>5</v>
      </c>
      <c s="6" t="s">
        <v>1532</v>
      </c>
      <c s="36" t="s">
        <v>102</v>
      </c>
      <c s="37">
        <v>4.7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1532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90</v>
      </c>
      <c s="34" t="s">
        <v>1533</v>
      </c>
      <c s="35" t="s">
        <v>5</v>
      </c>
      <c s="6" t="s">
        <v>1534</v>
      </c>
      <c s="36" t="s">
        <v>85</v>
      </c>
      <c s="37">
        <v>0.317</v>
      </c>
      <c s="36">
        <v>1.06277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1534</v>
      </c>
    </row>
    <row r="57" spans="1:5" ht="25.5">
      <c r="A57" s="35" t="s">
        <v>56</v>
      </c>
      <c r="E57" s="40" t="s">
        <v>3988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94</v>
      </c>
      <c s="34" t="s">
        <v>3989</v>
      </c>
      <c s="35" t="s">
        <v>5</v>
      </c>
      <c s="6" t="s">
        <v>3990</v>
      </c>
      <c s="36" t="s">
        <v>53</v>
      </c>
      <c s="37">
        <v>14.07</v>
      </c>
      <c s="36">
        <v>2.50187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3990</v>
      </c>
    </row>
    <row r="61" spans="1:5" ht="38.25">
      <c r="A61" s="35" t="s">
        <v>56</v>
      </c>
      <c r="E61" s="40" t="s">
        <v>3991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96</v>
      </c>
      <c s="34" t="s">
        <v>3992</v>
      </c>
      <c s="35" t="s">
        <v>5</v>
      </c>
      <c s="6" t="s">
        <v>3993</v>
      </c>
      <c s="36" t="s">
        <v>53</v>
      </c>
      <c s="37">
        <v>2.506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3993</v>
      </c>
    </row>
    <row r="65" spans="1:5" ht="38.25">
      <c r="A65" s="35" t="s">
        <v>56</v>
      </c>
      <c r="E65" s="40" t="s">
        <v>3981</v>
      </c>
    </row>
    <row r="66" spans="1:5" ht="12.75">
      <c r="A66" t="s">
        <v>58</v>
      </c>
      <c r="E66" s="39" t="s">
        <v>5</v>
      </c>
    </row>
    <row r="67" spans="1:13" ht="12.75">
      <c r="A67" t="s">
        <v>47</v>
      </c>
      <c r="C67" s="31" t="s">
        <v>26</v>
      </c>
      <c r="E67" s="33" t="s">
        <v>971</v>
      </c>
      <c r="J67" s="32">
        <f>0</f>
      </c>
      <c s="32">
        <f>0</f>
      </c>
      <c s="32">
        <f>0+L68+L72+L76+L80+L84</f>
      </c>
      <c s="32">
        <f>0+M68+M72+M76+M80+M84</f>
      </c>
    </row>
    <row r="68" spans="1:16" ht="25.5">
      <c r="A68" t="s">
        <v>50</v>
      </c>
      <c s="34" t="s">
        <v>99</v>
      </c>
      <c s="34" t="s">
        <v>1550</v>
      </c>
      <c s="35" t="s">
        <v>5</v>
      </c>
      <c s="6" t="s">
        <v>1551</v>
      </c>
      <c s="36" t="s">
        <v>102</v>
      </c>
      <c s="37">
        <v>5.3</v>
      </c>
      <c s="36">
        <v>0.29662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38.25">
      <c r="A69" s="35" t="s">
        <v>55</v>
      </c>
      <c r="E69" s="39" t="s">
        <v>1552</v>
      </c>
    </row>
    <row r="70" spans="1:5" ht="38.25">
      <c r="A70" s="35" t="s">
        <v>56</v>
      </c>
      <c r="E70" s="40" t="s">
        <v>3994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207</v>
      </c>
      <c s="34" t="s">
        <v>1579</v>
      </c>
      <c s="35" t="s">
        <v>5</v>
      </c>
      <c s="6" t="s">
        <v>1580</v>
      </c>
      <c s="36" t="s">
        <v>102</v>
      </c>
      <c s="37">
        <v>67.851</v>
      </c>
      <c s="36">
        <v>0.24959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1580</v>
      </c>
    </row>
    <row r="74" spans="1:5" ht="25.5">
      <c r="A74" s="35" t="s">
        <v>56</v>
      </c>
      <c r="E74" s="40" t="s">
        <v>3995</v>
      </c>
    </row>
    <row r="75" spans="1:5" ht="12.75">
      <c r="A75" t="s">
        <v>58</v>
      </c>
      <c r="E75" s="39" t="s">
        <v>5</v>
      </c>
    </row>
    <row r="76" spans="1:16" ht="25.5">
      <c r="A76" t="s">
        <v>50</v>
      </c>
      <c s="34" t="s">
        <v>105</v>
      </c>
      <c s="34" t="s">
        <v>3996</v>
      </c>
      <c s="35" t="s">
        <v>5</v>
      </c>
      <c s="6" t="s">
        <v>3997</v>
      </c>
      <c s="36" t="s">
        <v>128</v>
      </c>
      <c s="37">
        <v>3</v>
      </c>
      <c s="36">
        <v>0.06044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25.5">
      <c r="A77" s="35" t="s">
        <v>55</v>
      </c>
      <c r="E77" s="39" t="s">
        <v>3997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110</v>
      </c>
      <c s="34" t="s">
        <v>1596</v>
      </c>
      <c s="35" t="s">
        <v>5</v>
      </c>
      <c s="6" t="s">
        <v>1597</v>
      </c>
      <c s="36" t="s">
        <v>102</v>
      </c>
      <c s="37">
        <v>87.847</v>
      </c>
      <c s="36">
        <v>0.28375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38.25">
      <c r="A81" s="35" t="s">
        <v>55</v>
      </c>
      <c r="E81" s="39" t="s">
        <v>1598</v>
      </c>
    </row>
    <row r="82" spans="1:5" ht="51">
      <c r="A82" s="35" t="s">
        <v>56</v>
      </c>
      <c r="E82" s="40" t="s">
        <v>3998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113</v>
      </c>
      <c s="34" t="s">
        <v>1600</v>
      </c>
      <c s="35" t="s">
        <v>5</v>
      </c>
      <c s="6" t="s">
        <v>1601</v>
      </c>
      <c s="36" t="s">
        <v>108</v>
      </c>
      <c s="37">
        <v>28.4</v>
      </c>
      <c s="36">
        <v>0.03764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25.5">
      <c r="A85" s="35" t="s">
        <v>55</v>
      </c>
      <c r="E85" s="39" t="s">
        <v>1601</v>
      </c>
    </row>
    <row r="86" spans="1:5" ht="38.25">
      <c r="A86" s="35" t="s">
        <v>56</v>
      </c>
      <c r="E86" s="40" t="s">
        <v>3999</v>
      </c>
    </row>
    <row r="87" spans="1:5" ht="12.75">
      <c r="A87" t="s">
        <v>58</v>
      </c>
      <c r="E87" s="39" t="s">
        <v>5</v>
      </c>
    </row>
    <row r="88" spans="1:13" ht="12.75">
      <c r="A88" t="s">
        <v>47</v>
      </c>
      <c r="C88" s="31" t="s">
        <v>63</v>
      </c>
      <c r="E88" s="33" t="s">
        <v>994</v>
      </c>
      <c r="J88" s="32">
        <f>0</f>
      </c>
      <c s="32">
        <f>0</f>
      </c>
      <c s="32">
        <f>0+L89+L93+L97+L101+L105+L109+L113+L117+L121+L125+L129+L133+L137+L141+L145+L149+L153+L157+L161</f>
      </c>
      <c s="32">
        <f>0+M89+M93+M97+M101+M105+M109+M113+M117+M121+M125+M129+M133+M137+M141+M145+M149+M153+M157+M161</f>
      </c>
    </row>
    <row r="89" spans="1:16" ht="25.5">
      <c r="A89" t="s">
        <v>50</v>
      </c>
      <c s="34" t="s">
        <v>116</v>
      </c>
      <c s="34" t="s">
        <v>4000</v>
      </c>
      <c s="35" t="s">
        <v>5</v>
      </c>
      <c s="6" t="s">
        <v>4001</v>
      </c>
      <c s="36" t="s">
        <v>53</v>
      </c>
      <c s="37">
        <v>9.2</v>
      </c>
      <c s="36">
        <v>2.50201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25.5">
      <c r="A90" s="35" t="s">
        <v>55</v>
      </c>
      <c r="E90" s="39" t="s">
        <v>4001</v>
      </c>
    </row>
    <row r="91" spans="1:5" ht="12.75">
      <c r="A91" s="35" t="s">
        <v>56</v>
      </c>
      <c r="E91" s="40" t="s">
        <v>4002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119</v>
      </c>
      <c s="34" t="s">
        <v>1607</v>
      </c>
      <c s="35" t="s">
        <v>5</v>
      </c>
      <c s="6" t="s">
        <v>1608</v>
      </c>
      <c s="36" t="s">
        <v>102</v>
      </c>
      <c s="37">
        <v>49.05</v>
      </c>
      <c s="36">
        <v>0.00533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25.5">
      <c r="A94" s="35" t="s">
        <v>55</v>
      </c>
      <c r="E94" s="39" t="s">
        <v>1608</v>
      </c>
    </row>
    <row r="95" spans="1:5" ht="38.25">
      <c r="A95" s="35" t="s">
        <v>56</v>
      </c>
      <c r="E95" s="40" t="s">
        <v>4003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122</v>
      </c>
      <c s="34" t="s">
        <v>1610</v>
      </c>
      <c s="35" t="s">
        <v>5</v>
      </c>
      <c s="6" t="s">
        <v>1611</v>
      </c>
      <c s="36" t="s">
        <v>102</v>
      </c>
      <c s="37">
        <v>49.05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25.5">
      <c r="A98" s="35" t="s">
        <v>55</v>
      </c>
      <c r="E98" s="39" t="s">
        <v>1611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25.5">
      <c r="A101" t="s">
        <v>50</v>
      </c>
      <c s="34" t="s">
        <v>125</v>
      </c>
      <c s="34" t="s">
        <v>1612</v>
      </c>
      <c s="35" t="s">
        <v>5</v>
      </c>
      <c s="6" t="s">
        <v>1613</v>
      </c>
      <c s="36" t="s">
        <v>102</v>
      </c>
      <c s="37">
        <v>49.05</v>
      </c>
      <c s="36">
        <v>0.00088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25.5">
      <c r="A102" s="35" t="s">
        <v>55</v>
      </c>
      <c r="E102" s="39" t="s">
        <v>1613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129</v>
      </c>
      <c s="34" t="s">
        <v>1615</v>
      </c>
      <c s="35" t="s">
        <v>5</v>
      </c>
      <c s="6" t="s">
        <v>1616</v>
      </c>
      <c s="36" t="s">
        <v>102</v>
      </c>
      <c s="37">
        <v>49.05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25.5">
      <c r="A106" s="35" t="s">
        <v>55</v>
      </c>
      <c r="E106" s="39" t="s">
        <v>1616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6" ht="38.25">
      <c r="A109" t="s">
        <v>50</v>
      </c>
      <c s="34" t="s">
        <v>132</v>
      </c>
      <c s="34" t="s">
        <v>1624</v>
      </c>
      <c s="35" t="s">
        <v>5</v>
      </c>
      <c s="6" t="s">
        <v>1625</v>
      </c>
      <c s="36" t="s">
        <v>85</v>
      </c>
      <c s="37">
        <v>0.131</v>
      </c>
      <c s="36">
        <v>1.05555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28</v>
      </c>
    </row>
    <row r="110" spans="1:5" ht="51">
      <c r="A110" s="35" t="s">
        <v>55</v>
      </c>
      <c r="E110" s="39" t="s">
        <v>1626</v>
      </c>
    </row>
    <row r="111" spans="1:5" ht="12.75">
      <c r="A111" s="35" t="s">
        <v>56</v>
      </c>
      <c r="E111" s="40" t="s">
        <v>4004</v>
      </c>
    </row>
    <row r="112" spans="1:5" ht="12.75">
      <c r="A112" t="s">
        <v>58</v>
      </c>
      <c r="E112" s="39" t="s">
        <v>5</v>
      </c>
    </row>
    <row r="113" spans="1:16" ht="38.25">
      <c r="A113" t="s">
        <v>50</v>
      </c>
      <c s="34" t="s">
        <v>135</v>
      </c>
      <c s="34" t="s">
        <v>1628</v>
      </c>
      <c s="35" t="s">
        <v>5</v>
      </c>
      <c s="6" t="s">
        <v>1625</v>
      </c>
      <c s="36" t="s">
        <v>85</v>
      </c>
      <c s="37">
        <v>1.83</v>
      </c>
      <c s="36">
        <v>1.06277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28</v>
      </c>
    </row>
    <row r="114" spans="1:5" ht="51">
      <c r="A114" s="35" t="s">
        <v>55</v>
      </c>
      <c r="E114" s="39" t="s">
        <v>1629</v>
      </c>
    </row>
    <row r="115" spans="1:5" ht="12.75">
      <c r="A115" s="35" t="s">
        <v>56</v>
      </c>
      <c r="E115" s="40" t="s">
        <v>4005</v>
      </c>
    </row>
    <row r="116" spans="1:5" ht="12.75">
      <c r="A116" t="s">
        <v>58</v>
      </c>
      <c r="E116" s="39" t="s">
        <v>5</v>
      </c>
    </row>
    <row r="117" spans="1:16" ht="12.75">
      <c r="A117" t="s">
        <v>50</v>
      </c>
      <c s="34" t="s">
        <v>138</v>
      </c>
      <c s="34" t="s">
        <v>4006</v>
      </c>
      <c s="35" t="s">
        <v>5</v>
      </c>
      <c s="6" t="s">
        <v>4007</v>
      </c>
      <c s="36" t="s">
        <v>53</v>
      </c>
      <c s="37">
        <v>0.697</v>
      </c>
      <c s="36">
        <v>2.50198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4007</v>
      </c>
    </row>
    <row r="119" spans="1:5" ht="38.25">
      <c r="A119" s="35" t="s">
        <v>56</v>
      </c>
      <c r="E119" s="40" t="s">
        <v>4008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141</v>
      </c>
      <c s="34" t="s">
        <v>4009</v>
      </c>
      <c s="35" t="s">
        <v>5</v>
      </c>
      <c s="6" t="s">
        <v>4010</v>
      </c>
      <c s="36" t="s">
        <v>102</v>
      </c>
      <c s="37">
        <v>8.51</v>
      </c>
      <c s="36">
        <v>0.00576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4010</v>
      </c>
    </row>
    <row r="123" spans="1:5" ht="38.25">
      <c r="A123" s="35" t="s">
        <v>56</v>
      </c>
      <c r="E123" s="40" t="s">
        <v>4011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144</v>
      </c>
      <c s="34" t="s">
        <v>4012</v>
      </c>
      <c s="35" t="s">
        <v>5</v>
      </c>
      <c s="6" t="s">
        <v>4013</v>
      </c>
      <c s="36" t="s">
        <v>102</v>
      </c>
      <c s="37">
        <v>8.51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4013</v>
      </c>
    </row>
    <row r="127" spans="1:5" ht="12.75">
      <c r="A127" s="35" t="s">
        <v>56</v>
      </c>
      <c r="E127" s="40" t="s">
        <v>5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147</v>
      </c>
      <c s="34" t="s">
        <v>4014</v>
      </c>
      <c s="35" t="s">
        <v>5</v>
      </c>
      <c s="6" t="s">
        <v>4015</v>
      </c>
      <c s="36" t="s">
        <v>85</v>
      </c>
      <c s="37">
        <v>0.065</v>
      </c>
      <c s="36">
        <v>1.05291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4015</v>
      </c>
    </row>
    <row r="131" spans="1:5" ht="114.75">
      <c r="A131" s="35" t="s">
        <v>56</v>
      </c>
      <c r="E131" s="40" t="s">
        <v>4016</v>
      </c>
    </row>
    <row r="132" spans="1:5" ht="12.75">
      <c r="A132" t="s">
        <v>58</v>
      </c>
      <c r="E132" s="39" t="s">
        <v>5</v>
      </c>
    </row>
    <row r="133" spans="1:16" ht="25.5">
      <c r="A133" t="s">
        <v>50</v>
      </c>
      <c s="34" t="s">
        <v>150</v>
      </c>
      <c s="34" t="s">
        <v>4017</v>
      </c>
      <c s="35" t="s">
        <v>5</v>
      </c>
      <c s="6" t="s">
        <v>4018</v>
      </c>
      <c s="36" t="s">
        <v>53</v>
      </c>
      <c s="37">
        <v>1.185</v>
      </c>
      <c s="36">
        <v>2.50195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25.5">
      <c r="A134" s="35" t="s">
        <v>55</v>
      </c>
      <c r="E134" s="39" t="s">
        <v>4018</v>
      </c>
    </row>
    <row r="135" spans="1:5" ht="63.75">
      <c r="A135" s="35" t="s">
        <v>56</v>
      </c>
      <c r="E135" s="40" t="s">
        <v>4019</v>
      </c>
    </row>
    <row r="136" spans="1:5" ht="12.75">
      <c r="A136" t="s">
        <v>58</v>
      </c>
      <c r="E136" s="39" t="s">
        <v>5</v>
      </c>
    </row>
    <row r="137" spans="1:16" ht="25.5">
      <c r="A137" t="s">
        <v>50</v>
      </c>
      <c s="34" t="s">
        <v>153</v>
      </c>
      <c s="34" t="s">
        <v>4020</v>
      </c>
      <c s="35" t="s">
        <v>5</v>
      </c>
      <c s="6" t="s">
        <v>4021</v>
      </c>
      <c s="36" t="s">
        <v>85</v>
      </c>
      <c s="37">
        <v>0.095</v>
      </c>
      <c s="36">
        <v>1.04927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25.5">
      <c r="A138" s="35" t="s">
        <v>55</v>
      </c>
      <c r="E138" s="39" t="s">
        <v>4021</v>
      </c>
    </row>
    <row r="139" spans="1:5" ht="12.75">
      <c r="A139" s="35" t="s">
        <v>56</v>
      </c>
      <c r="E139" s="40" t="s">
        <v>4022</v>
      </c>
    </row>
    <row r="140" spans="1:5" ht="12.75">
      <c r="A140" t="s">
        <v>58</v>
      </c>
      <c r="E140" s="39" t="s">
        <v>5</v>
      </c>
    </row>
    <row r="141" spans="1:16" ht="25.5">
      <c r="A141" t="s">
        <v>50</v>
      </c>
      <c s="34" t="s">
        <v>156</v>
      </c>
      <c s="34" t="s">
        <v>4023</v>
      </c>
      <c s="35" t="s">
        <v>5</v>
      </c>
      <c s="6" t="s">
        <v>4024</v>
      </c>
      <c s="36" t="s">
        <v>102</v>
      </c>
      <c s="37">
        <v>5.1</v>
      </c>
      <c s="36">
        <v>0.01282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25.5">
      <c r="A142" s="35" t="s">
        <v>55</v>
      </c>
      <c r="E142" s="39" t="s">
        <v>4024</v>
      </c>
    </row>
    <row r="143" spans="1:5" ht="63.75">
      <c r="A143" s="35" t="s">
        <v>56</v>
      </c>
      <c r="E143" s="40" t="s">
        <v>4025</v>
      </c>
    </row>
    <row r="144" spans="1:5" ht="12.75">
      <c r="A144" t="s">
        <v>58</v>
      </c>
      <c r="E144" s="39" t="s">
        <v>5</v>
      </c>
    </row>
    <row r="145" spans="1:16" ht="25.5">
      <c r="A145" t="s">
        <v>50</v>
      </c>
      <c s="34" t="s">
        <v>159</v>
      </c>
      <c s="34" t="s">
        <v>4026</v>
      </c>
      <c s="35" t="s">
        <v>5</v>
      </c>
      <c s="6" t="s">
        <v>4027</v>
      </c>
      <c s="36" t="s">
        <v>102</v>
      </c>
      <c s="37">
        <v>5.1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25.5">
      <c r="A146" s="35" t="s">
        <v>55</v>
      </c>
      <c r="E146" s="39" t="s">
        <v>4027</v>
      </c>
    </row>
    <row r="147" spans="1:5" ht="12.75">
      <c r="A147" s="35" t="s">
        <v>56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6" ht="38.25">
      <c r="A149" t="s">
        <v>50</v>
      </c>
      <c s="34" t="s">
        <v>162</v>
      </c>
      <c s="34" t="s">
        <v>4028</v>
      </c>
      <c s="35" t="s">
        <v>5</v>
      </c>
      <c s="6" t="s">
        <v>4029</v>
      </c>
      <c s="36" t="s">
        <v>108</v>
      </c>
      <c s="37">
        <v>3</v>
      </c>
      <c s="36">
        <v>0.03465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38.25">
      <c r="A150" s="35" t="s">
        <v>55</v>
      </c>
      <c r="E150" s="39" t="s">
        <v>4030</v>
      </c>
    </row>
    <row r="151" spans="1:5" ht="12.75">
      <c r="A151" s="35" t="s">
        <v>56</v>
      </c>
      <c r="E151" s="40" t="s">
        <v>4031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165</v>
      </c>
      <c s="34" t="s">
        <v>4032</v>
      </c>
      <c s="35" t="s">
        <v>5</v>
      </c>
      <c s="6" t="s">
        <v>4033</v>
      </c>
      <c s="36" t="s">
        <v>128</v>
      </c>
      <c s="37">
        <v>3</v>
      </c>
      <c s="36">
        <v>0.09</v>
      </c>
      <c s="36">
        <f>ROUND(G153*H153,6)</f>
      </c>
      <c r="L153" s="38">
        <v>0</v>
      </c>
      <c s="32">
        <f>ROUND(ROUND(L153,2)*ROUND(G153,3),2)</f>
      </c>
      <c s="36" t="s">
        <v>109</v>
      </c>
      <c>
        <f>(M153*21)/100</f>
      </c>
      <c t="s">
        <v>28</v>
      </c>
    </row>
    <row r="154" spans="1:5" ht="12.75">
      <c r="A154" s="35" t="s">
        <v>55</v>
      </c>
      <c r="E154" s="39" t="s">
        <v>4033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5</v>
      </c>
    </row>
    <row r="157" spans="1:16" ht="38.25">
      <c r="A157" t="s">
        <v>50</v>
      </c>
      <c s="34" t="s">
        <v>168</v>
      </c>
      <c s="34" t="s">
        <v>4034</v>
      </c>
      <c s="35" t="s">
        <v>5</v>
      </c>
      <c s="6" t="s">
        <v>4035</v>
      </c>
      <c s="36" t="s">
        <v>108</v>
      </c>
      <c s="37">
        <v>4.5</v>
      </c>
      <c s="36">
        <v>0.03465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38.25">
      <c r="A158" s="35" t="s">
        <v>55</v>
      </c>
      <c r="E158" s="39" t="s">
        <v>4036</v>
      </c>
    </row>
    <row r="159" spans="1:5" ht="12.75">
      <c r="A159" s="35" t="s">
        <v>56</v>
      </c>
      <c r="E159" s="40" t="s">
        <v>5</v>
      </c>
    </row>
    <row r="160" spans="1:5" ht="12.75">
      <c r="A160" t="s">
        <v>58</v>
      </c>
      <c r="E160" s="39" t="s">
        <v>5</v>
      </c>
    </row>
    <row r="161" spans="1:16" ht="12.75">
      <c r="A161" t="s">
        <v>50</v>
      </c>
      <c s="34" t="s">
        <v>171</v>
      </c>
      <c s="34" t="s">
        <v>4037</v>
      </c>
      <c s="35" t="s">
        <v>5</v>
      </c>
      <c s="6" t="s">
        <v>4038</v>
      </c>
      <c s="36" t="s">
        <v>128</v>
      </c>
      <c s="37">
        <v>3</v>
      </c>
      <c s="36">
        <v>0.1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28</v>
      </c>
    </row>
    <row r="162" spans="1:5" ht="12.75">
      <c r="A162" s="35" t="s">
        <v>55</v>
      </c>
      <c r="E162" s="39" t="s">
        <v>4038</v>
      </c>
    </row>
    <row r="163" spans="1:5" ht="12.75">
      <c r="A163" s="35" t="s">
        <v>56</v>
      </c>
      <c r="E163" s="40" t="s">
        <v>5</v>
      </c>
    </row>
    <row r="164" spans="1:5" ht="12.75">
      <c r="A164" t="s">
        <v>58</v>
      </c>
      <c r="E164" s="39" t="s">
        <v>5</v>
      </c>
    </row>
    <row r="165" spans="1:13" ht="12.75">
      <c r="A165" t="s">
        <v>47</v>
      </c>
      <c r="C165" s="31" t="s">
        <v>3500</v>
      </c>
      <c r="E165" s="33" t="s">
        <v>3501</v>
      </c>
      <c r="J165" s="32">
        <f>0</f>
      </c>
      <c s="32">
        <f>0</f>
      </c>
      <c s="32">
        <f>0+L166+L170+L174+L178</f>
      </c>
      <c s="32">
        <f>0+M166+M170+M174+M178</f>
      </c>
    </row>
    <row r="166" spans="1:16" ht="25.5">
      <c r="A166" t="s">
        <v>50</v>
      </c>
      <c s="34" t="s">
        <v>1936</v>
      </c>
      <c s="34" t="s">
        <v>4039</v>
      </c>
      <c s="35" t="s">
        <v>5</v>
      </c>
      <c s="6" t="s">
        <v>4040</v>
      </c>
      <c s="36" t="s">
        <v>128</v>
      </c>
      <c s="37">
        <v>1</v>
      </c>
      <c s="36">
        <v>0.3743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25.5">
      <c r="A167" s="35" t="s">
        <v>55</v>
      </c>
      <c r="E167" s="39" t="s">
        <v>4040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25.5">
      <c r="A170" t="s">
        <v>50</v>
      </c>
      <c s="34" t="s">
        <v>1942</v>
      </c>
      <c s="34" t="s">
        <v>4041</v>
      </c>
      <c s="35" t="s">
        <v>5</v>
      </c>
      <c s="6" t="s">
        <v>4042</v>
      </c>
      <c s="36" t="s">
        <v>128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25.5">
      <c r="A171" s="35" t="s">
        <v>55</v>
      </c>
      <c r="E171" s="39" t="s">
        <v>4042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1947</v>
      </c>
      <c s="34" t="s">
        <v>4043</v>
      </c>
      <c s="35" t="s">
        <v>5</v>
      </c>
      <c s="6" t="s">
        <v>4044</v>
      </c>
      <c s="36" t="s">
        <v>128</v>
      </c>
      <c s="37">
        <v>1</v>
      </c>
      <c s="36">
        <v>0.00112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4044</v>
      </c>
    </row>
    <row r="176" spans="1:5" ht="25.5">
      <c r="A176" s="35" t="s">
        <v>56</v>
      </c>
      <c r="E176" s="40" t="s">
        <v>4045</v>
      </c>
    </row>
    <row r="177" spans="1:5" ht="12.75">
      <c r="A177" t="s">
        <v>58</v>
      </c>
      <c r="E177" s="39" t="s">
        <v>5</v>
      </c>
    </row>
    <row r="178" spans="1:16" ht="25.5">
      <c r="A178" t="s">
        <v>50</v>
      </c>
      <c s="34" t="s">
        <v>1951</v>
      </c>
      <c s="34" t="s">
        <v>3537</v>
      </c>
      <c s="35" t="s">
        <v>5</v>
      </c>
      <c s="6" t="s">
        <v>3538</v>
      </c>
      <c s="36" t="s">
        <v>85</v>
      </c>
      <c s="37">
        <v>0.375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3538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3" ht="12.75">
      <c r="A182" t="s">
        <v>47</v>
      </c>
      <c r="C182" s="31" t="s">
        <v>66</v>
      </c>
      <c r="E182" s="33" t="s">
        <v>1321</v>
      </c>
      <c r="J182" s="32">
        <f>0</f>
      </c>
      <c s="32">
        <f>0</f>
      </c>
      <c s="32">
        <f>0+L183+L187+L191+L195</f>
      </c>
      <c s="32">
        <f>0+M183+M187+M191+M195</f>
      </c>
    </row>
    <row r="183" spans="1:16" ht="25.5">
      <c r="A183" t="s">
        <v>50</v>
      </c>
      <c s="34" t="s">
        <v>174</v>
      </c>
      <c s="34" t="s">
        <v>4046</v>
      </c>
      <c s="35" t="s">
        <v>5</v>
      </c>
      <c s="6" t="s">
        <v>4047</v>
      </c>
      <c s="36" t="s">
        <v>102</v>
      </c>
      <c s="37">
        <v>26.5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25.5">
      <c r="A184" s="35" t="s">
        <v>55</v>
      </c>
      <c r="E184" s="39" t="s">
        <v>4047</v>
      </c>
    </row>
    <row r="185" spans="1:5" ht="38.25">
      <c r="A185" s="35" t="s">
        <v>56</v>
      </c>
      <c r="E185" s="40" t="s">
        <v>4048</v>
      </c>
    </row>
    <row r="186" spans="1:5" ht="12.75">
      <c r="A186" t="s">
        <v>58</v>
      </c>
      <c r="E186" s="39" t="s">
        <v>5</v>
      </c>
    </row>
    <row r="187" spans="1:16" ht="25.5">
      <c r="A187" t="s">
        <v>50</v>
      </c>
      <c s="34" t="s">
        <v>177</v>
      </c>
      <c s="34" t="s">
        <v>4049</v>
      </c>
      <c s="35" t="s">
        <v>5</v>
      </c>
      <c s="6" t="s">
        <v>4050</v>
      </c>
      <c s="36" t="s">
        <v>102</v>
      </c>
      <c s="37">
        <v>26.5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25.5">
      <c r="A188" s="35" t="s">
        <v>55</v>
      </c>
      <c r="E188" s="39" t="s">
        <v>4050</v>
      </c>
    </row>
    <row r="189" spans="1:5" ht="38.25">
      <c r="A189" s="35" t="s">
        <v>56</v>
      </c>
      <c r="E189" s="40" t="s">
        <v>4048</v>
      </c>
    </row>
    <row r="190" spans="1:5" ht="12.75">
      <c r="A190" t="s">
        <v>58</v>
      </c>
      <c r="E190" s="39" t="s">
        <v>5</v>
      </c>
    </row>
    <row r="191" spans="1:16" ht="38.25">
      <c r="A191" t="s">
        <v>50</v>
      </c>
      <c s="34" t="s">
        <v>180</v>
      </c>
      <c s="34" t="s">
        <v>4051</v>
      </c>
      <c s="35" t="s">
        <v>5</v>
      </c>
      <c s="6" t="s">
        <v>4052</v>
      </c>
      <c s="36" t="s">
        <v>102</v>
      </c>
      <c s="37">
        <v>26.5</v>
      </c>
      <c s="36">
        <v>0.0888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51">
      <c r="A192" s="35" t="s">
        <v>55</v>
      </c>
      <c r="E192" s="39" t="s">
        <v>4053</v>
      </c>
    </row>
    <row r="193" spans="1:5" ht="38.25">
      <c r="A193" s="35" t="s">
        <v>56</v>
      </c>
      <c r="E193" s="40" t="s">
        <v>4048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183</v>
      </c>
      <c s="34" t="s">
        <v>4054</v>
      </c>
      <c s="35" t="s">
        <v>5</v>
      </c>
      <c s="6" t="s">
        <v>4055</v>
      </c>
      <c s="36" t="s">
        <v>102</v>
      </c>
      <c s="37">
        <v>27.295</v>
      </c>
      <c s="36">
        <v>0.14167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4055</v>
      </c>
    </row>
    <row r="197" spans="1:5" ht="51">
      <c r="A197" s="35" t="s">
        <v>56</v>
      </c>
      <c r="E197" s="40" t="s">
        <v>4056</v>
      </c>
    </row>
    <row r="198" spans="1:5" ht="12.75">
      <c r="A198" t="s">
        <v>58</v>
      </c>
      <c r="E198" s="39" t="s">
        <v>5</v>
      </c>
    </row>
    <row r="199" spans="1:13" ht="12.75">
      <c r="A199" t="s">
        <v>47</v>
      </c>
      <c r="C199" s="31" t="s">
        <v>27</v>
      </c>
      <c r="E199" s="33" t="s">
        <v>1639</v>
      </c>
      <c r="J199" s="32">
        <f>0</f>
      </c>
      <c s="32">
        <f>0</f>
      </c>
      <c s="32">
        <f>0+L200+L204+L208+L212+L216+L220+L224+L228+L232+L236+L240+L244</f>
      </c>
      <c s="32">
        <f>0+M200+M204+M208+M212+M216+M220+M224+M228+M232+M236+M240+M244</f>
      </c>
    </row>
    <row r="200" spans="1:16" ht="25.5">
      <c r="A200" t="s">
        <v>50</v>
      </c>
      <c s="34" t="s">
        <v>186</v>
      </c>
      <c s="34" t="s">
        <v>1646</v>
      </c>
      <c s="35" t="s">
        <v>5</v>
      </c>
      <c s="6" t="s">
        <v>1647</v>
      </c>
      <c s="36" t="s">
        <v>102</v>
      </c>
      <c s="37">
        <v>4.16</v>
      </c>
      <c s="36">
        <v>0.00026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28</v>
      </c>
    </row>
    <row r="201" spans="1:5" ht="25.5">
      <c r="A201" s="35" t="s">
        <v>55</v>
      </c>
      <c r="E201" s="39" t="s">
        <v>1647</v>
      </c>
    </row>
    <row r="202" spans="1:5" ht="25.5">
      <c r="A202" s="35" t="s">
        <v>56</v>
      </c>
      <c r="E202" s="40" t="s">
        <v>4057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189</v>
      </c>
      <c s="34" t="s">
        <v>1649</v>
      </c>
      <c s="35" t="s">
        <v>5</v>
      </c>
      <c s="6" t="s">
        <v>1650</v>
      </c>
      <c s="36" t="s">
        <v>102</v>
      </c>
      <c s="37">
        <v>4.16</v>
      </c>
      <c s="36">
        <v>0.0154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25.5">
      <c r="A205" s="35" t="s">
        <v>55</v>
      </c>
      <c r="E205" s="39" t="s">
        <v>1650</v>
      </c>
    </row>
    <row r="206" spans="1:5" ht="25.5">
      <c r="A206" s="35" t="s">
        <v>56</v>
      </c>
      <c r="E206" s="40" t="s">
        <v>4057</v>
      </c>
    </row>
    <row r="207" spans="1:5" ht="12.75">
      <c r="A207" t="s">
        <v>58</v>
      </c>
      <c r="E207" s="39" t="s">
        <v>5</v>
      </c>
    </row>
    <row r="208" spans="1:16" ht="25.5">
      <c r="A208" t="s">
        <v>50</v>
      </c>
      <c s="34" t="s">
        <v>192</v>
      </c>
      <c s="34" t="s">
        <v>4058</v>
      </c>
      <c s="35" t="s">
        <v>5</v>
      </c>
      <c s="6" t="s">
        <v>4059</v>
      </c>
      <c s="36" t="s">
        <v>102</v>
      </c>
      <c s="37">
        <v>141.982</v>
      </c>
      <c s="36">
        <v>0.0014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25.5">
      <c r="A209" s="35" t="s">
        <v>55</v>
      </c>
      <c r="E209" s="39" t="s">
        <v>4059</v>
      </c>
    </row>
    <row r="210" spans="1:5" ht="127.5">
      <c r="A210" s="35" t="s">
        <v>56</v>
      </c>
      <c r="E210" s="40" t="s">
        <v>4060</v>
      </c>
    </row>
    <row r="211" spans="1:5" ht="12.75">
      <c r="A211" t="s">
        <v>58</v>
      </c>
      <c r="E211" s="39" t="s">
        <v>5</v>
      </c>
    </row>
    <row r="212" spans="1:16" ht="25.5">
      <c r="A212" t="s">
        <v>50</v>
      </c>
      <c s="34" t="s">
        <v>195</v>
      </c>
      <c s="34" t="s">
        <v>1654</v>
      </c>
      <c s="35" t="s">
        <v>5</v>
      </c>
      <c s="6" t="s">
        <v>1655</v>
      </c>
      <c s="36" t="s">
        <v>102</v>
      </c>
      <c s="37">
        <v>10.2</v>
      </c>
      <c s="36">
        <v>0.00025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28</v>
      </c>
    </row>
    <row r="213" spans="1:5" ht="25.5">
      <c r="A213" s="35" t="s">
        <v>55</v>
      </c>
      <c r="E213" s="39" t="s">
        <v>1655</v>
      </c>
    </row>
    <row r="214" spans="1:5" ht="38.25">
      <c r="A214" s="35" t="s">
        <v>56</v>
      </c>
      <c r="E214" s="40" t="s">
        <v>4061</v>
      </c>
    </row>
    <row r="215" spans="1:5" ht="12.75">
      <c r="A215" t="s">
        <v>58</v>
      </c>
      <c r="E215" s="39" t="s">
        <v>5</v>
      </c>
    </row>
    <row r="216" spans="1:16" ht="25.5">
      <c r="A216" t="s">
        <v>50</v>
      </c>
      <c s="34" t="s">
        <v>198</v>
      </c>
      <c s="34" t="s">
        <v>4062</v>
      </c>
      <c s="35" t="s">
        <v>5</v>
      </c>
      <c s="6" t="s">
        <v>1658</v>
      </c>
      <c s="36" t="s">
        <v>102</v>
      </c>
      <c s="37">
        <v>10.2</v>
      </c>
      <c s="36">
        <v>0.01135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28</v>
      </c>
    </row>
    <row r="217" spans="1:5" ht="51">
      <c r="A217" s="35" t="s">
        <v>55</v>
      </c>
      <c r="E217" s="39" t="s">
        <v>4063</v>
      </c>
    </row>
    <row r="218" spans="1:5" ht="38.25">
      <c r="A218" s="35" t="s">
        <v>56</v>
      </c>
      <c r="E218" s="40" t="s">
        <v>4061</v>
      </c>
    </row>
    <row r="219" spans="1:5" ht="12.75">
      <c r="A219" t="s">
        <v>58</v>
      </c>
      <c r="E219" s="39" t="s">
        <v>5</v>
      </c>
    </row>
    <row r="220" spans="1:16" ht="12.75">
      <c r="A220" t="s">
        <v>50</v>
      </c>
      <c s="34" t="s">
        <v>201</v>
      </c>
      <c s="34" t="s">
        <v>4064</v>
      </c>
      <c s="35" t="s">
        <v>5</v>
      </c>
      <c s="6" t="s">
        <v>4065</v>
      </c>
      <c s="36" t="s">
        <v>102</v>
      </c>
      <c s="37">
        <v>10.71</v>
      </c>
      <c s="36">
        <v>0.009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28</v>
      </c>
    </row>
    <row r="221" spans="1:5" ht="12.75">
      <c r="A221" s="35" t="s">
        <v>55</v>
      </c>
      <c r="E221" s="39" t="s">
        <v>4065</v>
      </c>
    </row>
    <row r="222" spans="1:5" ht="25.5">
      <c r="A222" s="35" t="s">
        <v>56</v>
      </c>
      <c r="E222" s="40" t="s">
        <v>4066</v>
      </c>
    </row>
    <row r="223" spans="1:5" ht="12.75">
      <c r="A223" t="s">
        <v>58</v>
      </c>
      <c r="E223" s="39" t="s">
        <v>5</v>
      </c>
    </row>
    <row r="224" spans="1:16" ht="25.5">
      <c r="A224" t="s">
        <v>50</v>
      </c>
      <c s="34" t="s">
        <v>416</v>
      </c>
      <c s="34" t="s">
        <v>1670</v>
      </c>
      <c s="35" t="s">
        <v>5</v>
      </c>
      <c s="6" t="s">
        <v>1671</v>
      </c>
      <c s="36" t="s">
        <v>102</v>
      </c>
      <c s="37">
        <v>10.2</v>
      </c>
      <c s="36">
        <v>0.0046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28</v>
      </c>
    </row>
    <row r="225" spans="1:5" ht="25.5">
      <c r="A225" s="35" t="s">
        <v>55</v>
      </c>
      <c r="E225" s="39" t="s">
        <v>1671</v>
      </c>
    </row>
    <row r="226" spans="1:5" ht="38.25">
      <c r="A226" s="35" t="s">
        <v>56</v>
      </c>
      <c r="E226" s="40" t="s">
        <v>4061</v>
      </c>
    </row>
    <row r="227" spans="1:5" ht="12.75">
      <c r="A227" t="s">
        <v>58</v>
      </c>
      <c r="E227" s="39" t="s">
        <v>5</v>
      </c>
    </row>
    <row r="228" spans="1:16" ht="12.75">
      <c r="A228" t="s">
        <v>50</v>
      </c>
      <c s="34" t="s">
        <v>419</v>
      </c>
      <c s="34" t="s">
        <v>1672</v>
      </c>
      <c s="35" t="s">
        <v>5</v>
      </c>
      <c s="6" t="s">
        <v>1673</v>
      </c>
      <c s="36" t="s">
        <v>102</v>
      </c>
      <c s="37">
        <v>67.851</v>
      </c>
      <c s="36">
        <v>0.0027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28</v>
      </c>
    </row>
    <row r="229" spans="1:5" ht="12.75">
      <c r="A229" s="35" t="s">
        <v>55</v>
      </c>
      <c r="E229" s="39" t="s">
        <v>1673</v>
      </c>
    </row>
    <row r="230" spans="1:5" ht="25.5">
      <c r="A230" s="35" t="s">
        <v>56</v>
      </c>
      <c r="E230" s="40" t="s">
        <v>3995</v>
      </c>
    </row>
    <row r="231" spans="1:5" ht="12.75">
      <c r="A231" t="s">
        <v>58</v>
      </c>
      <c r="E231" s="39" t="s">
        <v>5</v>
      </c>
    </row>
    <row r="232" spans="1:16" ht="25.5">
      <c r="A232" t="s">
        <v>50</v>
      </c>
      <c s="34" t="s">
        <v>423</v>
      </c>
      <c s="34" t="s">
        <v>4067</v>
      </c>
      <c s="35" t="s">
        <v>5</v>
      </c>
      <c s="6" t="s">
        <v>4068</v>
      </c>
      <c s="36" t="s">
        <v>53</v>
      </c>
      <c s="37">
        <v>3.437</v>
      </c>
      <c s="36">
        <v>2.50187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28</v>
      </c>
    </row>
    <row r="233" spans="1:5" ht="25.5">
      <c r="A233" s="35" t="s">
        <v>55</v>
      </c>
      <c r="E233" s="39" t="s">
        <v>4068</v>
      </c>
    </row>
    <row r="234" spans="1:5" ht="38.25">
      <c r="A234" s="35" t="s">
        <v>56</v>
      </c>
      <c r="E234" s="40" t="s">
        <v>4069</v>
      </c>
    </row>
    <row r="235" spans="1:5" ht="12.75">
      <c r="A235" t="s">
        <v>58</v>
      </c>
      <c r="E235" s="39" t="s">
        <v>5</v>
      </c>
    </row>
    <row r="236" spans="1:16" ht="25.5">
      <c r="A236" t="s">
        <v>50</v>
      </c>
      <c s="34" t="s">
        <v>427</v>
      </c>
      <c s="34" t="s">
        <v>4070</v>
      </c>
      <c s="35" t="s">
        <v>5</v>
      </c>
      <c s="6" t="s">
        <v>4071</v>
      </c>
      <c s="36" t="s">
        <v>102</v>
      </c>
      <c s="37">
        <v>4.92</v>
      </c>
      <c s="36">
        <v>0.5511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28</v>
      </c>
    </row>
    <row r="237" spans="1:5" ht="25.5">
      <c r="A237" s="35" t="s">
        <v>55</v>
      </c>
      <c r="E237" s="39" t="s">
        <v>4071</v>
      </c>
    </row>
    <row r="238" spans="1:5" ht="38.25">
      <c r="A238" s="35" t="s">
        <v>56</v>
      </c>
      <c r="E238" s="40" t="s">
        <v>4072</v>
      </c>
    </row>
    <row r="239" spans="1:5" ht="12.75">
      <c r="A239" t="s">
        <v>58</v>
      </c>
      <c r="E239" s="39" t="s">
        <v>5</v>
      </c>
    </row>
    <row r="240" spans="1:16" ht="25.5">
      <c r="A240" t="s">
        <v>50</v>
      </c>
      <c s="34" t="s">
        <v>428</v>
      </c>
      <c s="34" t="s">
        <v>4073</v>
      </c>
      <c s="35" t="s">
        <v>5</v>
      </c>
      <c s="6" t="s">
        <v>4074</v>
      </c>
      <c s="36" t="s">
        <v>102</v>
      </c>
      <c s="37">
        <v>4.92</v>
      </c>
      <c s="36">
        <v>0.28362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25.5">
      <c r="A241" s="35" t="s">
        <v>55</v>
      </c>
      <c r="E241" s="39" t="s">
        <v>4074</v>
      </c>
    </row>
    <row r="242" spans="1:5" ht="25.5">
      <c r="A242" s="35" t="s">
        <v>56</v>
      </c>
      <c r="E242" s="40" t="s">
        <v>4075</v>
      </c>
    </row>
    <row r="243" spans="1:5" ht="12.75">
      <c r="A243" t="s">
        <v>58</v>
      </c>
      <c r="E243" s="39" t="s">
        <v>5</v>
      </c>
    </row>
    <row r="244" spans="1:16" ht="25.5">
      <c r="A244" t="s">
        <v>50</v>
      </c>
      <c s="34" t="s">
        <v>771</v>
      </c>
      <c s="34" t="s">
        <v>4076</v>
      </c>
      <c s="35" t="s">
        <v>5</v>
      </c>
      <c s="6" t="s">
        <v>4077</v>
      </c>
      <c s="36" t="s">
        <v>108</v>
      </c>
      <c s="37">
        <v>13.1</v>
      </c>
      <c s="36">
        <v>0.19663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28</v>
      </c>
    </row>
    <row r="245" spans="1:5" ht="25.5">
      <c r="A245" s="35" t="s">
        <v>55</v>
      </c>
      <c r="E245" s="39" t="s">
        <v>4077</v>
      </c>
    </row>
    <row r="246" spans="1:5" ht="25.5">
      <c r="A246" s="35" t="s">
        <v>56</v>
      </c>
      <c r="E246" s="40" t="s">
        <v>4078</v>
      </c>
    </row>
    <row r="247" spans="1:5" ht="12.75">
      <c r="A247" t="s">
        <v>58</v>
      </c>
      <c r="E247" s="39" t="s">
        <v>5</v>
      </c>
    </row>
    <row r="248" spans="1:13" ht="12.75">
      <c r="A248" t="s">
        <v>47</v>
      </c>
      <c r="C248" s="31" t="s">
        <v>1726</v>
      </c>
      <c r="E248" s="33" t="s">
        <v>1727</v>
      </c>
      <c r="J248" s="32">
        <f>0</f>
      </c>
      <c s="32">
        <f>0</f>
      </c>
      <c s="32">
        <f>0+L249+L253+L257+L261+L265+L269+L273+L277</f>
      </c>
      <c s="32">
        <f>0+M249+M253+M257+M261+M265+M269+M273+M277</f>
      </c>
    </row>
    <row r="249" spans="1:16" ht="25.5">
      <c r="A249" t="s">
        <v>50</v>
      </c>
      <c s="34" t="s">
        <v>1168</v>
      </c>
      <c s="34" t="s">
        <v>1728</v>
      </c>
      <c s="35" t="s">
        <v>5</v>
      </c>
      <c s="6" t="s">
        <v>1729</v>
      </c>
      <c s="36" t="s">
        <v>102</v>
      </c>
      <c s="37">
        <v>32.485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25.5">
      <c r="A250" s="35" t="s">
        <v>55</v>
      </c>
      <c r="E250" s="39" t="s">
        <v>1729</v>
      </c>
    </row>
    <row r="251" spans="1:5" ht="25.5">
      <c r="A251" s="35" t="s">
        <v>56</v>
      </c>
      <c r="E251" s="40" t="s">
        <v>4079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1171</v>
      </c>
      <c s="34" t="s">
        <v>1731</v>
      </c>
      <c s="35" t="s">
        <v>5</v>
      </c>
      <c s="6" t="s">
        <v>1732</v>
      </c>
      <c s="36" t="s">
        <v>102</v>
      </c>
      <c s="37">
        <v>13.6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28</v>
      </c>
    </row>
    <row r="254" spans="1:5" ht="25.5">
      <c r="A254" s="35" t="s">
        <v>55</v>
      </c>
      <c r="E254" s="39" t="s">
        <v>1732</v>
      </c>
    </row>
    <row r="255" spans="1:5" ht="38.25">
      <c r="A255" s="35" t="s">
        <v>56</v>
      </c>
      <c r="E255" s="40" t="s">
        <v>4080</v>
      </c>
    </row>
    <row r="256" spans="1:5" ht="12.75">
      <c r="A256" t="s">
        <v>58</v>
      </c>
      <c r="E256" s="39" t="s">
        <v>5</v>
      </c>
    </row>
    <row r="257" spans="1:16" ht="12.75">
      <c r="A257" t="s">
        <v>50</v>
      </c>
      <c s="34" t="s">
        <v>1174</v>
      </c>
      <c s="34" t="s">
        <v>1734</v>
      </c>
      <c s="35" t="s">
        <v>5</v>
      </c>
      <c s="6" t="s">
        <v>1735</v>
      </c>
      <c s="36" t="s">
        <v>85</v>
      </c>
      <c s="37">
        <v>0.015</v>
      </c>
      <c s="36">
        <v>1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28</v>
      </c>
    </row>
    <row r="258" spans="1:5" ht="12.75">
      <c r="A258" s="35" t="s">
        <v>55</v>
      </c>
      <c r="E258" s="39" t="s">
        <v>1735</v>
      </c>
    </row>
    <row r="259" spans="1:5" ht="38.25">
      <c r="A259" s="35" t="s">
        <v>56</v>
      </c>
      <c r="E259" s="40" t="s">
        <v>4081</v>
      </c>
    </row>
    <row r="260" spans="1:5" ht="12.75">
      <c r="A260" t="s">
        <v>58</v>
      </c>
      <c r="E260" s="39" t="s">
        <v>5</v>
      </c>
    </row>
    <row r="261" spans="1:16" ht="12.75">
      <c r="A261" t="s">
        <v>50</v>
      </c>
      <c s="34" t="s">
        <v>1177</v>
      </c>
      <c s="34" t="s">
        <v>1737</v>
      </c>
      <c s="35" t="s">
        <v>5</v>
      </c>
      <c s="6" t="s">
        <v>1738</v>
      </c>
      <c s="36" t="s">
        <v>102</v>
      </c>
      <c s="37">
        <v>32.485</v>
      </c>
      <c s="36">
        <v>0.0004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28</v>
      </c>
    </row>
    <row r="262" spans="1:5" ht="12.75">
      <c r="A262" s="35" t="s">
        <v>55</v>
      </c>
      <c r="E262" s="39" t="s">
        <v>1738</v>
      </c>
    </row>
    <row r="263" spans="1:5" ht="25.5">
      <c r="A263" s="35" t="s">
        <v>56</v>
      </c>
      <c r="E263" s="40" t="s">
        <v>4079</v>
      </c>
    </row>
    <row r="264" spans="1:5" ht="12.75">
      <c r="A264" t="s">
        <v>58</v>
      </c>
      <c r="E264" s="39" t="s">
        <v>5</v>
      </c>
    </row>
    <row r="265" spans="1:16" ht="12.75">
      <c r="A265" t="s">
        <v>50</v>
      </c>
      <c s="34" t="s">
        <v>1181</v>
      </c>
      <c s="34" t="s">
        <v>1740</v>
      </c>
      <c s="35" t="s">
        <v>5</v>
      </c>
      <c s="6" t="s">
        <v>1741</v>
      </c>
      <c s="36" t="s">
        <v>102</v>
      </c>
      <c s="37">
        <v>13.6</v>
      </c>
      <c s="36">
        <v>0.0004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28</v>
      </c>
    </row>
    <row r="266" spans="1:5" ht="12.75">
      <c r="A266" s="35" t="s">
        <v>55</v>
      </c>
      <c r="E266" s="39" t="s">
        <v>1741</v>
      </c>
    </row>
    <row r="267" spans="1:5" ht="38.25">
      <c r="A267" s="35" t="s">
        <v>56</v>
      </c>
      <c r="E267" s="40" t="s">
        <v>4080</v>
      </c>
    </row>
    <row r="268" spans="1:5" ht="12.75">
      <c r="A268" t="s">
        <v>58</v>
      </c>
      <c r="E268" s="39" t="s">
        <v>5</v>
      </c>
    </row>
    <row r="269" spans="1:16" ht="38.25">
      <c r="A269" t="s">
        <v>50</v>
      </c>
      <c s="34" t="s">
        <v>1185</v>
      </c>
      <c s="34" t="s">
        <v>1743</v>
      </c>
      <c s="35" t="s">
        <v>5</v>
      </c>
      <c s="6" t="s">
        <v>1744</v>
      </c>
      <c s="36" t="s">
        <v>102</v>
      </c>
      <c s="37">
        <v>53.712</v>
      </c>
      <c s="36">
        <v>0.0064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28</v>
      </c>
    </row>
    <row r="270" spans="1:5" ht="38.25">
      <c r="A270" s="35" t="s">
        <v>55</v>
      </c>
      <c r="E270" s="39" t="s">
        <v>1744</v>
      </c>
    </row>
    <row r="271" spans="1:5" ht="38.25">
      <c r="A271" s="35" t="s">
        <v>56</v>
      </c>
      <c r="E271" s="40" t="s">
        <v>4082</v>
      </c>
    </row>
    <row r="272" spans="1:5" ht="12.75">
      <c r="A272" t="s">
        <v>58</v>
      </c>
      <c r="E272" s="39" t="s">
        <v>5</v>
      </c>
    </row>
    <row r="273" spans="1:16" ht="38.25">
      <c r="A273" t="s">
        <v>50</v>
      </c>
      <c s="34" t="s">
        <v>1189</v>
      </c>
      <c s="34" t="s">
        <v>1747</v>
      </c>
      <c s="35" t="s">
        <v>5</v>
      </c>
      <c s="6" t="s">
        <v>1748</v>
      </c>
      <c s="36" t="s">
        <v>85</v>
      </c>
      <c s="37">
        <v>0.377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28</v>
      </c>
    </row>
    <row r="274" spans="1:5" ht="38.25">
      <c r="A274" s="35" t="s">
        <v>55</v>
      </c>
      <c r="E274" s="39" t="s">
        <v>1749</v>
      </c>
    </row>
    <row r="275" spans="1:5" ht="12.75">
      <c r="A275" s="35" t="s">
        <v>56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38.25">
      <c r="A277" t="s">
        <v>50</v>
      </c>
      <c s="34" t="s">
        <v>1192</v>
      </c>
      <c s="34" t="s">
        <v>1751</v>
      </c>
      <c s="35" t="s">
        <v>5</v>
      </c>
      <c s="6" t="s">
        <v>1752</v>
      </c>
      <c s="36" t="s">
        <v>85</v>
      </c>
      <c s="37">
        <v>0.377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28</v>
      </c>
    </row>
    <row r="278" spans="1:5" ht="38.25">
      <c r="A278" s="35" t="s">
        <v>55</v>
      </c>
      <c r="E278" s="39" t="s">
        <v>1753</v>
      </c>
    </row>
    <row r="279" spans="1:5" ht="12.75">
      <c r="A279" s="35" t="s">
        <v>56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3" ht="12.75">
      <c r="A281" t="s">
        <v>47</v>
      </c>
      <c r="C281" s="31" t="s">
        <v>1754</v>
      </c>
      <c r="E281" s="33" t="s">
        <v>1755</v>
      </c>
      <c r="J281" s="32">
        <f>0</f>
      </c>
      <c s="32">
        <f>0</f>
      </c>
      <c s="32">
        <f>0+L282+L286+L290+L294+L298+L302+L306+L310+L314+L318+L322+L326+L330+L334+L338+L342</f>
      </c>
      <c s="32">
        <f>0+M282+M286+M290+M294+M298+M302+M306+M310+M314+M318+M322+M326+M330+M334+M338+M342</f>
      </c>
    </row>
    <row r="282" spans="1:16" ht="25.5">
      <c r="A282" t="s">
        <v>50</v>
      </c>
      <c s="34" t="s">
        <v>1196</v>
      </c>
      <c s="34" t="s">
        <v>1757</v>
      </c>
      <c s="35" t="s">
        <v>5</v>
      </c>
      <c s="6" t="s">
        <v>1758</v>
      </c>
      <c s="36" t="s">
        <v>102</v>
      </c>
      <c s="37">
        <v>54.723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28</v>
      </c>
    </row>
    <row r="283" spans="1:5" ht="25.5">
      <c r="A283" s="35" t="s">
        <v>55</v>
      </c>
      <c r="E283" s="39" t="s">
        <v>1758</v>
      </c>
    </row>
    <row r="284" spans="1:5" ht="51">
      <c r="A284" s="35" t="s">
        <v>56</v>
      </c>
      <c r="E284" s="40" t="s">
        <v>4083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1199</v>
      </c>
      <c s="34" t="s">
        <v>1761</v>
      </c>
      <c s="35" t="s">
        <v>5</v>
      </c>
      <c s="6" t="s">
        <v>1762</v>
      </c>
      <c s="36" t="s">
        <v>1763</v>
      </c>
      <c s="37">
        <v>18.059</v>
      </c>
      <c s="36">
        <v>0.001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28</v>
      </c>
    </row>
    <row r="287" spans="1:5" ht="12.75">
      <c r="A287" s="35" t="s">
        <v>55</v>
      </c>
      <c r="E287" s="39" t="s">
        <v>1762</v>
      </c>
    </row>
    <row r="288" spans="1:5" ht="25.5">
      <c r="A288" s="35" t="s">
        <v>56</v>
      </c>
      <c r="E288" s="40" t="s">
        <v>4084</v>
      </c>
    </row>
    <row r="289" spans="1:5" ht="12.75">
      <c r="A289" t="s">
        <v>58</v>
      </c>
      <c r="E289" s="39" t="s">
        <v>5</v>
      </c>
    </row>
    <row r="290" spans="1:16" ht="25.5">
      <c r="A290" t="s">
        <v>50</v>
      </c>
      <c s="34" t="s">
        <v>1203</v>
      </c>
      <c s="34" t="s">
        <v>1766</v>
      </c>
      <c s="35" t="s">
        <v>5</v>
      </c>
      <c s="6" t="s">
        <v>1767</v>
      </c>
      <c s="36" t="s">
        <v>102</v>
      </c>
      <c s="37">
        <v>54.723</v>
      </c>
      <c s="36">
        <v>0.00088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28</v>
      </c>
    </row>
    <row r="291" spans="1:5" ht="25.5">
      <c r="A291" s="35" t="s">
        <v>55</v>
      </c>
      <c r="E291" s="39" t="s">
        <v>1767</v>
      </c>
    </row>
    <row r="292" spans="1:5" ht="51">
      <c r="A292" s="35" t="s">
        <v>56</v>
      </c>
      <c r="E292" s="40" t="s">
        <v>4083</v>
      </c>
    </row>
    <row r="293" spans="1:5" ht="12.75">
      <c r="A293" t="s">
        <v>58</v>
      </c>
      <c r="E293" s="39" t="s">
        <v>5</v>
      </c>
    </row>
    <row r="294" spans="1:16" ht="25.5">
      <c r="A294" t="s">
        <v>50</v>
      </c>
      <c s="34" t="s">
        <v>1207</v>
      </c>
      <c s="34" t="s">
        <v>1769</v>
      </c>
      <c s="35" t="s">
        <v>5</v>
      </c>
      <c s="6" t="s">
        <v>1770</v>
      </c>
      <c s="36" t="s">
        <v>102</v>
      </c>
      <c s="37">
        <v>63.78</v>
      </c>
      <c s="36">
        <v>0.0054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28</v>
      </c>
    </row>
    <row r="295" spans="1:5" ht="25.5">
      <c r="A295" s="35" t="s">
        <v>55</v>
      </c>
      <c r="E295" s="39" t="s">
        <v>1771</v>
      </c>
    </row>
    <row r="296" spans="1:5" ht="25.5">
      <c r="A296" s="35" t="s">
        <v>56</v>
      </c>
      <c r="E296" s="40" t="s">
        <v>4085</v>
      </c>
    </row>
    <row r="297" spans="1:5" ht="12.75">
      <c r="A297" t="s">
        <v>58</v>
      </c>
      <c r="E297" s="39" t="s">
        <v>5</v>
      </c>
    </row>
    <row r="298" spans="1:16" ht="25.5">
      <c r="A298" t="s">
        <v>50</v>
      </c>
      <c s="34" t="s">
        <v>1211</v>
      </c>
      <c s="34" t="s">
        <v>1774</v>
      </c>
      <c s="35" t="s">
        <v>5</v>
      </c>
      <c s="6" t="s">
        <v>1775</v>
      </c>
      <c s="36" t="s">
        <v>108</v>
      </c>
      <c s="37">
        <v>5.8</v>
      </c>
      <c s="36">
        <v>0.0006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28</v>
      </c>
    </row>
    <row r="299" spans="1:5" ht="25.5">
      <c r="A299" s="35" t="s">
        <v>55</v>
      </c>
      <c r="E299" s="39" t="s">
        <v>1775</v>
      </c>
    </row>
    <row r="300" spans="1:5" ht="38.25">
      <c r="A300" s="35" t="s">
        <v>56</v>
      </c>
      <c r="E300" s="40" t="s">
        <v>4086</v>
      </c>
    </row>
    <row r="301" spans="1:5" ht="12.75">
      <c r="A301" t="s">
        <v>58</v>
      </c>
      <c r="E301" s="39" t="s">
        <v>5</v>
      </c>
    </row>
    <row r="302" spans="1:16" ht="25.5">
      <c r="A302" t="s">
        <v>50</v>
      </c>
      <c s="34" t="s">
        <v>1215</v>
      </c>
      <c s="34" t="s">
        <v>1778</v>
      </c>
      <c s="35" t="s">
        <v>5</v>
      </c>
      <c s="6" t="s">
        <v>1779</v>
      </c>
      <c s="36" t="s">
        <v>108</v>
      </c>
      <c s="37">
        <v>5.8</v>
      </c>
      <c s="36">
        <v>0.0006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28</v>
      </c>
    </row>
    <row r="303" spans="1:5" ht="25.5">
      <c r="A303" s="35" t="s">
        <v>55</v>
      </c>
      <c r="E303" s="39" t="s">
        <v>1779</v>
      </c>
    </row>
    <row r="304" spans="1:5" ht="38.25">
      <c r="A304" s="35" t="s">
        <v>56</v>
      </c>
      <c r="E304" s="40" t="s">
        <v>4087</v>
      </c>
    </row>
    <row r="305" spans="1:5" ht="12.75">
      <c r="A305" t="s">
        <v>58</v>
      </c>
      <c r="E305" s="39" t="s">
        <v>5</v>
      </c>
    </row>
    <row r="306" spans="1:16" ht="25.5">
      <c r="A306" t="s">
        <v>50</v>
      </c>
      <c s="34" t="s">
        <v>1218</v>
      </c>
      <c s="34" t="s">
        <v>1782</v>
      </c>
      <c s="35" t="s">
        <v>5</v>
      </c>
      <c s="6" t="s">
        <v>1783</v>
      </c>
      <c s="36" t="s">
        <v>108</v>
      </c>
      <c s="37">
        <v>1.1</v>
      </c>
      <c s="36">
        <v>0.0015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28</v>
      </c>
    </row>
    <row r="307" spans="1:5" ht="25.5">
      <c r="A307" s="35" t="s">
        <v>55</v>
      </c>
      <c r="E307" s="39" t="s">
        <v>1783</v>
      </c>
    </row>
    <row r="308" spans="1:5" ht="25.5">
      <c r="A308" s="35" t="s">
        <v>56</v>
      </c>
      <c r="E308" s="40" t="s">
        <v>4088</v>
      </c>
    </row>
    <row r="309" spans="1:5" ht="12.75">
      <c r="A309" t="s">
        <v>58</v>
      </c>
      <c r="E309" s="39" t="s">
        <v>5</v>
      </c>
    </row>
    <row r="310" spans="1:16" ht="25.5">
      <c r="A310" t="s">
        <v>50</v>
      </c>
      <c s="34" t="s">
        <v>1224</v>
      </c>
      <c s="34" t="s">
        <v>1794</v>
      </c>
      <c s="35" t="s">
        <v>5</v>
      </c>
      <c s="6" t="s">
        <v>4089</v>
      </c>
      <c s="36" t="s">
        <v>108</v>
      </c>
      <c s="37">
        <v>5.8</v>
      </c>
      <c s="36">
        <v>0.00135</v>
      </c>
      <c s="36">
        <f>ROUND(G310*H310,6)</f>
      </c>
      <c r="L310" s="38">
        <v>0</v>
      </c>
      <c s="32">
        <f>ROUND(ROUND(L310,2)*ROUND(G310,3),2)</f>
      </c>
      <c s="36" t="s">
        <v>109</v>
      </c>
      <c>
        <f>(M310*21)/100</f>
      </c>
      <c t="s">
        <v>28</v>
      </c>
    </row>
    <row r="311" spans="1:5" ht="25.5">
      <c r="A311" s="35" t="s">
        <v>55</v>
      </c>
      <c r="E311" s="39" t="s">
        <v>4089</v>
      </c>
    </row>
    <row r="312" spans="1:5" ht="38.25">
      <c r="A312" s="35" t="s">
        <v>56</v>
      </c>
      <c r="E312" s="40" t="s">
        <v>4086</v>
      </c>
    </row>
    <row r="313" spans="1:5" ht="12.75">
      <c r="A313" t="s">
        <v>58</v>
      </c>
      <c r="E313" s="39" t="s">
        <v>5</v>
      </c>
    </row>
    <row r="314" spans="1:16" ht="38.25">
      <c r="A314" t="s">
        <v>50</v>
      </c>
      <c s="34" t="s">
        <v>1227</v>
      </c>
      <c s="34" t="s">
        <v>1811</v>
      </c>
      <c s="35" t="s">
        <v>5</v>
      </c>
      <c s="6" t="s">
        <v>1812</v>
      </c>
      <c s="36" t="s">
        <v>102</v>
      </c>
      <c s="37">
        <v>42.966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28</v>
      </c>
    </row>
    <row r="315" spans="1:5" ht="38.25">
      <c r="A315" s="35" t="s">
        <v>55</v>
      </c>
      <c r="E315" s="39" t="s">
        <v>1813</v>
      </c>
    </row>
    <row r="316" spans="1:5" ht="38.25">
      <c r="A316" s="35" t="s">
        <v>56</v>
      </c>
      <c r="E316" s="40" t="s">
        <v>4090</v>
      </c>
    </row>
    <row r="317" spans="1:5" ht="12.75">
      <c r="A317" t="s">
        <v>58</v>
      </c>
      <c r="E317" s="39" t="s">
        <v>5</v>
      </c>
    </row>
    <row r="318" spans="1:16" ht="12.75">
      <c r="A318" t="s">
        <v>50</v>
      </c>
      <c s="34" t="s">
        <v>1230</v>
      </c>
      <c s="34" t="s">
        <v>1816</v>
      </c>
      <c s="35" t="s">
        <v>5</v>
      </c>
      <c s="6" t="s">
        <v>1817</v>
      </c>
      <c s="36" t="s">
        <v>102</v>
      </c>
      <c s="37">
        <v>45.114</v>
      </c>
      <c s="36">
        <v>0.0003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28</v>
      </c>
    </row>
    <row r="319" spans="1:5" ht="12.75">
      <c r="A319" s="35" t="s">
        <v>55</v>
      </c>
      <c r="E319" s="39" t="s">
        <v>1817</v>
      </c>
    </row>
    <row r="320" spans="1:5" ht="25.5">
      <c r="A320" s="35" t="s">
        <v>56</v>
      </c>
      <c r="E320" s="40" t="s">
        <v>4091</v>
      </c>
    </row>
    <row r="321" spans="1:5" ht="12.75">
      <c r="A321" t="s">
        <v>58</v>
      </c>
      <c r="E321" s="39" t="s">
        <v>5</v>
      </c>
    </row>
    <row r="322" spans="1:16" ht="12.75">
      <c r="A322" t="s">
        <v>50</v>
      </c>
      <c s="34" t="s">
        <v>1233</v>
      </c>
      <c s="34" t="s">
        <v>1820</v>
      </c>
      <c s="35" t="s">
        <v>5</v>
      </c>
      <c s="6" t="s">
        <v>1821</v>
      </c>
      <c s="36" t="s">
        <v>102</v>
      </c>
      <c s="37">
        <v>45.114</v>
      </c>
      <c s="36">
        <v>0.0005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28</v>
      </c>
    </row>
    <row r="323" spans="1:5" ht="12.75">
      <c r="A323" s="35" t="s">
        <v>55</v>
      </c>
      <c r="E323" s="39" t="s">
        <v>1821</v>
      </c>
    </row>
    <row r="324" spans="1:5" ht="25.5">
      <c r="A324" s="35" t="s">
        <v>56</v>
      </c>
      <c r="E324" s="40" t="s">
        <v>4091</v>
      </c>
    </row>
    <row r="325" spans="1:5" ht="12.75">
      <c r="A325" t="s">
        <v>58</v>
      </c>
      <c r="E325" s="39" t="s">
        <v>5</v>
      </c>
    </row>
    <row r="326" spans="1:16" ht="25.5">
      <c r="A326" t="s">
        <v>50</v>
      </c>
      <c s="34" t="s">
        <v>1237</v>
      </c>
      <c s="34" t="s">
        <v>1823</v>
      </c>
      <c s="35" t="s">
        <v>5</v>
      </c>
      <c s="6" t="s">
        <v>1824</v>
      </c>
      <c s="36" t="s">
        <v>102</v>
      </c>
      <c s="37">
        <v>42.966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28</v>
      </c>
    </row>
    <row r="327" spans="1:5" ht="25.5">
      <c r="A327" s="35" t="s">
        <v>55</v>
      </c>
      <c r="E327" s="39" t="s">
        <v>1824</v>
      </c>
    </row>
    <row r="328" spans="1:5" ht="38.25">
      <c r="A328" s="35" t="s">
        <v>56</v>
      </c>
      <c r="E328" s="40" t="s">
        <v>4090</v>
      </c>
    </row>
    <row r="329" spans="1:5" ht="12.75">
      <c r="A329" t="s">
        <v>58</v>
      </c>
      <c r="E329" s="39" t="s">
        <v>5</v>
      </c>
    </row>
    <row r="330" spans="1:16" ht="12.75">
      <c r="A330" t="s">
        <v>50</v>
      </c>
      <c s="34" t="s">
        <v>1240</v>
      </c>
      <c s="34" t="s">
        <v>1827</v>
      </c>
      <c s="35" t="s">
        <v>5</v>
      </c>
      <c s="6" t="s">
        <v>1828</v>
      </c>
      <c s="36" t="s">
        <v>102</v>
      </c>
      <c s="37">
        <v>42.966</v>
      </c>
      <c s="36">
        <v>0.0005</v>
      </c>
      <c s="36">
        <f>ROUND(G330*H330,6)</f>
      </c>
      <c r="L330" s="38">
        <v>0</v>
      </c>
      <c s="32">
        <f>ROUND(ROUND(L330,2)*ROUND(G330,3),2)</f>
      </c>
      <c s="36" t="s">
        <v>109</v>
      </c>
      <c>
        <f>(M330*21)/100</f>
      </c>
      <c t="s">
        <v>28</v>
      </c>
    </row>
    <row r="331" spans="1:5" ht="12.75">
      <c r="A331" s="35" t="s">
        <v>55</v>
      </c>
      <c r="E331" s="39" t="s">
        <v>1828</v>
      </c>
    </row>
    <row r="332" spans="1:5" ht="12.75">
      <c r="A332" s="35" t="s">
        <v>56</v>
      </c>
      <c r="E332" s="40" t="s">
        <v>4092</v>
      </c>
    </row>
    <row r="333" spans="1:5" ht="12.75">
      <c r="A333" t="s">
        <v>58</v>
      </c>
      <c r="E333" s="39" t="s">
        <v>5</v>
      </c>
    </row>
    <row r="334" spans="1:16" ht="12.75">
      <c r="A334" t="s">
        <v>50</v>
      </c>
      <c s="34" t="s">
        <v>1243</v>
      </c>
      <c s="34" t="s">
        <v>1870</v>
      </c>
      <c s="35" t="s">
        <v>5</v>
      </c>
      <c s="6" t="s">
        <v>1871</v>
      </c>
      <c s="36" t="s">
        <v>102</v>
      </c>
      <c s="37">
        <v>61.668</v>
      </c>
      <c s="36">
        <v>0.00656</v>
      </c>
      <c s="36">
        <f>ROUND(G334*H334,6)</f>
      </c>
      <c r="L334" s="38">
        <v>0</v>
      </c>
      <c s="32">
        <f>ROUND(ROUND(L334,2)*ROUND(G334,3),2)</f>
      </c>
      <c s="36" t="s">
        <v>109</v>
      </c>
      <c>
        <f>(M334*21)/100</f>
      </c>
      <c t="s">
        <v>28</v>
      </c>
    </row>
    <row r="335" spans="1:5" ht="12.75">
      <c r="A335" s="35" t="s">
        <v>55</v>
      </c>
      <c r="E335" s="39" t="s">
        <v>1871</v>
      </c>
    </row>
    <row r="336" spans="1:5" ht="89.25">
      <c r="A336" s="35" t="s">
        <v>56</v>
      </c>
      <c r="E336" s="40" t="s">
        <v>4093</v>
      </c>
    </row>
    <row r="337" spans="1:5" ht="12.75">
      <c r="A337" t="s">
        <v>58</v>
      </c>
      <c r="E337" s="39" t="s">
        <v>5</v>
      </c>
    </row>
    <row r="338" spans="1:16" ht="25.5">
      <c r="A338" t="s">
        <v>50</v>
      </c>
      <c s="34" t="s">
        <v>1027</v>
      </c>
      <c s="34" t="s">
        <v>1873</v>
      </c>
      <c s="35" t="s">
        <v>5</v>
      </c>
      <c s="6" t="s">
        <v>1874</v>
      </c>
      <c s="36" t="s">
        <v>85</v>
      </c>
      <c s="37">
        <v>0.889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54</v>
      </c>
      <c>
        <f>(M338*21)/100</f>
      </c>
      <c t="s">
        <v>28</v>
      </c>
    </row>
    <row r="339" spans="1:5" ht="25.5">
      <c r="A339" s="35" t="s">
        <v>55</v>
      </c>
      <c r="E339" s="39" t="s">
        <v>1874</v>
      </c>
    </row>
    <row r="340" spans="1:5" ht="12.75">
      <c r="A340" s="35" t="s">
        <v>56</v>
      </c>
      <c r="E340" s="40" t="s">
        <v>5</v>
      </c>
    </row>
    <row r="341" spans="1:5" ht="12.75">
      <c r="A341" t="s">
        <v>58</v>
      </c>
      <c r="E341" s="39" t="s">
        <v>5</v>
      </c>
    </row>
    <row r="342" spans="1:16" ht="25.5">
      <c r="A342" t="s">
        <v>50</v>
      </c>
      <c s="34" t="s">
        <v>1032</v>
      </c>
      <c s="34" t="s">
        <v>1876</v>
      </c>
      <c s="35" t="s">
        <v>5</v>
      </c>
      <c s="6" t="s">
        <v>1877</v>
      </c>
      <c s="36" t="s">
        <v>85</v>
      </c>
      <c s="37">
        <v>0.889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28</v>
      </c>
    </row>
    <row r="343" spans="1:5" ht="38.25">
      <c r="A343" s="35" t="s">
        <v>55</v>
      </c>
      <c r="E343" s="39" t="s">
        <v>1878</v>
      </c>
    </row>
    <row r="344" spans="1:5" ht="12.75">
      <c r="A344" s="35" t="s">
        <v>56</v>
      </c>
      <c r="E344" s="40" t="s">
        <v>5</v>
      </c>
    </row>
    <row r="345" spans="1:5" ht="12.75">
      <c r="A345" t="s">
        <v>58</v>
      </c>
      <c r="E345" s="39" t="s">
        <v>5</v>
      </c>
    </row>
    <row r="346" spans="1:13" ht="12.75">
      <c r="A346" t="s">
        <v>47</v>
      </c>
      <c r="C346" s="31" t="s">
        <v>1879</v>
      </c>
      <c r="E346" s="33" t="s">
        <v>1880</v>
      </c>
      <c r="J346" s="32">
        <f>0</f>
      </c>
      <c s="32">
        <f>0</f>
      </c>
      <c s="32">
        <f>0+L347+L351+L355+L359+L363+L367</f>
      </c>
      <c s="32">
        <f>0+M347+M351+M355+M359+M363+M367</f>
      </c>
    </row>
    <row r="347" spans="1:16" ht="25.5">
      <c r="A347" t="s">
        <v>50</v>
      </c>
      <c s="34" t="s">
        <v>1036</v>
      </c>
      <c s="34" t="s">
        <v>1902</v>
      </c>
      <c s="35" t="s">
        <v>5</v>
      </c>
      <c s="6" t="s">
        <v>1903</v>
      </c>
      <c s="36" t="s">
        <v>102</v>
      </c>
      <c s="37">
        <v>67.851</v>
      </c>
      <c s="36">
        <v>0.006</v>
      </c>
      <c s="36">
        <f>ROUND(G347*H347,6)</f>
      </c>
      <c r="L347" s="38">
        <v>0</v>
      </c>
      <c s="32">
        <f>ROUND(ROUND(L347,2)*ROUND(G347,3),2)</f>
      </c>
      <c s="36" t="s">
        <v>54</v>
      </c>
      <c>
        <f>(M347*21)/100</f>
      </c>
      <c t="s">
        <v>28</v>
      </c>
    </row>
    <row r="348" spans="1:5" ht="25.5">
      <c r="A348" s="35" t="s">
        <v>55</v>
      </c>
      <c r="E348" s="39" t="s">
        <v>1903</v>
      </c>
    </row>
    <row r="349" spans="1:5" ht="12.75">
      <c r="A349" s="35" t="s">
        <v>56</v>
      </c>
      <c r="E349" s="40" t="s">
        <v>4094</v>
      </c>
    </row>
    <row r="350" spans="1:5" ht="12.75">
      <c r="A350" t="s">
        <v>58</v>
      </c>
      <c r="E350" s="39" t="s">
        <v>5</v>
      </c>
    </row>
    <row r="351" spans="1:16" ht="12.75">
      <c r="A351" t="s">
        <v>50</v>
      </c>
      <c s="34" t="s">
        <v>1039</v>
      </c>
      <c s="34" t="s">
        <v>4095</v>
      </c>
      <c s="35" t="s">
        <v>5</v>
      </c>
      <c s="6" t="s">
        <v>4096</v>
      </c>
      <c s="36" t="s">
        <v>102</v>
      </c>
      <c s="37">
        <v>74.636</v>
      </c>
      <c s="36">
        <v>0.003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28</v>
      </c>
    </row>
    <row r="352" spans="1:5" ht="12.75">
      <c r="A352" s="35" t="s">
        <v>55</v>
      </c>
      <c r="E352" s="39" t="s">
        <v>4096</v>
      </c>
    </row>
    <row r="353" spans="1:5" ht="25.5">
      <c r="A353" s="35" t="s">
        <v>56</v>
      </c>
      <c r="E353" s="40" t="s">
        <v>4097</v>
      </c>
    </row>
    <row r="354" spans="1:5" ht="12.75">
      <c r="A354" t="s">
        <v>58</v>
      </c>
      <c r="E354" s="39" t="s">
        <v>5</v>
      </c>
    </row>
    <row r="355" spans="1:16" ht="12.75">
      <c r="A355" t="s">
        <v>50</v>
      </c>
      <c s="34" t="s">
        <v>1042</v>
      </c>
      <c s="34" t="s">
        <v>4098</v>
      </c>
      <c s="35" t="s">
        <v>5</v>
      </c>
      <c s="6" t="s">
        <v>4099</v>
      </c>
      <c s="36" t="s">
        <v>102</v>
      </c>
      <c s="37">
        <v>42.966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28</v>
      </c>
    </row>
    <row r="356" spans="1:5" ht="12.75">
      <c r="A356" s="35" t="s">
        <v>55</v>
      </c>
      <c r="E356" s="39" t="s">
        <v>4099</v>
      </c>
    </row>
    <row r="357" spans="1:5" ht="38.25">
      <c r="A357" s="35" t="s">
        <v>56</v>
      </c>
      <c r="E357" s="40" t="s">
        <v>4090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964</v>
      </c>
      <c s="34" t="s">
        <v>4100</v>
      </c>
      <c s="35" t="s">
        <v>5</v>
      </c>
      <c s="6" t="s">
        <v>4101</v>
      </c>
      <c s="36" t="s">
        <v>53</v>
      </c>
      <c s="37">
        <v>7.082</v>
      </c>
      <c s="36">
        <v>0.03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28</v>
      </c>
    </row>
    <row r="360" spans="1:5" ht="12.75">
      <c r="A360" s="35" t="s">
        <v>55</v>
      </c>
      <c r="E360" s="39" t="s">
        <v>4101</v>
      </c>
    </row>
    <row r="361" spans="1:5" ht="51">
      <c r="A361" s="35" t="s">
        <v>56</v>
      </c>
      <c r="E361" s="40" t="s">
        <v>4102</v>
      </c>
    </row>
    <row r="362" spans="1:5" ht="12.75">
      <c r="A362" t="s">
        <v>58</v>
      </c>
      <c r="E362" s="39" t="s">
        <v>5</v>
      </c>
    </row>
    <row r="363" spans="1:16" ht="25.5">
      <c r="A363" t="s">
        <v>50</v>
      </c>
      <c s="34" t="s">
        <v>968</v>
      </c>
      <c s="34" t="s">
        <v>1934</v>
      </c>
      <c s="35" t="s">
        <v>5</v>
      </c>
      <c s="6" t="s">
        <v>1935</v>
      </c>
      <c s="36" t="s">
        <v>85</v>
      </c>
      <c s="37">
        <v>0.843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28</v>
      </c>
    </row>
    <row r="364" spans="1:5" ht="25.5">
      <c r="A364" s="35" t="s">
        <v>55</v>
      </c>
      <c r="E364" s="39" t="s">
        <v>1935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6" ht="38.25">
      <c r="A367" t="s">
        <v>50</v>
      </c>
      <c s="34" t="s">
        <v>1746</v>
      </c>
      <c s="34" t="s">
        <v>1937</v>
      </c>
      <c s="35" t="s">
        <v>5</v>
      </c>
      <c s="6" t="s">
        <v>1938</v>
      </c>
      <c s="36" t="s">
        <v>85</v>
      </c>
      <c s="37">
        <v>0.843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54</v>
      </c>
      <c>
        <f>(M367*21)/100</f>
      </c>
      <c t="s">
        <v>28</v>
      </c>
    </row>
    <row r="368" spans="1:5" ht="38.25">
      <c r="A368" s="35" t="s">
        <v>55</v>
      </c>
      <c r="E368" s="39" t="s">
        <v>1939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3" ht="12.75">
      <c r="A371" t="s">
        <v>47</v>
      </c>
      <c r="C371" s="31" t="s">
        <v>1940</v>
      </c>
      <c r="E371" s="33" t="s">
        <v>1941</v>
      </c>
      <c r="J371" s="32">
        <f>0</f>
      </c>
      <c s="32">
        <f>0</f>
      </c>
      <c s="32">
        <f>0+L372+L376+L380+L384+L388</f>
      </c>
      <c s="32">
        <f>0+M372+M376+M380+M384+M388</f>
      </c>
    </row>
    <row r="372" spans="1:16" ht="38.25">
      <c r="A372" t="s">
        <v>50</v>
      </c>
      <c s="34" t="s">
        <v>1750</v>
      </c>
      <c s="34" t="s">
        <v>1943</v>
      </c>
      <c s="35" t="s">
        <v>5</v>
      </c>
      <c s="6" t="s">
        <v>1944</v>
      </c>
      <c s="36" t="s">
        <v>102</v>
      </c>
      <c s="37">
        <v>6.859</v>
      </c>
      <c s="36">
        <v>0.03383</v>
      </c>
      <c s="36">
        <f>ROUND(G372*H372,6)</f>
      </c>
      <c r="L372" s="38">
        <v>0</v>
      </c>
      <c s="32">
        <f>ROUND(ROUND(L372,2)*ROUND(G372,3),2)</f>
      </c>
      <c s="36" t="s">
        <v>54</v>
      </c>
      <c>
        <f>(M372*21)/100</f>
      </c>
      <c t="s">
        <v>28</v>
      </c>
    </row>
    <row r="373" spans="1:5" ht="38.25">
      <c r="A373" s="35" t="s">
        <v>55</v>
      </c>
      <c r="E373" s="39" t="s">
        <v>1945</v>
      </c>
    </row>
    <row r="374" spans="1:5" ht="38.25">
      <c r="A374" s="35" t="s">
        <v>56</v>
      </c>
      <c r="E374" s="40" t="s">
        <v>4103</v>
      </c>
    </row>
    <row r="375" spans="1:5" ht="12.75">
      <c r="A375" t="s">
        <v>58</v>
      </c>
      <c r="E375" s="39" t="s">
        <v>5</v>
      </c>
    </row>
    <row r="376" spans="1:16" ht="12.75">
      <c r="A376" t="s">
        <v>50</v>
      </c>
      <c s="34" t="s">
        <v>1756</v>
      </c>
      <c s="34" t="s">
        <v>1948</v>
      </c>
      <c s="35" t="s">
        <v>5</v>
      </c>
      <c s="6" t="s">
        <v>1949</v>
      </c>
      <c s="36" t="s">
        <v>102</v>
      </c>
      <c s="37">
        <v>7.545</v>
      </c>
      <c s="36">
        <v>0.0149</v>
      </c>
      <c s="36">
        <f>ROUND(G376*H376,6)</f>
      </c>
      <c r="L376" s="38">
        <v>0</v>
      </c>
      <c s="32">
        <f>ROUND(ROUND(L376,2)*ROUND(G376,3),2)</f>
      </c>
      <c s="36" t="s">
        <v>54</v>
      </c>
      <c>
        <f>(M376*21)/100</f>
      </c>
      <c t="s">
        <v>28</v>
      </c>
    </row>
    <row r="377" spans="1:5" ht="12.75">
      <c r="A377" s="35" t="s">
        <v>55</v>
      </c>
      <c r="E377" s="39" t="s">
        <v>1949</v>
      </c>
    </row>
    <row r="378" spans="1:5" ht="25.5">
      <c r="A378" s="35" t="s">
        <v>56</v>
      </c>
      <c r="E378" s="40" t="s">
        <v>4104</v>
      </c>
    </row>
    <row r="379" spans="1:5" ht="12.75">
      <c r="A379" t="s">
        <v>58</v>
      </c>
      <c r="E379" s="39" t="s">
        <v>5</v>
      </c>
    </row>
    <row r="380" spans="1:16" ht="25.5">
      <c r="A380" t="s">
        <v>50</v>
      </c>
      <c s="34" t="s">
        <v>1760</v>
      </c>
      <c s="34" t="s">
        <v>1952</v>
      </c>
      <c s="35" t="s">
        <v>5</v>
      </c>
      <c s="6" t="s">
        <v>1953</v>
      </c>
      <c s="36" t="s">
        <v>53</v>
      </c>
      <c s="37">
        <v>0.144</v>
      </c>
      <c s="36">
        <v>0.02337</v>
      </c>
      <c s="36">
        <f>ROUND(G380*H380,6)</f>
      </c>
      <c r="L380" s="38">
        <v>0</v>
      </c>
      <c s="32">
        <f>ROUND(ROUND(L380,2)*ROUND(G380,3),2)</f>
      </c>
      <c s="36" t="s">
        <v>54</v>
      </c>
      <c>
        <f>(M380*21)/100</f>
      </c>
      <c t="s">
        <v>28</v>
      </c>
    </row>
    <row r="381" spans="1:5" ht="25.5">
      <c r="A381" s="35" t="s">
        <v>55</v>
      </c>
      <c r="E381" s="39" t="s">
        <v>1953</v>
      </c>
    </row>
    <row r="382" spans="1:5" ht="12.75">
      <c r="A382" s="35" t="s">
        <v>56</v>
      </c>
      <c r="E382" s="40" t="s">
        <v>4105</v>
      </c>
    </row>
    <row r="383" spans="1:5" ht="12.75">
      <c r="A383" t="s">
        <v>58</v>
      </c>
      <c r="E383" s="39" t="s">
        <v>5</v>
      </c>
    </row>
    <row r="384" spans="1:16" ht="25.5">
      <c r="A384" t="s">
        <v>50</v>
      </c>
      <c s="34" t="s">
        <v>1765</v>
      </c>
      <c s="34" t="s">
        <v>1956</v>
      </c>
      <c s="35" t="s">
        <v>5</v>
      </c>
      <c s="6" t="s">
        <v>1957</v>
      </c>
      <c s="36" t="s">
        <v>85</v>
      </c>
      <c s="37">
        <v>0.348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54</v>
      </c>
      <c>
        <f>(M384*21)/100</f>
      </c>
      <c t="s">
        <v>28</v>
      </c>
    </row>
    <row r="385" spans="1:5" ht="25.5">
      <c r="A385" s="35" t="s">
        <v>55</v>
      </c>
      <c r="E385" s="39" t="s">
        <v>1957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5</v>
      </c>
    </row>
    <row r="388" spans="1:16" ht="38.25">
      <c r="A388" t="s">
        <v>50</v>
      </c>
      <c s="34" t="s">
        <v>1768</v>
      </c>
      <c s="34" t="s">
        <v>1959</v>
      </c>
      <c s="35" t="s">
        <v>5</v>
      </c>
      <c s="6" t="s">
        <v>1960</v>
      </c>
      <c s="36" t="s">
        <v>85</v>
      </c>
      <c s="37">
        <v>0.348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54</v>
      </c>
      <c>
        <f>(M388*21)/100</f>
      </c>
      <c t="s">
        <v>28</v>
      </c>
    </row>
    <row r="389" spans="1:5" ht="38.25">
      <c r="A389" s="35" t="s">
        <v>55</v>
      </c>
      <c r="E389" s="39" t="s">
        <v>1961</v>
      </c>
    </row>
    <row r="390" spans="1:5" ht="12.75">
      <c r="A390" s="35" t="s">
        <v>56</v>
      </c>
      <c r="E390" s="40" t="s">
        <v>5</v>
      </c>
    </row>
    <row r="391" spans="1:5" ht="12.75">
      <c r="A391" t="s">
        <v>58</v>
      </c>
      <c r="E391" s="39" t="s">
        <v>5</v>
      </c>
    </row>
    <row r="392" spans="1:13" ht="12.75">
      <c r="A392" t="s">
        <v>47</v>
      </c>
      <c r="C392" s="31" t="s">
        <v>2047</v>
      </c>
      <c r="E392" s="33" t="s">
        <v>2048</v>
      </c>
      <c r="J392" s="32">
        <f>0</f>
      </c>
      <c s="32">
        <f>0</f>
      </c>
      <c s="32">
        <f>0+L393+L397+L401+L405+L409+L413+L417+L421+L425+L429+L433+L437+L441</f>
      </c>
      <c s="32">
        <f>0+M393+M397+M401+M405+M409+M413+M417+M421+M425+M429+M433+M437+M441</f>
      </c>
    </row>
    <row r="393" spans="1:16" ht="12.75">
      <c r="A393" t="s">
        <v>50</v>
      </c>
      <c s="34" t="s">
        <v>1773</v>
      </c>
      <c s="34" t="s">
        <v>2050</v>
      </c>
      <c s="35" t="s">
        <v>5</v>
      </c>
      <c s="6" t="s">
        <v>2051</v>
      </c>
      <c s="36" t="s">
        <v>108</v>
      </c>
      <c s="37">
        <v>3.26</v>
      </c>
      <c s="36">
        <v>0.00074</v>
      </c>
      <c s="36">
        <f>ROUND(G393*H393,6)</f>
      </c>
      <c r="L393" s="38">
        <v>0</v>
      </c>
      <c s="32">
        <f>ROUND(ROUND(L393,2)*ROUND(G393,3),2)</f>
      </c>
      <c s="36" t="s">
        <v>109</v>
      </c>
      <c>
        <f>(M393*21)/100</f>
      </c>
      <c t="s">
        <v>28</v>
      </c>
    </row>
    <row r="394" spans="1:5" ht="12.75">
      <c r="A394" s="35" t="s">
        <v>55</v>
      </c>
      <c r="E394" s="39" t="s">
        <v>2051</v>
      </c>
    </row>
    <row r="395" spans="1:5" ht="25.5">
      <c r="A395" s="35" t="s">
        <v>56</v>
      </c>
      <c r="E395" s="40" t="s">
        <v>2052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1777</v>
      </c>
      <c s="34" t="s">
        <v>2054</v>
      </c>
      <c s="35" t="s">
        <v>5</v>
      </c>
      <c s="6" t="s">
        <v>2055</v>
      </c>
      <c s="36" t="s">
        <v>108</v>
      </c>
      <c s="37">
        <v>1.1</v>
      </c>
      <c s="36">
        <v>0.00045</v>
      </c>
      <c s="36">
        <f>ROUND(G397*H397,6)</f>
      </c>
      <c r="L397" s="38">
        <v>0</v>
      </c>
      <c s="32">
        <f>ROUND(ROUND(L397,2)*ROUND(G397,3),2)</f>
      </c>
      <c s="36" t="s">
        <v>109</v>
      </c>
      <c>
        <f>(M397*21)/100</f>
      </c>
      <c t="s">
        <v>28</v>
      </c>
    </row>
    <row r="398" spans="1:5" ht="25.5">
      <c r="A398" s="35" t="s">
        <v>55</v>
      </c>
      <c r="E398" s="39" t="s">
        <v>2055</v>
      </c>
    </row>
    <row r="399" spans="1:5" ht="25.5">
      <c r="A399" s="35" t="s">
        <v>56</v>
      </c>
      <c r="E399" s="40" t="s">
        <v>4106</v>
      </c>
    </row>
    <row r="400" spans="1:5" ht="12.75">
      <c r="A400" t="s">
        <v>58</v>
      </c>
      <c r="E400" s="39" t="s">
        <v>5</v>
      </c>
    </row>
    <row r="401" spans="1:16" ht="25.5">
      <c r="A401" t="s">
        <v>50</v>
      </c>
      <c s="34" t="s">
        <v>1781</v>
      </c>
      <c s="34" t="s">
        <v>2058</v>
      </c>
      <c s="35" t="s">
        <v>5</v>
      </c>
      <c s="6" t="s">
        <v>2059</v>
      </c>
      <c s="36" t="s">
        <v>108</v>
      </c>
      <c s="37">
        <v>3.1</v>
      </c>
      <c s="36">
        <v>0.00115</v>
      </c>
      <c s="36">
        <f>ROUND(G401*H401,6)</f>
      </c>
      <c r="L401" s="38">
        <v>0</v>
      </c>
      <c s="32">
        <f>ROUND(ROUND(L401,2)*ROUND(G401,3),2)</f>
      </c>
      <c s="36" t="s">
        <v>109</v>
      </c>
      <c>
        <f>(M401*21)/100</f>
      </c>
      <c t="s">
        <v>28</v>
      </c>
    </row>
    <row r="402" spans="1:5" ht="25.5">
      <c r="A402" s="35" t="s">
        <v>55</v>
      </c>
      <c r="E402" s="39" t="s">
        <v>2059</v>
      </c>
    </row>
    <row r="403" spans="1:5" ht="25.5">
      <c r="A403" s="35" t="s">
        <v>56</v>
      </c>
      <c r="E403" s="40" t="s">
        <v>4107</v>
      </c>
    </row>
    <row r="404" spans="1:5" ht="12.75">
      <c r="A404" t="s">
        <v>58</v>
      </c>
      <c r="E404" s="39" t="s">
        <v>5</v>
      </c>
    </row>
    <row r="405" spans="1:16" ht="25.5">
      <c r="A405" t="s">
        <v>50</v>
      </c>
      <c s="34" t="s">
        <v>1785</v>
      </c>
      <c s="34" t="s">
        <v>2062</v>
      </c>
      <c s="35" t="s">
        <v>5</v>
      </c>
      <c s="6" t="s">
        <v>4108</v>
      </c>
      <c s="36" t="s">
        <v>108</v>
      </c>
      <c s="37">
        <v>15.7</v>
      </c>
      <c s="36">
        <v>0.00152</v>
      </c>
      <c s="36">
        <f>ROUND(G405*H405,6)</f>
      </c>
      <c r="L405" s="38">
        <v>0</v>
      </c>
      <c s="32">
        <f>ROUND(ROUND(L405,2)*ROUND(G405,3),2)</f>
      </c>
      <c s="36" t="s">
        <v>109</v>
      </c>
      <c>
        <f>(M405*21)/100</f>
      </c>
      <c t="s">
        <v>28</v>
      </c>
    </row>
    <row r="406" spans="1:5" ht="25.5">
      <c r="A406" s="35" t="s">
        <v>55</v>
      </c>
      <c r="E406" s="39" t="s">
        <v>4108</v>
      </c>
    </row>
    <row r="407" spans="1:5" ht="38.25">
      <c r="A407" s="35" t="s">
        <v>56</v>
      </c>
      <c r="E407" s="40" t="s">
        <v>4109</v>
      </c>
    </row>
    <row r="408" spans="1:5" ht="12.75">
      <c r="A408" t="s">
        <v>58</v>
      </c>
      <c r="E408" s="39" t="s">
        <v>5</v>
      </c>
    </row>
    <row r="409" spans="1:16" ht="25.5">
      <c r="A409" t="s">
        <v>50</v>
      </c>
      <c s="34" t="s">
        <v>1789</v>
      </c>
      <c s="34" t="s">
        <v>2074</v>
      </c>
      <c s="35" t="s">
        <v>5</v>
      </c>
      <c s="6" t="s">
        <v>2075</v>
      </c>
      <c s="36" t="s">
        <v>128</v>
      </c>
      <c s="37">
        <v>8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25.5">
      <c r="A410" s="35" t="s">
        <v>55</v>
      </c>
      <c r="E410" s="39" t="s">
        <v>2075</v>
      </c>
    </row>
    <row r="411" spans="1:5" ht="12.75">
      <c r="A411" s="35" t="s">
        <v>56</v>
      </c>
      <c r="E411" s="40" t="s">
        <v>5</v>
      </c>
    </row>
    <row r="412" spans="1:5" ht="12.75">
      <c r="A412" t="s">
        <v>58</v>
      </c>
      <c r="E412" s="39" t="s">
        <v>5</v>
      </c>
    </row>
    <row r="413" spans="1:16" ht="12.75">
      <c r="A413" t="s">
        <v>50</v>
      </c>
      <c s="34" t="s">
        <v>1793</v>
      </c>
      <c s="34" t="s">
        <v>2081</v>
      </c>
      <c s="35" t="s">
        <v>5</v>
      </c>
      <c s="6" t="s">
        <v>2082</v>
      </c>
      <c s="36" t="s">
        <v>108</v>
      </c>
      <c s="37">
        <v>3.1</v>
      </c>
      <c s="36">
        <v>0.00132</v>
      </c>
      <c s="36">
        <f>ROUND(G413*H413,6)</f>
      </c>
      <c r="L413" s="38">
        <v>0</v>
      </c>
      <c s="32">
        <f>ROUND(ROUND(L413,2)*ROUND(G413,3),2)</f>
      </c>
      <c s="36" t="s">
        <v>109</v>
      </c>
      <c>
        <f>(M413*21)/100</f>
      </c>
      <c t="s">
        <v>28</v>
      </c>
    </row>
    <row r="414" spans="1:5" ht="12.75">
      <c r="A414" s="35" t="s">
        <v>55</v>
      </c>
      <c r="E414" s="39" t="s">
        <v>2082</v>
      </c>
    </row>
    <row r="415" spans="1:5" ht="25.5">
      <c r="A415" s="35" t="s">
        <v>56</v>
      </c>
      <c r="E415" s="40" t="s">
        <v>4110</v>
      </c>
    </row>
    <row r="416" spans="1:5" ht="12.75">
      <c r="A416" t="s">
        <v>58</v>
      </c>
      <c r="E416" s="39" t="s">
        <v>5</v>
      </c>
    </row>
    <row r="417" spans="1:16" ht="12.75">
      <c r="A417" t="s">
        <v>50</v>
      </c>
      <c s="34" t="s">
        <v>1797</v>
      </c>
      <c s="34" t="s">
        <v>2085</v>
      </c>
      <c s="35" t="s">
        <v>5</v>
      </c>
      <c s="6" t="s">
        <v>4111</v>
      </c>
      <c s="36" t="s">
        <v>108</v>
      </c>
      <c s="37">
        <v>15.7</v>
      </c>
      <c s="36">
        <v>0.00132</v>
      </c>
      <c s="36">
        <f>ROUND(G417*H417,6)</f>
      </c>
      <c r="L417" s="38">
        <v>0</v>
      </c>
      <c s="32">
        <f>ROUND(ROUND(L417,2)*ROUND(G417,3),2)</f>
      </c>
      <c s="36" t="s">
        <v>109</v>
      </c>
      <c>
        <f>(M417*21)/100</f>
      </c>
      <c t="s">
        <v>28</v>
      </c>
    </row>
    <row r="418" spans="1:5" ht="12.75">
      <c r="A418" s="35" t="s">
        <v>55</v>
      </c>
      <c r="E418" s="39" t="s">
        <v>4111</v>
      </c>
    </row>
    <row r="419" spans="1:5" ht="25.5">
      <c r="A419" s="35" t="s">
        <v>56</v>
      </c>
      <c r="E419" s="40" t="s">
        <v>4112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1801</v>
      </c>
      <c s="34" t="s">
        <v>2097</v>
      </c>
      <c s="35" t="s">
        <v>5</v>
      </c>
      <c s="6" t="s">
        <v>2098</v>
      </c>
      <c s="36" t="s">
        <v>108</v>
      </c>
      <c s="37">
        <v>5.8</v>
      </c>
      <c s="36">
        <v>0.00059</v>
      </c>
      <c s="36">
        <f>ROUND(G421*H421,6)</f>
      </c>
      <c r="L421" s="38">
        <v>0</v>
      </c>
      <c s="32">
        <f>ROUND(ROUND(L421,2)*ROUND(G421,3),2)</f>
      </c>
      <c s="36" t="s">
        <v>109</v>
      </c>
      <c>
        <f>(M421*21)/100</f>
      </c>
      <c t="s">
        <v>28</v>
      </c>
    </row>
    <row r="422" spans="1:5" ht="25.5">
      <c r="A422" s="35" t="s">
        <v>55</v>
      </c>
      <c r="E422" s="39" t="s">
        <v>2098</v>
      </c>
    </row>
    <row r="423" spans="1:5" ht="25.5">
      <c r="A423" s="35" t="s">
        <v>56</v>
      </c>
      <c r="E423" s="40" t="s">
        <v>2099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1805</v>
      </c>
      <c s="34" t="s">
        <v>2101</v>
      </c>
      <c s="35" t="s">
        <v>5</v>
      </c>
      <c s="6" t="s">
        <v>4113</v>
      </c>
      <c s="36" t="s">
        <v>108</v>
      </c>
      <c s="37">
        <v>1.1</v>
      </c>
      <c s="36">
        <v>0.00091</v>
      </c>
      <c s="36">
        <f>ROUND(G425*H425,6)</f>
      </c>
      <c r="L425" s="38">
        <v>0</v>
      </c>
      <c s="32">
        <f>ROUND(ROUND(L425,2)*ROUND(G425,3),2)</f>
      </c>
      <c s="36" t="s">
        <v>109</v>
      </c>
      <c>
        <f>(M425*21)/100</f>
      </c>
      <c t="s">
        <v>28</v>
      </c>
    </row>
    <row r="426" spans="1:5" ht="25.5">
      <c r="A426" s="35" t="s">
        <v>55</v>
      </c>
      <c r="E426" s="39" t="s">
        <v>4113</v>
      </c>
    </row>
    <row r="427" spans="1:5" ht="25.5">
      <c r="A427" s="35" t="s">
        <v>56</v>
      </c>
      <c r="E427" s="40" t="s">
        <v>4114</v>
      </c>
    </row>
    <row r="428" spans="1:5" ht="12.75">
      <c r="A428" t="s">
        <v>58</v>
      </c>
      <c r="E428" s="39" t="s">
        <v>5</v>
      </c>
    </row>
    <row r="429" spans="1:16" ht="25.5">
      <c r="A429" t="s">
        <v>50</v>
      </c>
      <c s="34" t="s">
        <v>1810</v>
      </c>
      <c s="34" t="s">
        <v>4115</v>
      </c>
      <c s="35" t="s">
        <v>5</v>
      </c>
      <c s="6" t="s">
        <v>4116</v>
      </c>
      <c s="36" t="s">
        <v>128</v>
      </c>
      <c s="37">
        <v>1</v>
      </c>
      <c s="36">
        <v>0.00019</v>
      </c>
      <c s="36">
        <f>ROUND(G429*H429,6)</f>
      </c>
      <c r="L429" s="38">
        <v>0</v>
      </c>
      <c s="32">
        <f>ROUND(ROUND(L429,2)*ROUND(G429,3),2)</f>
      </c>
      <c s="36" t="s">
        <v>109</v>
      </c>
      <c>
        <f>(M429*21)/100</f>
      </c>
      <c t="s">
        <v>28</v>
      </c>
    </row>
    <row r="430" spans="1:5" ht="25.5">
      <c r="A430" s="35" t="s">
        <v>55</v>
      </c>
      <c r="E430" s="39" t="s">
        <v>4116</v>
      </c>
    </row>
    <row r="431" spans="1:5" ht="12.75">
      <c r="A431" s="35" t="s">
        <v>56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25.5">
      <c r="A433" t="s">
        <v>50</v>
      </c>
      <c s="34" t="s">
        <v>1815</v>
      </c>
      <c s="34" t="s">
        <v>2108</v>
      </c>
      <c s="35" t="s">
        <v>5</v>
      </c>
      <c s="6" t="s">
        <v>2109</v>
      </c>
      <c s="36" t="s">
        <v>108</v>
      </c>
      <c s="37">
        <v>3</v>
      </c>
      <c s="36">
        <v>0.00108</v>
      </c>
      <c s="36">
        <f>ROUND(G433*H433,6)</f>
      </c>
      <c r="L433" s="38">
        <v>0</v>
      </c>
      <c s="32">
        <f>ROUND(ROUND(L433,2)*ROUND(G433,3),2)</f>
      </c>
      <c s="36" t="s">
        <v>109</v>
      </c>
      <c>
        <f>(M433*21)/100</f>
      </c>
      <c t="s">
        <v>28</v>
      </c>
    </row>
    <row r="434" spans="1:5" ht="25.5">
      <c r="A434" s="35" t="s">
        <v>55</v>
      </c>
      <c r="E434" s="39" t="s">
        <v>2109</v>
      </c>
    </row>
    <row r="435" spans="1:5" ht="25.5">
      <c r="A435" s="35" t="s">
        <v>56</v>
      </c>
      <c r="E435" s="40" t="s">
        <v>4117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1819</v>
      </c>
      <c s="34" t="s">
        <v>2116</v>
      </c>
      <c s="35" t="s">
        <v>5</v>
      </c>
      <c s="6" t="s">
        <v>2117</v>
      </c>
      <c s="36" t="s">
        <v>85</v>
      </c>
      <c s="37">
        <v>0.063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54</v>
      </c>
      <c>
        <f>(M437*21)/100</f>
      </c>
      <c t="s">
        <v>28</v>
      </c>
    </row>
    <row r="438" spans="1:5" ht="25.5">
      <c r="A438" s="35" t="s">
        <v>55</v>
      </c>
      <c r="E438" s="39" t="s">
        <v>2117</v>
      </c>
    </row>
    <row r="439" spans="1:5" ht="12.75">
      <c r="A439" s="35" t="s">
        <v>56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38.25">
      <c r="A441" t="s">
        <v>50</v>
      </c>
      <c s="34" t="s">
        <v>1822</v>
      </c>
      <c s="34" t="s">
        <v>2119</v>
      </c>
      <c s="35" t="s">
        <v>5</v>
      </c>
      <c s="6" t="s">
        <v>2120</v>
      </c>
      <c s="36" t="s">
        <v>85</v>
      </c>
      <c s="37">
        <v>0.063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28</v>
      </c>
    </row>
    <row r="442" spans="1:5" ht="38.25">
      <c r="A442" s="35" t="s">
        <v>55</v>
      </c>
      <c r="E442" s="39" t="s">
        <v>2121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3" ht="12.75">
      <c r="A445" t="s">
        <v>47</v>
      </c>
      <c r="C445" s="31" t="s">
        <v>1030</v>
      </c>
      <c r="E445" s="33" t="s">
        <v>1031</v>
      </c>
      <c r="J445" s="32">
        <f>0</f>
      </c>
      <c s="32">
        <f>0</f>
      </c>
      <c s="32">
        <f>0+L446+L450+L454+L458+L462+L466+L470+L474+L478+L482+L486+L490+L494+L498+L502+L506+L510</f>
      </c>
      <c s="32">
        <f>0+M446+M450+M454+M458+M462+M466+M470+M474+M478+M482+M486+M490+M494+M498+M502+M506+M510</f>
      </c>
    </row>
    <row r="446" spans="1:16" ht="25.5">
      <c r="A446" t="s">
        <v>50</v>
      </c>
      <c s="34" t="s">
        <v>1826</v>
      </c>
      <c s="34" t="s">
        <v>4118</v>
      </c>
      <c s="35" t="s">
        <v>5</v>
      </c>
      <c s="6" t="s">
        <v>4119</v>
      </c>
      <c s="36" t="s">
        <v>108</v>
      </c>
      <c s="37">
        <v>6.035</v>
      </c>
      <c s="36">
        <v>6E-05</v>
      </c>
      <c s="36">
        <f>ROUND(G446*H446,6)</f>
      </c>
      <c r="L446" s="38">
        <v>0</v>
      </c>
      <c s="32">
        <f>ROUND(ROUND(L446,2)*ROUND(G446,3),2)</f>
      </c>
      <c s="36" t="s">
        <v>54</v>
      </c>
      <c>
        <f>(M446*21)/100</f>
      </c>
      <c t="s">
        <v>28</v>
      </c>
    </row>
    <row r="447" spans="1:5" ht="25.5">
      <c r="A447" s="35" t="s">
        <v>55</v>
      </c>
      <c r="E447" s="39" t="s">
        <v>4119</v>
      </c>
    </row>
    <row r="448" spans="1:5" ht="25.5">
      <c r="A448" s="35" t="s">
        <v>56</v>
      </c>
      <c r="E448" s="40" t="s">
        <v>4120</v>
      </c>
    </row>
    <row r="449" spans="1:5" ht="12.75">
      <c r="A449" t="s">
        <v>58</v>
      </c>
      <c r="E449" s="39" t="s">
        <v>5</v>
      </c>
    </row>
    <row r="450" spans="1:16" ht="12.75">
      <c r="A450" t="s">
        <v>50</v>
      </c>
      <c s="34" t="s">
        <v>1830</v>
      </c>
      <c s="34" t="s">
        <v>4121</v>
      </c>
      <c s="35" t="s">
        <v>5</v>
      </c>
      <c s="6" t="s">
        <v>4122</v>
      </c>
      <c s="36" t="s">
        <v>108</v>
      </c>
      <c s="37">
        <v>6.035</v>
      </c>
      <c s="36">
        <v>0.01386</v>
      </c>
      <c s="36">
        <f>ROUND(G450*H450,6)</f>
      </c>
      <c r="L450" s="38">
        <v>0</v>
      </c>
      <c s="32">
        <f>ROUND(ROUND(L450,2)*ROUND(G450,3),2)</f>
      </c>
      <c s="36" t="s">
        <v>109</v>
      </c>
      <c>
        <f>(M450*21)/100</f>
      </c>
      <c t="s">
        <v>28</v>
      </c>
    </row>
    <row r="451" spans="1:5" ht="12.75">
      <c r="A451" s="35" t="s">
        <v>55</v>
      </c>
      <c r="E451" s="39" t="s">
        <v>4122</v>
      </c>
    </row>
    <row r="452" spans="1:5" ht="38.25">
      <c r="A452" s="35" t="s">
        <v>56</v>
      </c>
      <c r="E452" s="40" t="s">
        <v>4123</v>
      </c>
    </row>
    <row r="453" spans="1:5" ht="12.75">
      <c r="A453" t="s">
        <v>58</v>
      </c>
      <c r="E453" s="39" t="s">
        <v>5</v>
      </c>
    </row>
    <row r="454" spans="1:16" ht="25.5">
      <c r="A454" t="s">
        <v>50</v>
      </c>
      <c s="34" t="s">
        <v>1834</v>
      </c>
      <c s="34" t="s">
        <v>2250</v>
      </c>
      <c s="35" t="s">
        <v>5</v>
      </c>
      <c s="6" t="s">
        <v>2251</v>
      </c>
      <c s="36" t="s">
        <v>102</v>
      </c>
      <c s="37">
        <v>22.05</v>
      </c>
      <c s="36">
        <v>0.00422</v>
      </c>
      <c s="36">
        <f>ROUND(G454*H454,6)</f>
      </c>
      <c r="L454" s="38">
        <v>0</v>
      </c>
      <c s="32">
        <f>ROUND(ROUND(L454,2)*ROUND(G454,3),2)</f>
      </c>
      <c s="36" t="s">
        <v>54</v>
      </c>
      <c>
        <f>(M454*21)/100</f>
      </c>
      <c t="s">
        <v>28</v>
      </c>
    </row>
    <row r="455" spans="1:5" ht="38.25">
      <c r="A455" s="35" t="s">
        <v>55</v>
      </c>
      <c r="E455" s="39" t="s">
        <v>2252</v>
      </c>
    </row>
    <row r="456" spans="1:5" ht="12.75">
      <c r="A456" s="35" t="s">
        <v>56</v>
      </c>
      <c r="E456" s="40" t="s">
        <v>4124</v>
      </c>
    </row>
    <row r="457" spans="1:5" ht="12.75">
      <c r="A457" t="s">
        <v>58</v>
      </c>
      <c r="E457" s="39" t="s">
        <v>5</v>
      </c>
    </row>
    <row r="458" spans="1:16" ht="12.75">
      <c r="A458" t="s">
        <v>50</v>
      </c>
      <c s="34" t="s">
        <v>1838</v>
      </c>
      <c s="34" t="s">
        <v>2255</v>
      </c>
      <c s="35" t="s">
        <v>5</v>
      </c>
      <c s="6" t="s">
        <v>2256</v>
      </c>
      <c s="36" t="s">
        <v>102</v>
      </c>
      <c s="37">
        <v>22.05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54</v>
      </c>
      <c>
        <f>(M458*21)/100</f>
      </c>
      <c t="s">
        <v>28</v>
      </c>
    </row>
    <row r="459" spans="1:5" ht="12.75">
      <c r="A459" s="35" t="s">
        <v>55</v>
      </c>
      <c r="E459" s="39" t="s">
        <v>2256</v>
      </c>
    </row>
    <row r="460" spans="1:5" ht="12.75">
      <c r="A460" s="35" t="s">
        <v>56</v>
      </c>
      <c r="E460" s="40" t="s">
        <v>4124</v>
      </c>
    </row>
    <row r="461" spans="1:5" ht="12.75">
      <c r="A461" t="s">
        <v>58</v>
      </c>
      <c r="E461" s="39" t="s">
        <v>5</v>
      </c>
    </row>
    <row r="462" spans="1:16" ht="12.75">
      <c r="A462" t="s">
        <v>50</v>
      </c>
      <c s="34" t="s">
        <v>1841</v>
      </c>
      <c s="34" t="s">
        <v>2258</v>
      </c>
      <c s="35" t="s">
        <v>5</v>
      </c>
      <c s="6" t="s">
        <v>2259</v>
      </c>
      <c s="36" t="s">
        <v>102</v>
      </c>
      <c s="37">
        <v>23.153</v>
      </c>
      <c s="36">
        <v>0.032</v>
      </c>
      <c s="36">
        <f>ROUND(G462*H462,6)</f>
      </c>
      <c r="L462" s="38">
        <v>0</v>
      </c>
      <c s="32">
        <f>ROUND(ROUND(L462,2)*ROUND(G462,3),2)</f>
      </c>
      <c s="36" t="s">
        <v>109</v>
      </c>
      <c>
        <f>(M462*21)/100</f>
      </c>
      <c t="s">
        <v>28</v>
      </c>
    </row>
    <row r="463" spans="1:5" ht="12.75">
      <c r="A463" s="35" t="s">
        <v>55</v>
      </c>
      <c r="E463" s="39" t="s">
        <v>2259</v>
      </c>
    </row>
    <row r="464" spans="1:5" ht="25.5">
      <c r="A464" s="35" t="s">
        <v>56</v>
      </c>
      <c r="E464" s="40" t="s">
        <v>4125</v>
      </c>
    </row>
    <row r="465" spans="1:5" ht="12.75">
      <c r="A465" t="s">
        <v>58</v>
      </c>
      <c r="E465" s="39" t="s">
        <v>5</v>
      </c>
    </row>
    <row r="466" spans="1:16" ht="25.5">
      <c r="A466" t="s">
        <v>50</v>
      </c>
      <c s="34" t="s">
        <v>1845</v>
      </c>
      <c s="34" t="s">
        <v>2262</v>
      </c>
      <c s="35" t="s">
        <v>5</v>
      </c>
      <c s="6" t="s">
        <v>2263</v>
      </c>
      <c s="36" t="s">
        <v>108</v>
      </c>
      <c s="37">
        <v>33.6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54</v>
      </c>
      <c>
        <f>(M466*21)/100</f>
      </c>
      <c t="s">
        <v>28</v>
      </c>
    </row>
    <row r="467" spans="1:5" ht="25.5">
      <c r="A467" s="35" t="s">
        <v>55</v>
      </c>
      <c r="E467" s="39" t="s">
        <v>2263</v>
      </c>
    </row>
    <row r="468" spans="1:5" ht="12.75">
      <c r="A468" s="35" t="s">
        <v>56</v>
      </c>
      <c r="E468" s="40" t="s">
        <v>4126</v>
      </c>
    </row>
    <row r="469" spans="1:5" ht="12.75">
      <c r="A469" t="s">
        <v>58</v>
      </c>
      <c r="E469" s="39" t="s">
        <v>5</v>
      </c>
    </row>
    <row r="470" spans="1:16" ht="12.75">
      <c r="A470" t="s">
        <v>50</v>
      </c>
      <c s="34" t="s">
        <v>1848</v>
      </c>
      <c s="34" t="s">
        <v>4127</v>
      </c>
      <c s="35" t="s">
        <v>5</v>
      </c>
      <c s="6" t="s">
        <v>4128</v>
      </c>
      <c s="36" t="s">
        <v>128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54</v>
      </c>
      <c>
        <f>(M470*21)/100</f>
      </c>
      <c t="s">
        <v>28</v>
      </c>
    </row>
    <row r="471" spans="1:5" ht="12.75">
      <c r="A471" s="35" t="s">
        <v>55</v>
      </c>
      <c r="E471" s="39" t="s">
        <v>4128</v>
      </c>
    </row>
    <row r="472" spans="1:5" ht="12.75">
      <c r="A472" s="35" t="s">
        <v>56</v>
      </c>
      <c r="E472" s="40" t="s">
        <v>5</v>
      </c>
    </row>
    <row r="473" spans="1:5" ht="12.75">
      <c r="A473" t="s">
        <v>58</v>
      </c>
      <c r="E473" s="39" t="s">
        <v>5</v>
      </c>
    </row>
    <row r="474" spans="1:16" ht="25.5">
      <c r="A474" t="s">
        <v>50</v>
      </c>
      <c s="34" t="s">
        <v>1852</v>
      </c>
      <c s="34" t="s">
        <v>4129</v>
      </c>
      <c s="35" t="s">
        <v>5</v>
      </c>
      <c s="6" t="s">
        <v>4130</v>
      </c>
      <c s="36" t="s">
        <v>128</v>
      </c>
      <c s="37">
        <v>1</v>
      </c>
      <c s="36">
        <v>0.084</v>
      </c>
      <c s="36">
        <f>ROUND(G474*H474,6)</f>
      </c>
      <c r="L474" s="38">
        <v>0</v>
      </c>
      <c s="32">
        <f>ROUND(ROUND(L474,2)*ROUND(G474,3),2)</f>
      </c>
      <c s="36" t="s">
        <v>109</v>
      </c>
      <c>
        <f>(M474*21)/100</f>
      </c>
      <c t="s">
        <v>28</v>
      </c>
    </row>
    <row r="475" spans="1:5" ht="25.5">
      <c r="A475" s="35" t="s">
        <v>55</v>
      </c>
      <c r="E475" s="39" t="s">
        <v>4130</v>
      </c>
    </row>
    <row r="476" spans="1:5" ht="25.5">
      <c r="A476" s="35" t="s">
        <v>56</v>
      </c>
      <c r="E476" s="40" t="s">
        <v>4131</v>
      </c>
    </row>
    <row r="477" spans="1:5" ht="12.75">
      <c r="A477" t="s">
        <v>58</v>
      </c>
      <c r="E477" s="39" t="s">
        <v>5</v>
      </c>
    </row>
    <row r="478" spans="1:16" ht="25.5">
      <c r="A478" t="s">
        <v>50</v>
      </c>
      <c s="34" t="s">
        <v>1857</v>
      </c>
      <c s="34" t="s">
        <v>4132</v>
      </c>
      <c s="35" t="s">
        <v>5</v>
      </c>
      <c s="6" t="s">
        <v>4133</v>
      </c>
      <c s="36" t="s">
        <v>128</v>
      </c>
      <c s="37">
        <v>2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54</v>
      </c>
      <c>
        <f>(M478*21)/100</f>
      </c>
      <c t="s">
        <v>28</v>
      </c>
    </row>
    <row r="479" spans="1:5" ht="25.5">
      <c r="A479" s="35" t="s">
        <v>55</v>
      </c>
      <c r="E479" s="39" t="s">
        <v>4133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5</v>
      </c>
    </row>
    <row r="482" spans="1:16" ht="25.5">
      <c r="A482" t="s">
        <v>50</v>
      </c>
      <c s="34" t="s">
        <v>1861</v>
      </c>
      <c s="34" t="s">
        <v>4134</v>
      </c>
      <c s="35" t="s">
        <v>5</v>
      </c>
      <c s="6" t="s">
        <v>4135</v>
      </c>
      <c s="36" t="s">
        <v>128</v>
      </c>
      <c s="37">
        <v>1</v>
      </c>
      <c s="36">
        <v>0.076</v>
      </c>
      <c s="36">
        <f>ROUND(G482*H482,6)</f>
      </c>
      <c r="L482" s="38">
        <v>0</v>
      </c>
      <c s="32">
        <f>ROUND(ROUND(L482,2)*ROUND(G482,3),2)</f>
      </c>
      <c s="36" t="s">
        <v>109</v>
      </c>
      <c>
        <f>(M482*21)/100</f>
      </c>
      <c t="s">
        <v>28</v>
      </c>
    </row>
    <row r="483" spans="1:5" ht="25.5">
      <c r="A483" s="35" t="s">
        <v>55</v>
      </c>
      <c r="E483" s="39" t="s">
        <v>4135</v>
      </c>
    </row>
    <row r="484" spans="1:5" ht="25.5">
      <c r="A484" s="35" t="s">
        <v>56</v>
      </c>
      <c r="E484" s="40" t="s">
        <v>4136</v>
      </c>
    </row>
    <row r="485" spans="1:5" ht="12.75">
      <c r="A485" t="s">
        <v>58</v>
      </c>
      <c r="E485" s="39" t="s">
        <v>5</v>
      </c>
    </row>
    <row r="486" spans="1:16" ht="25.5">
      <c r="A486" t="s">
        <v>50</v>
      </c>
      <c s="34" t="s">
        <v>1865</v>
      </c>
      <c s="34" t="s">
        <v>4137</v>
      </c>
      <c s="35" t="s">
        <v>5</v>
      </c>
      <c s="6" t="s">
        <v>4138</v>
      </c>
      <c s="36" t="s">
        <v>128</v>
      </c>
      <c s="37">
        <v>1</v>
      </c>
      <c s="36">
        <v>0.076</v>
      </c>
      <c s="36">
        <f>ROUND(G486*H486,6)</f>
      </c>
      <c r="L486" s="38">
        <v>0</v>
      </c>
      <c s="32">
        <f>ROUND(ROUND(L486,2)*ROUND(G486,3),2)</f>
      </c>
      <c s="36" t="s">
        <v>109</v>
      </c>
      <c>
        <f>(M486*21)/100</f>
      </c>
      <c t="s">
        <v>28</v>
      </c>
    </row>
    <row r="487" spans="1:5" ht="25.5">
      <c r="A487" s="35" t="s">
        <v>55</v>
      </c>
      <c r="E487" s="39" t="s">
        <v>4138</v>
      </c>
    </row>
    <row r="488" spans="1:5" ht="25.5">
      <c r="A488" s="35" t="s">
        <v>56</v>
      </c>
      <c r="E488" s="40" t="s">
        <v>4139</v>
      </c>
    </row>
    <row r="489" spans="1:5" ht="12.75">
      <c r="A489" t="s">
        <v>58</v>
      </c>
      <c r="E489" s="39" t="s">
        <v>5</v>
      </c>
    </row>
    <row r="490" spans="1:16" ht="12.75">
      <c r="A490" t="s">
        <v>50</v>
      </c>
      <c s="34" t="s">
        <v>1869</v>
      </c>
      <c s="34" t="s">
        <v>2324</v>
      </c>
      <c s="35" t="s">
        <v>5</v>
      </c>
      <c s="6" t="s">
        <v>2325</v>
      </c>
      <c s="36" t="s">
        <v>128</v>
      </c>
      <c s="37">
        <v>3</v>
      </c>
      <c s="36">
        <v>0.00033</v>
      </c>
      <c s="36">
        <f>ROUND(G490*H490,6)</f>
      </c>
      <c r="L490" s="38">
        <v>0</v>
      </c>
      <c s="32">
        <f>ROUND(ROUND(L490,2)*ROUND(G490,3),2)</f>
      </c>
      <c s="36" t="s">
        <v>54</v>
      </c>
      <c>
        <f>(M490*21)/100</f>
      </c>
      <c t="s">
        <v>28</v>
      </c>
    </row>
    <row r="491" spans="1:5" ht="12.75">
      <c r="A491" s="35" t="s">
        <v>55</v>
      </c>
      <c r="E491" s="39" t="s">
        <v>2325</v>
      </c>
    </row>
    <row r="492" spans="1:5" ht="12.75">
      <c r="A492" s="35" t="s">
        <v>56</v>
      </c>
      <c r="E492" s="40" t="s">
        <v>5</v>
      </c>
    </row>
    <row r="493" spans="1:5" ht="12.75">
      <c r="A493" t="s">
        <v>58</v>
      </c>
      <c r="E493" s="39" t="s">
        <v>5</v>
      </c>
    </row>
    <row r="494" spans="1:16" ht="25.5">
      <c r="A494" t="s">
        <v>50</v>
      </c>
      <c s="34" t="s">
        <v>1872</v>
      </c>
      <c s="34" t="s">
        <v>4140</v>
      </c>
      <c s="35" t="s">
        <v>5</v>
      </c>
      <c s="6" t="s">
        <v>4141</v>
      </c>
      <c s="36" t="s">
        <v>128</v>
      </c>
      <c s="37">
        <v>3</v>
      </c>
      <c s="36">
        <v>0.084</v>
      </c>
      <c s="36">
        <f>ROUND(G494*H494,6)</f>
      </c>
      <c r="L494" s="38">
        <v>0</v>
      </c>
      <c s="32">
        <f>ROUND(ROUND(L494,2)*ROUND(G494,3),2)</f>
      </c>
      <c s="36" t="s">
        <v>109</v>
      </c>
      <c>
        <f>(M494*21)/100</f>
      </c>
      <c t="s">
        <v>28</v>
      </c>
    </row>
    <row r="495" spans="1:5" ht="25.5">
      <c r="A495" s="35" t="s">
        <v>55</v>
      </c>
      <c r="E495" s="39" t="s">
        <v>4141</v>
      </c>
    </row>
    <row r="496" spans="1:5" ht="25.5">
      <c r="A496" s="35" t="s">
        <v>56</v>
      </c>
      <c r="E496" s="40" t="s">
        <v>4142</v>
      </c>
    </row>
    <row r="497" spans="1:5" ht="12.75">
      <c r="A497" t="s">
        <v>58</v>
      </c>
      <c r="E497" s="39" t="s">
        <v>5</v>
      </c>
    </row>
    <row r="498" spans="1:16" ht="12.75">
      <c r="A498" t="s">
        <v>50</v>
      </c>
      <c s="34" t="s">
        <v>1875</v>
      </c>
      <c s="34" t="s">
        <v>4143</v>
      </c>
      <c s="35" t="s">
        <v>5</v>
      </c>
      <c s="6" t="s">
        <v>4144</v>
      </c>
      <c s="36" t="s">
        <v>128</v>
      </c>
      <c s="37">
        <v>3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54</v>
      </c>
      <c>
        <f>(M498*21)/100</f>
      </c>
      <c t="s">
        <v>28</v>
      </c>
    </row>
    <row r="499" spans="1:5" ht="12.75">
      <c r="A499" s="35" t="s">
        <v>55</v>
      </c>
      <c r="E499" s="39" t="s">
        <v>4144</v>
      </c>
    </row>
    <row r="500" spans="1:5" ht="12.75">
      <c r="A500" s="35" t="s">
        <v>56</v>
      </c>
      <c r="E500" s="40" t="s">
        <v>5</v>
      </c>
    </row>
    <row r="501" spans="1:5" ht="12.75">
      <c r="A501" t="s">
        <v>58</v>
      </c>
      <c r="E501" s="39" t="s">
        <v>5</v>
      </c>
    </row>
    <row r="502" spans="1:16" ht="12.75">
      <c r="A502" t="s">
        <v>50</v>
      </c>
      <c s="34" t="s">
        <v>1881</v>
      </c>
      <c s="34" t="s">
        <v>4145</v>
      </c>
      <c s="35" t="s">
        <v>5</v>
      </c>
      <c s="6" t="s">
        <v>4146</v>
      </c>
      <c s="36" t="s">
        <v>128</v>
      </c>
      <c s="37">
        <v>3</v>
      </c>
      <c s="36">
        <v>0.0032</v>
      </c>
      <c s="36">
        <f>ROUND(G502*H502,6)</f>
      </c>
      <c r="L502" s="38">
        <v>0</v>
      </c>
      <c s="32">
        <f>ROUND(ROUND(L502,2)*ROUND(G502,3),2)</f>
      </c>
      <c s="36" t="s">
        <v>54</v>
      </c>
      <c>
        <f>(M502*21)/100</f>
      </c>
      <c t="s">
        <v>28</v>
      </c>
    </row>
    <row r="503" spans="1:5" ht="12.75">
      <c r="A503" s="35" t="s">
        <v>55</v>
      </c>
      <c r="E503" s="39" t="s">
        <v>4146</v>
      </c>
    </row>
    <row r="504" spans="1:5" ht="12.75">
      <c r="A504" s="35" t="s">
        <v>56</v>
      </c>
      <c r="E504" s="40" t="s">
        <v>5</v>
      </c>
    </row>
    <row r="505" spans="1:5" ht="12.75">
      <c r="A505" t="s">
        <v>58</v>
      </c>
      <c r="E505" s="39" t="s">
        <v>5</v>
      </c>
    </row>
    <row r="506" spans="1:16" ht="25.5">
      <c r="A506" t="s">
        <v>50</v>
      </c>
      <c s="34" t="s">
        <v>1885</v>
      </c>
      <c s="34" t="s">
        <v>1040</v>
      </c>
      <c s="35" t="s">
        <v>5</v>
      </c>
      <c s="6" t="s">
        <v>1041</v>
      </c>
      <c s="36" t="s">
        <v>85</v>
      </c>
      <c s="37">
        <v>1.417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54</v>
      </c>
      <c>
        <f>(M506*21)/100</f>
      </c>
      <c t="s">
        <v>28</v>
      </c>
    </row>
    <row r="507" spans="1:5" ht="25.5">
      <c r="A507" s="35" t="s">
        <v>55</v>
      </c>
      <c r="E507" s="39" t="s">
        <v>1041</v>
      </c>
    </row>
    <row r="508" spans="1:5" ht="12.75">
      <c r="A508" s="35" t="s">
        <v>56</v>
      </c>
      <c r="E508" s="40" t="s">
        <v>5</v>
      </c>
    </row>
    <row r="509" spans="1:5" ht="12.75">
      <c r="A509" t="s">
        <v>58</v>
      </c>
      <c r="E509" s="39" t="s">
        <v>5</v>
      </c>
    </row>
    <row r="510" spans="1:16" ht="38.25">
      <c r="A510" t="s">
        <v>50</v>
      </c>
      <c s="34" t="s">
        <v>1889</v>
      </c>
      <c s="34" t="s">
        <v>1043</v>
      </c>
      <c s="35" t="s">
        <v>5</v>
      </c>
      <c s="6" t="s">
        <v>1044</v>
      </c>
      <c s="36" t="s">
        <v>85</v>
      </c>
      <c s="37">
        <v>1.417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54</v>
      </c>
      <c>
        <f>(M510*21)/100</f>
      </c>
      <c t="s">
        <v>28</v>
      </c>
    </row>
    <row r="511" spans="1:5" ht="38.25">
      <c r="A511" s="35" t="s">
        <v>55</v>
      </c>
      <c r="E511" s="39" t="s">
        <v>1045</v>
      </c>
    </row>
    <row r="512" spans="1:5" ht="12.75">
      <c r="A512" s="35" t="s">
        <v>56</v>
      </c>
      <c r="E512" s="40" t="s">
        <v>5</v>
      </c>
    </row>
    <row r="513" spans="1:5" ht="12.75">
      <c r="A513" t="s">
        <v>58</v>
      </c>
      <c r="E513" s="39" t="s">
        <v>5</v>
      </c>
    </row>
    <row r="514" spans="1:13" ht="12.75">
      <c r="A514" t="s">
        <v>47</v>
      </c>
      <c r="C514" s="31" t="s">
        <v>2376</v>
      </c>
      <c r="E514" s="33" t="s">
        <v>2377</v>
      </c>
      <c r="J514" s="32">
        <f>0</f>
      </c>
      <c s="32">
        <f>0</f>
      </c>
      <c s="32">
        <f>0+L515+L519+L523+L527+L531+L535+L539+L543</f>
      </c>
      <c s="32">
        <f>0+M515+M519+M523+M527+M531+M535+M539+M543</f>
      </c>
    </row>
    <row r="515" spans="1:16" ht="12.75">
      <c r="A515" t="s">
        <v>50</v>
      </c>
      <c s="34" t="s">
        <v>1893</v>
      </c>
      <c s="34" t="s">
        <v>2379</v>
      </c>
      <c s="35" t="s">
        <v>5</v>
      </c>
      <c s="6" t="s">
        <v>2380</v>
      </c>
      <c s="36" t="s">
        <v>102</v>
      </c>
      <c s="37">
        <v>22.05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54</v>
      </c>
      <c>
        <f>(M515*21)/100</f>
      </c>
      <c t="s">
        <v>28</v>
      </c>
    </row>
    <row r="516" spans="1:5" ht="12.75">
      <c r="A516" s="35" t="s">
        <v>55</v>
      </c>
      <c r="E516" s="39" t="s">
        <v>2380</v>
      </c>
    </row>
    <row r="517" spans="1:5" ht="12.75">
      <c r="A517" s="35" t="s">
        <v>56</v>
      </c>
      <c r="E517" s="40" t="s">
        <v>4147</v>
      </c>
    </row>
    <row r="518" spans="1:5" ht="12.75">
      <c r="A518" t="s">
        <v>58</v>
      </c>
      <c r="E518" s="39" t="s">
        <v>5</v>
      </c>
    </row>
    <row r="519" spans="1:16" ht="12.75">
      <c r="A519" t="s">
        <v>50</v>
      </c>
      <c s="34" t="s">
        <v>1897</v>
      </c>
      <c s="34" t="s">
        <v>2387</v>
      </c>
      <c s="35" t="s">
        <v>5</v>
      </c>
      <c s="6" t="s">
        <v>2388</v>
      </c>
      <c s="36" t="s">
        <v>102</v>
      </c>
      <c s="37">
        <v>22.05</v>
      </c>
      <c s="36">
        <v>0.0005</v>
      </c>
      <c s="36">
        <f>ROUND(G519*H519,6)</f>
      </c>
      <c r="L519" s="38">
        <v>0</v>
      </c>
      <c s="32">
        <f>ROUND(ROUND(L519,2)*ROUND(G519,3),2)</f>
      </c>
      <c s="36" t="s">
        <v>54</v>
      </c>
      <c>
        <f>(M519*21)/100</f>
      </c>
      <c t="s">
        <v>28</v>
      </c>
    </row>
    <row r="520" spans="1:5" ht="12.75">
      <c r="A520" s="35" t="s">
        <v>55</v>
      </c>
      <c r="E520" s="39" t="s">
        <v>2388</v>
      </c>
    </row>
    <row r="521" spans="1:5" ht="12.75">
      <c r="A521" s="35" t="s">
        <v>56</v>
      </c>
      <c r="E521" s="40" t="s">
        <v>4147</v>
      </c>
    </row>
    <row r="522" spans="1:5" ht="12.75">
      <c r="A522" t="s">
        <v>58</v>
      </c>
      <c r="E522" s="39" t="s">
        <v>5</v>
      </c>
    </row>
    <row r="523" spans="1:16" ht="25.5">
      <c r="A523" t="s">
        <v>50</v>
      </c>
      <c s="34" t="s">
        <v>1901</v>
      </c>
      <c s="34" t="s">
        <v>2394</v>
      </c>
      <c s="35" t="s">
        <v>5</v>
      </c>
      <c s="6" t="s">
        <v>2395</v>
      </c>
      <c s="36" t="s">
        <v>102</v>
      </c>
      <c s="37">
        <v>22.05</v>
      </c>
      <c s="36">
        <v>0.0004</v>
      </c>
      <c s="36">
        <f>ROUND(G523*H523,6)</f>
      </c>
      <c r="L523" s="38">
        <v>0</v>
      </c>
      <c s="32">
        <f>ROUND(ROUND(L523,2)*ROUND(G523,3),2)</f>
      </c>
      <c s="36" t="s">
        <v>54</v>
      </c>
      <c>
        <f>(M523*21)/100</f>
      </c>
      <c t="s">
        <v>28</v>
      </c>
    </row>
    <row r="524" spans="1:5" ht="25.5">
      <c r="A524" s="35" t="s">
        <v>55</v>
      </c>
      <c r="E524" s="39" t="s">
        <v>2395</v>
      </c>
    </row>
    <row r="525" spans="1:5" ht="12.75">
      <c r="A525" s="35" t="s">
        <v>56</v>
      </c>
      <c r="E525" s="40" t="s">
        <v>4147</v>
      </c>
    </row>
    <row r="526" spans="1:5" ht="12.75">
      <c r="A526" t="s">
        <v>58</v>
      </c>
      <c r="E526" s="39" t="s">
        <v>5</v>
      </c>
    </row>
    <row r="527" spans="1:16" ht="25.5">
      <c r="A527" t="s">
        <v>50</v>
      </c>
      <c s="34" t="s">
        <v>1905</v>
      </c>
      <c s="34" t="s">
        <v>2397</v>
      </c>
      <c s="35" t="s">
        <v>5</v>
      </c>
      <c s="6" t="s">
        <v>2398</v>
      </c>
      <c s="36" t="s">
        <v>102</v>
      </c>
      <c s="37">
        <v>24.255</v>
      </c>
      <c s="36">
        <v>0.01</v>
      </c>
      <c s="36">
        <f>ROUND(G527*H527,6)</f>
      </c>
      <c r="L527" s="38">
        <v>0</v>
      </c>
      <c s="32">
        <f>ROUND(ROUND(L527,2)*ROUND(G527,3),2)</f>
      </c>
      <c s="36" t="s">
        <v>54</v>
      </c>
      <c>
        <f>(M527*21)/100</f>
      </c>
      <c t="s">
        <v>28</v>
      </c>
    </row>
    <row r="528" spans="1:5" ht="25.5">
      <c r="A528" s="35" t="s">
        <v>55</v>
      </c>
      <c r="E528" s="39" t="s">
        <v>2399</v>
      </c>
    </row>
    <row r="529" spans="1:5" ht="25.5">
      <c r="A529" s="35" t="s">
        <v>56</v>
      </c>
      <c r="E529" s="40" t="s">
        <v>4148</v>
      </c>
    </row>
    <row r="530" spans="1:5" ht="12.75">
      <c r="A530" t="s">
        <v>58</v>
      </c>
      <c r="E530" s="39" t="s">
        <v>5</v>
      </c>
    </row>
    <row r="531" spans="1:16" ht="12.75">
      <c r="A531" t="s">
        <v>50</v>
      </c>
      <c s="34" t="s">
        <v>1909</v>
      </c>
      <c s="34" t="s">
        <v>2402</v>
      </c>
      <c s="35" t="s">
        <v>5</v>
      </c>
      <c s="6" t="s">
        <v>2403</v>
      </c>
      <c s="36" t="s">
        <v>108</v>
      </c>
      <c s="37">
        <v>33.6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54</v>
      </c>
      <c>
        <f>(M531*21)/100</f>
      </c>
      <c t="s">
        <v>28</v>
      </c>
    </row>
    <row r="532" spans="1:5" ht="12.75">
      <c r="A532" s="35" t="s">
        <v>55</v>
      </c>
      <c r="E532" s="39" t="s">
        <v>2403</v>
      </c>
    </row>
    <row r="533" spans="1:5" ht="12.75">
      <c r="A533" s="35" t="s">
        <v>56</v>
      </c>
      <c r="E533" s="40" t="s">
        <v>4126</v>
      </c>
    </row>
    <row r="534" spans="1:5" ht="12.75">
      <c r="A534" t="s">
        <v>58</v>
      </c>
      <c r="E534" s="39" t="s">
        <v>5</v>
      </c>
    </row>
    <row r="535" spans="1:16" ht="12.75">
      <c r="A535" t="s">
        <v>50</v>
      </c>
      <c s="34" t="s">
        <v>1913</v>
      </c>
      <c s="34" t="s">
        <v>2406</v>
      </c>
      <c s="35" t="s">
        <v>5</v>
      </c>
      <c s="6" t="s">
        <v>2407</v>
      </c>
      <c s="36" t="s">
        <v>108</v>
      </c>
      <c s="37">
        <v>34.272</v>
      </c>
      <c s="36">
        <v>5E-05</v>
      </c>
      <c s="36">
        <f>ROUND(G535*H535,6)</f>
      </c>
      <c r="L535" s="38">
        <v>0</v>
      </c>
      <c s="32">
        <f>ROUND(ROUND(L535,2)*ROUND(G535,3),2)</f>
      </c>
      <c s="36" t="s">
        <v>54</v>
      </c>
      <c>
        <f>(M535*21)/100</f>
      </c>
      <c t="s">
        <v>28</v>
      </c>
    </row>
    <row r="536" spans="1:5" ht="12.75">
      <c r="A536" s="35" t="s">
        <v>55</v>
      </c>
      <c r="E536" s="39" t="s">
        <v>2407</v>
      </c>
    </row>
    <row r="537" spans="1:5" ht="25.5">
      <c r="A537" s="35" t="s">
        <v>56</v>
      </c>
      <c r="E537" s="40" t="s">
        <v>4149</v>
      </c>
    </row>
    <row r="538" spans="1:5" ht="12.75">
      <c r="A538" t="s">
        <v>58</v>
      </c>
      <c r="E538" s="39" t="s">
        <v>5</v>
      </c>
    </row>
    <row r="539" spans="1:16" ht="25.5">
      <c r="A539" t="s">
        <v>50</v>
      </c>
      <c s="34" t="s">
        <v>1917</v>
      </c>
      <c s="34" t="s">
        <v>2410</v>
      </c>
      <c s="35" t="s">
        <v>5</v>
      </c>
      <c s="6" t="s">
        <v>2411</v>
      </c>
      <c s="36" t="s">
        <v>85</v>
      </c>
      <c s="37">
        <v>0.264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54</v>
      </c>
      <c>
        <f>(M539*21)/100</f>
      </c>
      <c t="s">
        <v>28</v>
      </c>
    </row>
    <row r="540" spans="1:5" ht="25.5">
      <c r="A540" s="35" t="s">
        <v>55</v>
      </c>
      <c r="E540" s="39" t="s">
        <v>2411</v>
      </c>
    </row>
    <row r="541" spans="1:5" ht="12.75">
      <c r="A541" s="35" t="s">
        <v>56</v>
      </c>
      <c r="E541" s="40" t="s">
        <v>5</v>
      </c>
    </row>
    <row r="542" spans="1:5" ht="12.75">
      <c r="A542" t="s">
        <v>58</v>
      </c>
      <c r="E542" s="39" t="s">
        <v>5</v>
      </c>
    </row>
    <row r="543" spans="1:16" ht="25.5">
      <c r="A543" t="s">
        <v>50</v>
      </c>
      <c s="34" t="s">
        <v>1921</v>
      </c>
      <c s="34" t="s">
        <v>2413</v>
      </c>
      <c s="35" t="s">
        <v>5</v>
      </c>
      <c s="6" t="s">
        <v>2414</v>
      </c>
      <c s="36" t="s">
        <v>85</v>
      </c>
      <c s="37">
        <v>0.264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54</v>
      </c>
      <c>
        <f>(M543*21)/100</f>
      </c>
      <c t="s">
        <v>28</v>
      </c>
    </row>
    <row r="544" spans="1:5" ht="38.25">
      <c r="A544" s="35" t="s">
        <v>55</v>
      </c>
      <c r="E544" s="39" t="s">
        <v>2415</v>
      </c>
    </row>
    <row r="545" spans="1:5" ht="12.75">
      <c r="A545" s="35" t="s">
        <v>56</v>
      </c>
      <c r="E545" s="40" t="s">
        <v>5</v>
      </c>
    </row>
    <row r="546" spans="1:5" ht="12.75">
      <c r="A546" t="s">
        <v>58</v>
      </c>
      <c r="E546" s="39" t="s">
        <v>5</v>
      </c>
    </row>
    <row r="547" spans="1:13" ht="12.75">
      <c r="A547" t="s">
        <v>47</v>
      </c>
      <c r="C547" s="31" t="s">
        <v>2481</v>
      </c>
      <c r="E547" s="33" t="s">
        <v>2482</v>
      </c>
      <c r="J547" s="32">
        <f>0</f>
      </c>
      <c s="32">
        <f>0</f>
      </c>
      <c s="32">
        <f>0+L548+L552</f>
      </c>
      <c s="32">
        <f>0+M548+M552</f>
      </c>
    </row>
    <row r="548" spans="1:16" ht="25.5">
      <c r="A548" t="s">
        <v>50</v>
      </c>
      <c s="34" t="s">
        <v>1925</v>
      </c>
      <c s="34" t="s">
        <v>2484</v>
      </c>
      <c s="35" t="s">
        <v>5</v>
      </c>
      <c s="6" t="s">
        <v>2485</v>
      </c>
      <c s="36" t="s">
        <v>102</v>
      </c>
      <c s="37">
        <v>10.2</v>
      </c>
      <c s="36">
        <v>0.00036</v>
      </c>
      <c s="36">
        <f>ROUND(G548*H548,6)</f>
      </c>
      <c r="L548" s="38">
        <v>0</v>
      </c>
      <c s="32">
        <f>ROUND(ROUND(L548,2)*ROUND(G548,3),2)</f>
      </c>
      <c s="36" t="s">
        <v>54</v>
      </c>
      <c>
        <f>(M548*21)/100</f>
      </c>
      <c t="s">
        <v>28</v>
      </c>
    </row>
    <row r="549" spans="1:5" ht="25.5">
      <c r="A549" s="35" t="s">
        <v>55</v>
      </c>
      <c r="E549" s="39" t="s">
        <v>2485</v>
      </c>
    </row>
    <row r="550" spans="1:5" ht="38.25">
      <c r="A550" s="35" t="s">
        <v>56</v>
      </c>
      <c r="E550" s="40" t="s">
        <v>4061</v>
      </c>
    </row>
    <row r="551" spans="1:5" ht="12.75">
      <c r="A551" t="s">
        <v>58</v>
      </c>
      <c r="E551" s="39" t="s">
        <v>5</v>
      </c>
    </row>
    <row r="552" spans="1:16" ht="12.75">
      <c r="A552" t="s">
        <v>50</v>
      </c>
      <c s="34" t="s">
        <v>1929</v>
      </c>
      <c s="34" t="s">
        <v>4150</v>
      </c>
      <c s="35" t="s">
        <v>5</v>
      </c>
      <c s="6" t="s">
        <v>4151</v>
      </c>
      <c s="36" t="s">
        <v>102</v>
      </c>
      <c s="37">
        <v>81.96</v>
      </c>
      <c s="36">
        <v>0.00084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28</v>
      </c>
    </row>
    <row r="553" spans="1:5" ht="12.75">
      <c r="A553" s="35" t="s">
        <v>55</v>
      </c>
      <c r="E553" s="39" t="s">
        <v>4151</v>
      </c>
    </row>
    <row r="554" spans="1:5" ht="51">
      <c r="A554" s="35" t="s">
        <v>56</v>
      </c>
      <c r="E554" s="40" t="s">
        <v>4152</v>
      </c>
    </row>
    <row r="555" spans="1:5" ht="12.75">
      <c r="A555" t="s">
        <v>58</v>
      </c>
      <c r="E555" s="39" t="s">
        <v>5</v>
      </c>
    </row>
    <row r="556" spans="1:13" ht="12.75">
      <c r="A556" t="s">
        <v>47</v>
      </c>
      <c r="C556" s="31" t="s">
        <v>2490</v>
      </c>
      <c r="E556" s="33" t="s">
        <v>2491</v>
      </c>
      <c r="J556" s="32">
        <f>0</f>
      </c>
      <c s="32">
        <f>0</f>
      </c>
      <c s="32">
        <f>0+L557</f>
      </c>
      <c s="32">
        <f>0+M557</f>
      </c>
    </row>
    <row r="557" spans="1:16" ht="12.75">
      <c r="A557" t="s">
        <v>50</v>
      </c>
      <c s="34" t="s">
        <v>1933</v>
      </c>
      <c s="34" t="s">
        <v>2500</v>
      </c>
      <c s="35" t="s">
        <v>5</v>
      </c>
      <c s="6" t="s">
        <v>2501</v>
      </c>
      <c s="36" t="s">
        <v>102</v>
      </c>
      <c s="37">
        <v>141.982</v>
      </c>
      <c s="36">
        <v>0.0038</v>
      </c>
      <c s="36">
        <f>ROUND(G557*H557,6)</f>
      </c>
      <c r="L557" s="38">
        <v>0</v>
      </c>
      <c s="32">
        <f>ROUND(ROUND(L557,2)*ROUND(G557,3),2)</f>
      </c>
      <c s="36" t="s">
        <v>109</v>
      </c>
      <c>
        <f>(M557*21)/100</f>
      </c>
      <c t="s">
        <v>28</v>
      </c>
    </row>
    <row r="558" spans="1:5" ht="12.75">
      <c r="A558" s="35" t="s">
        <v>55</v>
      </c>
      <c r="E558" s="39" t="s">
        <v>2501</v>
      </c>
    </row>
    <row r="559" spans="1:5" ht="114.75">
      <c r="A559" s="35" t="s">
        <v>56</v>
      </c>
      <c r="E559" s="40" t="s">
        <v>4153</v>
      </c>
    </row>
    <row r="560" spans="1:5" ht="12.75">
      <c r="A560" t="s">
        <v>58</v>
      </c>
      <c r="E560" s="39" t="s">
        <v>5</v>
      </c>
    </row>
    <row r="561" spans="1:13" ht="12.75">
      <c r="A561" t="s">
        <v>47</v>
      </c>
      <c r="C561" s="31" t="s">
        <v>75</v>
      </c>
      <c r="E561" s="33" t="s">
        <v>1046</v>
      </c>
      <c r="J561" s="32">
        <f>0</f>
      </c>
      <c s="32">
        <f>0</f>
      </c>
      <c s="32">
        <f>0+L562+L566</f>
      </c>
      <c s="32">
        <f>0+M562+M566</f>
      </c>
    </row>
    <row r="562" spans="1:16" ht="12.75">
      <c r="A562" t="s">
        <v>50</v>
      </c>
      <c s="34" t="s">
        <v>772</v>
      </c>
      <c s="34" t="s">
        <v>1150</v>
      </c>
      <c s="35" t="s">
        <v>5</v>
      </c>
      <c s="6" t="s">
        <v>1151</v>
      </c>
      <c s="36" t="s">
        <v>128</v>
      </c>
      <c s="37">
        <v>1</v>
      </c>
      <c s="36">
        <v>0.21734</v>
      </c>
      <c s="36">
        <f>ROUND(G562*H562,6)</f>
      </c>
      <c r="L562" s="38">
        <v>0</v>
      </c>
      <c s="32">
        <f>ROUND(ROUND(L562,2)*ROUND(G562,3),2)</f>
      </c>
      <c s="36" t="s">
        <v>54</v>
      </c>
      <c>
        <f>(M562*21)/100</f>
      </c>
      <c t="s">
        <v>28</v>
      </c>
    </row>
    <row r="563" spans="1:5" ht="12.75">
      <c r="A563" s="35" t="s">
        <v>55</v>
      </c>
      <c r="E563" s="39" t="s">
        <v>1151</v>
      </c>
    </row>
    <row r="564" spans="1:5" ht="12.75">
      <c r="A564" s="35" t="s">
        <v>56</v>
      </c>
      <c r="E564" s="40" t="s">
        <v>5</v>
      </c>
    </row>
    <row r="565" spans="1:5" ht="12.75">
      <c r="A565" t="s">
        <v>58</v>
      </c>
      <c r="E565" s="39" t="s">
        <v>5</v>
      </c>
    </row>
    <row r="566" spans="1:16" ht="12.75">
      <c r="A566" t="s">
        <v>50</v>
      </c>
      <c s="34" t="s">
        <v>775</v>
      </c>
      <c s="34" t="s">
        <v>2516</v>
      </c>
      <c s="35" t="s">
        <v>5</v>
      </c>
      <c s="6" t="s">
        <v>2517</v>
      </c>
      <c s="36" t="s">
        <v>128</v>
      </c>
      <c s="37">
        <v>1</v>
      </c>
      <c s="36">
        <v>0.0553</v>
      </c>
      <c s="36">
        <f>ROUND(G566*H566,6)</f>
      </c>
      <c r="L566" s="38">
        <v>0</v>
      </c>
      <c s="32">
        <f>ROUND(ROUND(L566,2)*ROUND(G566,3),2)</f>
      </c>
      <c s="36" t="s">
        <v>109</v>
      </c>
      <c>
        <f>(M566*21)/100</f>
      </c>
      <c t="s">
        <v>28</v>
      </c>
    </row>
    <row r="567" spans="1:5" ht="12.75">
      <c r="A567" s="35" t="s">
        <v>55</v>
      </c>
      <c r="E567" s="39" t="s">
        <v>2517</v>
      </c>
    </row>
    <row r="568" spans="1:5" ht="25.5">
      <c r="A568" s="35" t="s">
        <v>56</v>
      </c>
      <c r="E568" s="40" t="s">
        <v>2518</v>
      </c>
    </row>
    <row r="569" spans="1:5" ht="12.75">
      <c r="A569" t="s">
        <v>58</v>
      </c>
      <c r="E569" s="39" t="s">
        <v>5</v>
      </c>
    </row>
    <row r="570" spans="1:13" ht="12.75">
      <c r="A570" t="s">
        <v>47</v>
      </c>
      <c r="C570" s="31" t="s">
        <v>78</v>
      </c>
      <c r="E570" s="33" t="s">
        <v>1180</v>
      </c>
      <c r="J570" s="32">
        <f>0</f>
      </c>
      <c s="32">
        <f>0</f>
      </c>
      <c s="32">
        <f>0+L571+L575+L579+L583+L587+L591+L595+L599+L603+L607+L611+L615+L619+L623+L627+L631+L635+L639+L643+L647+L651+L655</f>
      </c>
      <c s="32">
        <f>0+M571+M575+M579+M583+M587+M591+M595+M599+M603+M607+M611+M615+M619+M623+M627+M631+M635+M639+M643+M647+M651+M655</f>
      </c>
    </row>
    <row r="571" spans="1:16" ht="38.25">
      <c r="A571" t="s">
        <v>50</v>
      </c>
      <c s="34" t="s">
        <v>778</v>
      </c>
      <c s="34" t="s">
        <v>4154</v>
      </c>
      <c s="35" t="s">
        <v>5</v>
      </c>
      <c s="6" t="s">
        <v>4155</v>
      </c>
      <c s="36" t="s">
        <v>108</v>
      </c>
      <c s="37">
        <v>15</v>
      </c>
      <c s="36">
        <v>0.13096</v>
      </c>
      <c s="36">
        <f>ROUND(G571*H571,6)</f>
      </c>
      <c r="L571" s="38">
        <v>0</v>
      </c>
      <c s="32">
        <f>ROUND(ROUND(L571,2)*ROUND(G571,3),2)</f>
      </c>
      <c s="36" t="s">
        <v>54</v>
      </c>
      <c>
        <f>(M571*21)/100</f>
      </c>
      <c t="s">
        <v>28</v>
      </c>
    </row>
    <row r="572" spans="1:5" ht="38.25">
      <c r="A572" s="35" t="s">
        <v>55</v>
      </c>
      <c r="E572" s="39" t="s">
        <v>4156</v>
      </c>
    </row>
    <row r="573" spans="1:5" ht="12.75">
      <c r="A573" s="35" t="s">
        <v>56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6" ht="12.75">
      <c r="A575" t="s">
        <v>50</v>
      </c>
      <c s="34" t="s">
        <v>781</v>
      </c>
      <c s="34" t="s">
        <v>4157</v>
      </c>
      <c s="35" t="s">
        <v>5</v>
      </c>
      <c s="6" t="s">
        <v>4158</v>
      </c>
      <c s="36" t="s">
        <v>108</v>
      </c>
      <c s="37">
        <v>15</v>
      </c>
      <c s="36">
        <v>0.13132</v>
      </c>
      <c s="36">
        <f>ROUND(G575*H575,6)</f>
      </c>
      <c r="L575" s="38">
        <v>0</v>
      </c>
      <c s="32">
        <f>ROUND(ROUND(L575,2)*ROUND(G575,3),2)</f>
      </c>
      <c s="36" t="s">
        <v>54</v>
      </c>
      <c>
        <f>(M575*21)/100</f>
      </c>
      <c t="s">
        <v>28</v>
      </c>
    </row>
    <row r="576" spans="1:5" ht="12.75">
      <c r="A576" s="35" t="s">
        <v>55</v>
      </c>
      <c r="E576" s="39" t="s">
        <v>4158</v>
      </c>
    </row>
    <row r="577" spans="1:5" ht="12.75">
      <c r="A577" s="35" t="s">
        <v>56</v>
      </c>
      <c r="E577" s="40" t="s">
        <v>4159</v>
      </c>
    </row>
    <row r="578" spans="1:5" ht="12.75">
      <c r="A578" t="s">
        <v>58</v>
      </c>
      <c r="E578" s="39" t="s">
        <v>5</v>
      </c>
    </row>
    <row r="579" spans="1:16" ht="25.5">
      <c r="A579" t="s">
        <v>50</v>
      </c>
      <c s="34" t="s">
        <v>784</v>
      </c>
      <c s="34" t="s">
        <v>2525</v>
      </c>
      <c s="35" t="s">
        <v>5</v>
      </c>
      <c s="6" t="s">
        <v>2526</v>
      </c>
      <c s="36" t="s">
        <v>102</v>
      </c>
      <c s="37">
        <v>265.5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54</v>
      </c>
      <c>
        <f>(M579*21)/100</f>
      </c>
      <c t="s">
        <v>28</v>
      </c>
    </row>
    <row r="580" spans="1:5" ht="25.5">
      <c r="A580" s="35" t="s">
        <v>55</v>
      </c>
      <c r="E580" s="39" t="s">
        <v>2526</v>
      </c>
    </row>
    <row r="581" spans="1:5" ht="38.25">
      <c r="A581" s="35" t="s">
        <v>56</v>
      </c>
      <c r="E581" s="40" t="s">
        <v>4160</v>
      </c>
    </row>
    <row r="582" spans="1:5" ht="12.75">
      <c r="A582" t="s">
        <v>58</v>
      </c>
      <c r="E582" s="39" t="s">
        <v>5</v>
      </c>
    </row>
    <row r="583" spans="1:16" ht="25.5">
      <c r="A583" t="s">
        <v>50</v>
      </c>
      <c s="34" t="s">
        <v>787</v>
      </c>
      <c s="34" t="s">
        <v>2528</v>
      </c>
      <c s="35" t="s">
        <v>5</v>
      </c>
      <c s="6" t="s">
        <v>2529</v>
      </c>
      <c s="36" t="s">
        <v>102</v>
      </c>
      <c s="37">
        <v>19912.5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54</v>
      </c>
      <c>
        <f>(M583*21)/100</f>
      </c>
      <c t="s">
        <v>28</v>
      </c>
    </row>
    <row r="584" spans="1:5" ht="38.25">
      <c r="A584" s="35" t="s">
        <v>55</v>
      </c>
      <c r="E584" s="39" t="s">
        <v>2530</v>
      </c>
    </row>
    <row r="585" spans="1:5" ht="12.75">
      <c r="A585" s="35" t="s">
        <v>56</v>
      </c>
      <c r="E585" s="40" t="s">
        <v>4161</v>
      </c>
    </row>
    <row r="586" spans="1:5" ht="12.75">
      <c r="A586" t="s">
        <v>58</v>
      </c>
      <c r="E586" s="39" t="s">
        <v>5</v>
      </c>
    </row>
    <row r="587" spans="1:16" ht="25.5">
      <c r="A587" t="s">
        <v>50</v>
      </c>
      <c s="34" t="s">
        <v>790</v>
      </c>
      <c s="34" t="s">
        <v>2532</v>
      </c>
      <c s="35" t="s">
        <v>5</v>
      </c>
      <c s="6" t="s">
        <v>2533</v>
      </c>
      <c s="36" t="s">
        <v>102</v>
      </c>
      <c s="37">
        <v>265.5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54</v>
      </c>
      <c>
        <f>(M587*21)/100</f>
      </c>
      <c t="s">
        <v>28</v>
      </c>
    </row>
    <row r="588" spans="1:5" ht="25.5">
      <c r="A588" s="35" t="s">
        <v>55</v>
      </c>
      <c r="E588" s="39" t="s">
        <v>2533</v>
      </c>
    </row>
    <row r="589" spans="1:5" ht="12.75">
      <c r="A589" s="35" t="s">
        <v>56</v>
      </c>
      <c r="E589" s="40" t="s">
        <v>5</v>
      </c>
    </row>
    <row r="590" spans="1:5" ht="12.75">
      <c r="A590" t="s">
        <v>58</v>
      </c>
      <c r="E590" s="39" t="s">
        <v>5</v>
      </c>
    </row>
    <row r="591" spans="1:16" ht="12.75">
      <c r="A591" t="s">
        <v>50</v>
      </c>
      <c s="34" t="s">
        <v>793</v>
      </c>
      <c s="34" t="s">
        <v>2542</v>
      </c>
      <c s="35" t="s">
        <v>5</v>
      </c>
      <c s="6" t="s">
        <v>2543</v>
      </c>
      <c s="36" t="s">
        <v>102</v>
      </c>
      <c s="37">
        <v>265.5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54</v>
      </c>
      <c>
        <f>(M591*21)/100</f>
      </c>
      <c t="s">
        <v>28</v>
      </c>
    </row>
    <row r="592" spans="1:5" ht="12.75">
      <c r="A592" s="35" t="s">
        <v>55</v>
      </c>
      <c r="E592" s="39" t="s">
        <v>2543</v>
      </c>
    </row>
    <row r="593" spans="1:5" ht="12.75">
      <c r="A593" s="35" t="s">
        <v>56</v>
      </c>
      <c r="E593" s="40" t="s">
        <v>5</v>
      </c>
    </row>
    <row r="594" spans="1:5" ht="12.75">
      <c r="A594" t="s">
        <v>58</v>
      </c>
      <c r="E594" s="39" t="s">
        <v>5</v>
      </c>
    </row>
    <row r="595" spans="1:16" ht="12.75">
      <c r="A595" t="s">
        <v>50</v>
      </c>
      <c s="34" t="s">
        <v>796</v>
      </c>
      <c s="34" t="s">
        <v>2544</v>
      </c>
      <c s="35" t="s">
        <v>5</v>
      </c>
      <c s="6" t="s">
        <v>2545</v>
      </c>
      <c s="36" t="s">
        <v>102</v>
      </c>
      <c s="37">
        <v>19912.5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54</v>
      </c>
      <c>
        <f>(M595*21)/100</f>
      </c>
      <c t="s">
        <v>28</v>
      </c>
    </row>
    <row r="596" spans="1:5" ht="12.75">
      <c r="A596" s="35" t="s">
        <v>55</v>
      </c>
      <c r="E596" s="39" t="s">
        <v>2545</v>
      </c>
    </row>
    <row r="597" spans="1:5" ht="12.75">
      <c r="A597" s="35" t="s">
        <v>56</v>
      </c>
      <c r="E597" s="40" t="s">
        <v>5</v>
      </c>
    </row>
    <row r="598" spans="1:5" ht="12.75">
      <c r="A598" t="s">
        <v>58</v>
      </c>
      <c r="E598" s="39" t="s">
        <v>5</v>
      </c>
    </row>
    <row r="599" spans="1:16" ht="12.75">
      <c r="A599" t="s">
        <v>50</v>
      </c>
      <c s="34" t="s">
        <v>799</v>
      </c>
      <c s="34" t="s">
        <v>2546</v>
      </c>
      <c s="35" t="s">
        <v>5</v>
      </c>
      <c s="6" t="s">
        <v>2547</v>
      </c>
      <c s="36" t="s">
        <v>102</v>
      </c>
      <c s="37">
        <v>265.5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54</v>
      </c>
      <c>
        <f>(M599*21)/100</f>
      </c>
      <c t="s">
        <v>28</v>
      </c>
    </row>
    <row r="600" spans="1:5" ht="12.75">
      <c r="A600" s="35" t="s">
        <v>55</v>
      </c>
      <c r="E600" s="39" t="s">
        <v>2547</v>
      </c>
    </row>
    <row r="601" spans="1:5" ht="12.75">
      <c r="A601" s="35" t="s">
        <v>56</v>
      </c>
      <c r="E601" s="40" t="s">
        <v>5</v>
      </c>
    </row>
    <row r="602" spans="1:5" ht="12.75">
      <c r="A602" t="s">
        <v>58</v>
      </c>
      <c r="E602" s="39" t="s">
        <v>5</v>
      </c>
    </row>
    <row r="603" spans="1:16" ht="25.5">
      <c r="A603" t="s">
        <v>50</v>
      </c>
      <c s="34" t="s">
        <v>802</v>
      </c>
      <c s="34" t="s">
        <v>2548</v>
      </c>
      <c s="35" t="s">
        <v>5</v>
      </c>
      <c s="6" t="s">
        <v>2549</v>
      </c>
      <c s="36" t="s">
        <v>102</v>
      </c>
      <c s="37">
        <v>49</v>
      </c>
      <c s="36">
        <v>0.00021</v>
      </c>
      <c s="36">
        <f>ROUND(G603*H603,6)</f>
      </c>
      <c r="L603" s="38">
        <v>0</v>
      </c>
      <c s="32">
        <f>ROUND(ROUND(L603,2)*ROUND(G603,3),2)</f>
      </c>
      <c s="36" t="s">
        <v>54</v>
      </c>
      <c>
        <f>(M603*21)/100</f>
      </c>
      <c t="s">
        <v>28</v>
      </c>
    </row>
    <row r="604" spans="1:5" ht="25.5">
      <c r="A604" s="35" t="s">
        <v>55</v>
      </c>
      <c r="E604" s="39" t="s">
        <v>2549</v>
      </c>
    </row>
    <row r="605" spans="1:5" ht="12.75">
      <c r="A605" s="35" t="s">
        <v>56</v>
      </c>
      <c r="E605" s="40" t="s">
        <v>4162</v>
      </c>
    </row>
    <row r="606" spans="1:5" ht="12.75">
      <c r="A606" t="s">
        <v>58</v>
      </c>
      <c r="E606" s="39" t="s">
        <v>5</v>
      </c>
    </row>
    <row r="607" spans="1:16" ht="25.5">
      <c r="A607" t="s">
        <v>50</v>
      </c>
      <c s="34" t="s">
        <v>805</v>
      </c>
      <c s="34" t="s">
        <v>2559</v>
      </c>
      <c s="35" t="s">
        <v>5</v>
      </c>
      <c s="6" t="s">
        <v>2560</v>
      </c>
      <c s="36" t="s">
        <v>102</v>
      </c>
      <c s="37">
        <v>50</v>
      </c>
      <c s="36">
        <v>4E-05</v>
      </c>
      <c s="36">
        <f>ROUND(G607*H607,6)</f>
      </c>
      <c r="L607" s="38">
        <v>0</v>
      </c>
      <c s="32">
        <f>ROUND(ROUND(L607,2)*ROUND(G607,3),2)</f>
      </c>
      <c s="36" t="s">
        <v>54</v>
      </c>
      <c>
        <f>(M607*21)/100</f>
      </c>
      <c t="s">
        <v>28</v>
      </c>
    </row>
    <row r="608" spans="1:5" ht="25.5">
      <c r="A608" s="35" t="s">
        <v>55</v>
      </c>
      <c r="E608" s="39" t="s">
        <v>2560</v>
      </c>
    </row>
    <row r="609" spans="1:5" ht="12.75">
      <c r="A609" s="35" t="s">
        <v>56</v>
      </c>
      <c r="E609" s="40" t="s">
        <v>5</v>
      </c>
    </row>
    <row r="610" spans="1:5" ht="12.75">
      <c r="A610" t="s">
        <v>58</v>
      </c>
      <c r="E610" s="39" t="s">
        <v>5</v>
      </c>
    </row>
    <row r="611" spans="1:16" ht="25.5">
      <c r="A611" t="s">
        <v>50</v>
      </c>
      <c s="34" t="s">
        <v>808</v>
      </c>
      <c s="34" t="s">
        <v>2561</v>
      </c>
      <c s="35" t="s">
        <v>5</v>
      </c>
      <c s="6" t="s">
        <v>2562</v>
      </c>
      <c s="36" t="s">
        <v>102</v>
      </c>
      <c s="37">
        <v>4.884</v>
      </c>
      <c s="36">
        <v>0.00063</v>
      </c>
      <c s="36">
        <f>ROUND(G611*H611,6)</f>
      </c>
      <c r="L611" s="38">
        <v>0</v>
      </c>
      <c s="32">
        <f>ROUND(ROUND(L611,2)*ROUND(G611,3),2)</f>
      </c>
      <c s="36" t="s">
        <v>54</v>
      </c>
      <c>
        <f>(M611*21)/100</f>
      </c>
      <c t="s">
        <v>28</v>
      </c>
    </row>
    <row r="612" spans="1:5" ht="25.5">
      <c r="A612" s="35" t="s">
        <v>55</v>
      </c>
      <c r="E612" s="39" t="s">
        <v>2562</v>
      </c>
    </row>
    <row r="613" spans="1:5" ht="63.75">
      <c r="A613" s="35" t="s">
        <v>56</v>
      </c>
      <c r="E613" s="40" t="s">
        <v>4163</v>
      </c>
    </row>
    <row r="614" spans="1:5" ht="12.75">
      <c r="A614" t="s">
        <v>58</v>
      </c>
      <c r="E614" s="39" t="s">
        <v>5</v>
      </c>
    </row>
    <row r="615" spans="1:16" ht="25.5">
      <c r="A615" t="s">
        <v>50</v>
      </c>
      <c s="34" t="s">
        <v>811</v>
      </c>
      <c s="34" t="s">
        <v>4164</v>
      </c>
      <c s="35" t="s">
        <v>5</v>
      </c>
      <c s="6" t="s">
        <v>4165</v>
      </c>
      <c s="36" t="s">
        <v>128</v>
      </c>
      <c s="37">
        <v>7</v>
      </c>
      <c s="36">
        <v>0.005</v>
      </c>
      <c s="36">
        <f>ROUND(G615*H615,6)</f>
      </c>
      <c r="L615" s="38">
        <v>0</v>
      </c>
      <c s="32">
        <f>ROUND(ROUND(L615,2)*ROUND(G615,3),2)</f>
      </c>
      <c s="36" t="s">
        <v>109</v>
      </c>
      <c>
        <f>(M615*21)/100</f>
      </c>
      <c t="s">
        <v>28</v>
      </c>
    </row>
    <row r="616" spans="1:5" ht="25.5">
      <c r="A616" s="35" t="s">
        <v>55</v>
      </c>
      <c r="E616" s="39" t="s">
        <v>4165</v>
      </c>
    </row>
    <row r="617" spans="1:5" ht="12.75">
      <c r="A617" s="35" t="s">
        <v>56</v>
      </c>
      <c r="E617" s="40" t="s">
        <v>4166</v>
      </c>
    </row>
    <row r="618" spans="1:5" ht="12.75">
      <c r="A618" t="s">
        <v>58</v>
      </c>
      <c r="E618" s="39" t="s">
        <v>5</v>
      </c>
    </row>
    <row r="619" spans="1:16" ht="25.5">
      <c r="A619" t="s">
        <v>50</v>
      </c>
      <c s="34" t="s">
        <v>814</v>
      </c>
      <c s="34" t="s">
        <v>4167</v>
      </c>
      <c s="35" t="s">
        <v>5</v>
      </c>
      <c s="6" t="s">
        <v>4168</v>
      </c>
      <c s="36" t="s">
        <v>128</v>
      </c>
      <c s="37">
        <v>24</v>
      </c>
      <c s="36">
        <v>2E-05</v>
      </c>
      <c s="36">
        <f>ROUND(G619*H619,6)</f>
      </c>
      <c r="L619" s="38">
        <v>0</v>
      </c>
      <c s="32">
        <f>ROUND(ROUND(L619,2)*ROUND(G619,3),2)</f>
      </c>
      <c s="36" t="s">
        <v>54</v>
      </c>
      <c>
        <f>(M619*21)/100</f>
      </c>
      <c t="s">
        <v>28</v>
      </c>
    </row>
    <row r="620" spans="1:5" ht="25.5">
      <c r="A620" s="35" t="s">
        <v>55</v>
      </c>
      <c r="E620" s="39" t="s">
        <v>4168</v>
      </c>
    </row>
    <row r="621" spans="1:5" ht="38.25">
      <c r="A621" s="35" t="s">
        <v>56</v>
      </c>
      <c r="E621" s="40" t="s">
        <v>4169</v>
      </c>
    </row>
    <row r="622" spans="1:5" ht="12.75">
      <c r="A622" t="s">
        <v>58</v>
      </c>
      <c r="E622" s="39" t="s">
        <v>5</v>
      </c>
    </row>
    <row r="623" spans="1:16" ht="25.5">
      <c r="A623" t="s">
        <v>50</v>
      </c>
      <c s="34" t="s">
        <v>817</v>
      </c>
      <c s="34" t="s">
        <v>4170</v>
      </c>
      <c s="35" t="s">
        <v>5</v>
      </c>
      <c s="6" t="s">
        <v>4171</v>
      </c>
      <c s="36" t="s">
        <v>128</v>
      </c>
      <c s="37">
        <v>24</v>
      </c>
      <c s="36">
        <v>0.00028</v>
      </c>
      <c s="36">
        <f>ROUND(G623*H623,6)</f>
      </c>
      <c r="L623" s="38">
        <v>0</v>
      </c>
      <c s="32">
        <f>ROUND(ROUND(L623,2)*ROUND(G623,3),2)</f>
      </c>
      <c s="36" t="s">
        <v>54</v>
      </c>
      <c>
        <f>(M623*21)/100</f>
      </c>
      <c t="s">
        <v>28</v>
      </c>
    </row>
    <row r="624" spans="1:5" ht="25.5">
      <c r="A624" s="35" t="s">
        <v>55</v>
      </c>
      <c r="E624" s="39" t="s">
        <v>4171</v>
      </c>
    </row>
    <row r="625" spans="1:5" ht="38.25">
      <c r="A625" s="35" t="s">
        <v>56</v>
      </c>
      <c r="E625" s="40" t="s">
        <v>4169</v>
      </c>
    </row>
    <row r="626" spans="1:5" ht="12.75">
      <c r="A626" t="s">
        <v>58</v>
      </c>
      <c r="E626" s="39" t="s">
        <v>5</v>
      </c>
    </row>
    <row r="627" spans="1:16" ht="12.75">
      <c r="A627" t="s">
        <v>50</v>
      </c>
      <c s="34" t="s">
        <v>818</v>
      </c>
      <c s="34" t="s">
        <v>2564</v>
      </c>
      <c s="35" t="s">
        <v>5</v>
      </c>
      <c s="6" t="s">
        <v>2565</v>
      </c>
      <c s="36" t="s">
        <v>128</v>
      </c>
      <c s="37">
        <v>16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54</v>
      </c>
      <c>
        <f>(M627*21)/100</f>
      </c>
      <c t="s">
        <v>28</v>
      </c>
    </row>
    <row r="628" spans="1:5" ht="12.75">
      <c r="A628" s="35" t="s">
        <v>55</v>
      </c>
      <c r="E628" s="39" t="s">
        <v>2565</v>
      </c>
    </row>
    <row r="629" spans="1:5" ht="76.5">
      <c r="A629" s="35" t="s">
        <v>56</v>
      </c>
      <c r="E629" s="40" t="s">
        <v>4172</v>
      </c>
    </row>
    <row r="630" spans="1:5" ht="12.75">
      <c r="A630" t="s">
        <v>58</v>
      </c>
      <c r="E630" s="39" t="s">
        <v>5</v>
      </c>
    </row>
    <row r="631" spans="1:16" ht="12.75">
      <c r="A631" t="s">
        <v>50</v>
      </c>
      <c s="34" t="s">
        <v>819</v>
      </c>
      <c s="34" t="s">
        <v>2567</v>
      </c>
      <c s="35" t="s">
        <v>5</v>
      </c>
      <c s="6" t="s">
        <v>2568</v>
      </c>
      <c s="36" t="s">
        <v>128</v>
      </c>
      <c s="37">
        <v>2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54</v>
      </c>
      <c>
        <f>(M631*21)/100</f>
      </c>
      <c t="s">
        <v>28</v>
      </c>
    </row>
    <row r="632" spans="1:5" ht="12.75">
      <c r="A632" s="35" t="s">
        <v>55</v>
      </c>
      <c r="E632" s="39" t="s">
        <v>2568</v>
      </c>
    </row>
    <row r="633" spans="1:5" ht="12.75">
      <c r="A633" s="35" t="s">
        <v>56</v>
      </c>
      <c r="E633" s="40" t="s">
        <v>5</v>
      </c>
    </row>
    <row r="634" spans="1:5" ht="12.75">
      <c r="A634" t="s">
        <v>58</v>
      </c>
      <c r="E634" s="39" t="s">
        <v>5</v>
      </c>
    </row>
    <row r="635" spans="1:16" ht="12.75">
      <c r="A635" t="s">
        <v>50</v>
      </c>
      <c s="34" t="s">
        <v>820</v>
      </c>
      <c s="34" t="s">
        <v>2569</v>
      </c>
      <c s="35" t="s">
        <v>5</v>
      </c>
      <c s="6" t="s">
        <v>2570</v>
      </c>
      <c s="36" t="s">
        <v>128</v>
      </c>
      <c s="37">
        <v>14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54</v>
      </c>
      <c>
        <f>(M635*21)/100</f>
      </c>
      <c t="s">
        <v>28</v>
      </c>
    </row>
    <row r="636" spans="1:5" ht="12.75">
      <c r="A636" s="35" t="s">
        <v>55</v>
      </c>
      <c r="E636" s="39" t="s">
        <v>2570</v>
      </c>
    </row>
    <row r="637" spans="1:5" ht="12.75">
      <c r="A637" s="35" t="s">
        <v>56</v>
      </c>
      <c r="E637" s="40" t="s">
        <v>5</v>
      </c>
    </row>
    <row r="638" spans="1:5" ht="12.75">
      <c r="A638" t="s">
        <v>58</v>
      </c>
      <c r="E638" s="39" t="s">
        <v>5</v>
      </c>
    </row>
    <row r="639" spans="1:16" ht="12.75">
      <c r="A639" t="s">
        <v>50</v>
      </c>
      <c s="34" t="s">
        <v>821</v>
      </c>
      <c s="34" t="s">
        <v>4173</v>
      </c>
      <c s="35" t="s">
        <v>5</v>
      </c>
      <c s="6" t="s">
        <v>4174</v>
      </c>
      <c s="36" t="s">
        <v>53</v>
      </c>
      <c s="37">
        <v>4.8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54</v>
      </c>
      <c>
        <f>(M639*21)/100</f>
      </c>
      <c t="s">
        <v>28</v>
      </c>
    </row>
    <row r="640" spans="1:5" ht="12.75">
      <c r="A640" s="35" t="s">
        <v>55</v>
      </c>
      <c r="E640" s="39" t="s">
        <v>4174</v>
      </c>
    </row>
    <row r="641" spans="1:5" ht="25.5">
      <c r="A641" s="35" t="s">
        <v>56</v>
      </c>
      <c r="E641" s="40" t="s">
        <v>4175</v>
      </c>
    </row>
    <row r="642" spans="1:5" ht="12.75">
      <c r="A642" t="s">
        <v>58</v>
      </c>
      <c r="E642" s="39" t="s">
        <v>5</v>
      </c>
    </row>
    <row r="643" spans="1:16" ht="12.75">
      <c r="A643" t="s">
        <v>50</v>
      </c>
      <c s="34" t="s">
        <v>824</v>
      </c>
      <c s="34" t="s">
        <v>4176</v>
      </c>
      <c s="35" t="s">
        <v>5</v>
      </c>
      <c s="6" t="s">
        <v>4177</v>
      </c>
      <c s="36" t="s">
        <v>53</v>
      </c>
      <c s="37">
        <v>0.3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54</v>
      </c>
      <c>
        <f>(M643*21)/100</f>
      </c>
      <c t="s">
        <v>28</v>
      </c>
    </row>
    <row r="644" spans="1:5" ht="12.75">
      <c r="A644" s="35" t="s">
        <v>55</v>
      </c>
      <c r="E644" s="39" t="s">
        <v>4177</v>
      </c>
    </row>
    <row r="645" spans="1:5" ht="25.5">
      <c r="A645" s="35" t="s">
        <v>56</v>
      </c>
      <c r="E645" s="40" t="s">
        <v>4178</v>
      </c>
    </row>
    <row r="646" spans="1:5" ht="12.75">
      <c r="A646" t="s">
        <v>58</v>
      </c>
      <c r="E646" s="39" t="s">
        <v>5</v>
      </c>
    </row>
    <row r="647" spans="1:16" ht="25.5">
      <c r="A647" t="s">
        <v>50</v>
      </c>
      <c s="34" t="s">
        <v>827</v>
      </c>
      <c s="34" t="s">
        <v>4179</v>
      </c>
      <c s="35" t="s">
        <v>5</v>
      </c>
      <c s="6" t="s">
        <v>4180</v>
      </c>
      <c s="36" t="s">
        <v>53</v>
      </c>
      <c s="37">
        <v>0.3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54</v>
      </c>
      <c>
        <f>(M647*21)/100</f>
      </c>
      <c t="s">
        <v>28</v>
      </c>
    </row>
    <row r="648" spans="1:5" ht="25.5">
      <c r="A648" s="35" t="s">
        <v>55</v>
      </c>
      <c r="E648" s="39" t="s">
        <v>4180</v>
      </c>
    </row>
    <row r="649" spans="1:5" ht="12.75">
      <c r="A649" s="35" t="s">
        <v>56</v>
      </c>
      <c r="E649" s="40" t="s">
        <v>5</v>
      </c>
    </row>
    <row r="650" spans="1:5" ht="12.75">
      <c r="A650" t="s">
        <v>58</v>
      </c>
      <c r="E650" s="39" t="s">
        <v>5</v>
      </c>
    </row>
    <row r="651" spans="1:16" ht="12.75">
      <c r="A651" t="s">
        <v>50</v>
      </c>
      <c s="34" t="s">
        <v>831</v>
      </c>
      <c s="34" t="s">
        <v>4181</v>
      </c>
      <c s="35" t="s">
        <v>5</v>
      </c>
      <c s="6" t="s">
        <v>4182</v>
      </c>
      <c s="36" t="s">
        <v>102</v>
      </c>
      <c s="37">
        <v>141.982</v>
      </c>
      <c s="36">
        <v>0.00397</v>
      </c>
      <c s="36">
        <f>ROUND(G651*H651,6)</f>
      </c>
      <c r="L651" s="38">
        <v>0</v>
      </c>
      <c s="32">
        <f>ROUND(ROUND(L651,2)*ROUND(G651,3),2)</f>
      </c>
      <c s="36" t="s">
        <v>109</v>
      </c>
      <c>
        <f>(M651*21)/100</f>
      </c>
      <c t="s">
        <v>28</v>
      </c>
    </row>
    <row r="652" spans="1:5" ht="12.75">
      <c r="A652" s="35" t="s">
        <v>55</v>
      </c>
      <c r="E652" s="39" t="s">
        <v>4182</v>
      </c>
    </row>
    <row r="653" spans="1:5" ht="127.5">
      <c r="A653" s="35" t="s">
        <v>56</v>
      </c>
      <c r="E653" s="40" t="s">
        <v>4183</v>
      </c>
    </row>
    <row r="654" spans="1:5" ht="12.75">
      <c r="A654" t="s">
        <v>58</v>
      </c>
      <c r="E654" s="39" t="s">
        <v>5</v>
      </c>
    </row>
    <row r="655" spans="1:16" ht="12.75">
      <c r="A655" t="s">
        <v>50</v>
      </c>
      <c s="34" t="s">
        <v>834</v>
      </c>
      <c s="34" t="s">
        <v>2571</v>
      </c>
      <c s="35" t="s">
        <v>5</v>
      </c>
      <c s="6" t="s">
        <v>2572</v>
      </c>
      <c s="36" t="s">
        <v>102</v>
      </c>
      <c s="37">
        <v>49.05</v>
      </c>
      <c s="36">
        <v>0.00047</v>
      </c>
      <c s="36">
        <f>ROUND(G655*H655,6)</f>
      </c>
      <c r="L655" s="38">
        <v>0</v>
      </c>
      <c s="32">
        <f>ROUND(ROUND(L655,2)*ROUND(G655,3),2)</f>
      </c>
      <c s="36" t="s">
        <v>54</v>
      </c>
      <c>
        <f>(M655*21)/100</f>
      </c>
      <c t="s">
        <v>28</v>
      </c>
    </row>
    <row r="656" spans="1:5" ht="12.75">
      <c r="A656" s="35" t="s">
        <v>55</v>
      </c>
      <c r="E656" s="39" t="s">
        <v>2572</v>
      </c>
    </row>
    <row r="657" spans="1:5" ht="38.25">
      <c r="A657" s="35" t="s">
        <v>56</v>
      </c>
      <c r="E657" s="40" t="s">
        <v>4003</v>
      </c>
    </row>
    <row r="658" spans="1:5" ht="12.75">
      <c r="A658" t="s">
        <v>58</v>
      </c>
      <c r="E658" s="39" t="s">
        <v>5</v>
      </c>
    </row>
    <row r="659" spans="1:13" ht="12.75">
      <c r="A659" t="s">
        <v>47</v>
      </c>
      <c r="C659" s="31" t="s">
        <v>1222</v>
      </c>
      <c r="E659" s="33" t="s">
        <v>1223</v>
      </c>
      <c r="J659" s="32">
        <f>0</f>
      </c>
      <c s="32">
        <f>0</f>
      </c>
      <c s="32">
        <f>0+L660+L664</f>
      </c>
      <c s="32">
        <f>0+M660+M664</f>
      </c>
    </row>
    <row r="660" spans="1:16" ht="25.5">
      <c r="A660" t="s">
        <v>50</v>
      </c>
      <c s="34" t="s">
        <v>837</v>
      </c>
      <c s="34" t="s">
        <v>4184</v>
      </c>
      <c s="35" t="s">
        <v>5</v>
      </c>
      <c s="6" t="s">
        <v>4185</v>
      </c>
      <c s="36" t="s">
        <v>85</v>
      </c>
      <c s="37">
        <v>10.269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54</v>
      </c>
      <c>
        <f>(M660*21)/100</f>
      </c>
      <c t="s">
        <v>28</v>
      </c>
    </row>
    <row r="661" spans="1:5" ht="25.5">
      <c r="A661" s="35" t="s">
        <v>55</v>
      </c>
      <c r="E661" s="39" t="s">
        <v>4185</v>
      </c>
    </row>
    <row r="662" spans="1:5" ht="12.75">
      <c r="A662" s="35" t="s">
        <v>56</v>
      </c>
      <c r="E662" s="40" t="s">
        <v>5</v>
      </c>
    </row>
    <row r="663" spans="1:5" ht="12.75">
      <c r="A663" t="s">
        <v>58</v>
      </c>
      <c r="E663" s="39" t="s">
        <v>5</v>
      </c>
    </row>
    <row r="664" spans="1:16" ht="25.5">
      <c r="A664" t="s">
        <v>50</v>
      </c>
      <c s="34" t="s">
        <v>841</v>
      </c>
      <c s="34" t="s">
        <v>4186</v>
      </c>
      <c s="35" t="s">
        <v>5</v>
      </c>
      <c s="6" t="s">
        <v>4187</v>
      </c>
      <c s="36" t="s">
        <v>85</v>
      </c>
      <c s="37">
        <v>10.269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54</v>
      </c>
      <c>
        <f>(M664*21)/100</f>
      </c>
      <c t="s">
        <v>28</v>
      </c>
    </row>
    <row r="665" spans="1:5" ht="25.5">
      <c r="A665" s="35" t="s">
        <v>55</v>
      </c>
      <c r="E665" s="39" t="s">
        <v>4187</v>
      </c>
    </row>
    <row r="666" spans="1:5" ht="12.75">
      <c r="A666" s="35" t="s">
        <v>56</v>
      </c>
      <c r="E666" s="40" t="s">
        <v>5</v>
      </c>
    </row>
    <row r="667" spans="1:5" ht="12.75">
      <c r="A667" t="s">
        <v>58</v>
      </c>
      <c r="E667" s="39" t="s">
        <v>5</v>
      </c>
    </row>
    <row r="668" spans="1:13" ht="12.75">
      <c r="A668" t="s">
        <v>47</v>
      </c>
      <c r="C668" s="31" t="s">
        <v>205</v>
      </c>
      <c r="E668" s="33" t="s">
        <v>206</v>
      </c>
      <c r="J668" s="32">
        <f>0</f>
      </c>
      <c s="32">
        <f>0</f>
      </c>
      <c s="32">
        <f>0+L669</f>
      </c>
      <c s="32">
        <f>0+M669</f>
      </c>
    </row>
    <row r="669" spans="1:16" ht="38.25">
      <c r="A669" t="s">
        <v>50</v>
      </c>
      <c s="34" t="s">
        <v>842</v>
      </c>
      <c s="34" t="s">
        <v>208</v>
      </c>
      <c s="35" t="s">
        <v>5</v>
      </c>
      <c s="6" t="s">
        <v>209</v>
      </c>
      <c s="36" t="s">
        <v>85</v>
      </c>
      <c s="37">
        <v>152.921</v>
      </c>
      <c s="36">
        <v>0</v>
      </c>
      <c s="36">
        <f>ROUND(G669*H669,6)</f>
      </c>
      <c r="L669" s="38">
        <v>0</v>
      </c>
      <c s="32">
        <f>ROUND(ROUND(L669,2)*ROUND(G669,3),2)</f>
      </c>
      <c s="36" t="s">
        <v>54</v>
      </c>
      <c>
        <f>(M669*21)/100</f>
      </c>
      <c t="s">
        <v>28</v>
      </c>
    </row>
    <row r="670" spans="1:5" ht="38.25">
      <c r="A670" s="35" t="s">
        <v>55</v>
      </c>
      <c r="E670" s="39" t="s">
        <v>210</v>
      </c>
    </row>
    <row r="671" spans="1:5" ht="12.75">
      <c r="A671" s="35" t="s">
        <v>56</v>
      </c>
      <c r="E671" s="40" t="s">
        <v>5</v>
      </c>
    </row>
    <row r="672" spans="1:5" ht="12.75">
      <c r="A672" t="s">
        <v>58</v>
      </c>
      <c r="E672" s="39" t="s">
        <v>5</v>
      </c>
    </row>
    <row r="673" spans="1:13" ht="12.75">
      <c r="A673" t="s">
        <v>47</v>
      </c>
      <c r="C673" s="31" t="s">
        <v>1339</v>
      </c>
      <c r="E673" s="33" t="s">
        <v>1340</v>
      </c>
      <c r="J673" s="32">
        <f>0</f>
      </c>
      <c s="32">
        <f>0</f>
      </c>
      <c s="32">
        <f>0+L674</f>
      </c>
      <c s="32">
        <f>0+M674</f>
      </c>
    </row>
    <row r="674" spans="1:16" ht="12.75">
      <c r="A674" t="s">
        <v>50</v>
      </c>
      <c s="34" t="s">
        <v>1955</v>
      </c>
      <c s="34" t="s">
        <v>1341</v>
      </c>
      <c s="35" t="s">
        <v>5</v>
      </c>
      <c s="6" t="s">
        <v>1342</v>
      </c>
      <c s="36" t="s">
        <v>1343</v>
      </c>
      <c s="37">
        <v>1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54</v>
      </c>
      <c>
        <f>(M674*21)/100</f>
      </c>
      <c t="s">
        <v>28</v>
      </c>
    </row>
    <row r="675" spans="1:5" ht="12.75">
      <c r="A675" s="35" t="s">
        <v>55</v>
      </c>
      <c r="E675" s="39" t="s">
        <v>1342</v>
      </c>
    </row>
    <row r="676" spans="1:5" ht="51">
      <c r="A676" s="35" t="s">
        <v>56</v>
      </c>
      <c r="E676" s="40" t="s">
        <v>4188</v>
      </c>
    </row>
    <row r="677" spans="1:5" ht="12.75">
      <c r="A677" t="s">
        <v>58</v>
      </c>
      <c r="E6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COUNTIFS(L8:L74,"=0",A8:A74,"P")+COUNTIFS(L8:L74,"",A8:A74,"P")+SUM(Q8:Q74)</f>
      </c>
    </row>
    <row r="8" spans="1:13" ht="12.75">
      <c r="A8" t="s">
        <v>45</v>
      </c>
      <c r="C8" s="28" t="s">
        <v>4191</v>
      </c>
      <c r="E8" s="30" t="s">
        <v>4190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2910</v>
      </c>
      <c r="E9" s="33" t="s">
        <v>2911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50</v>
      </c>
      <c s="34" t="s">
        <v>48</v>
      </c>
      <c s="34" t="s">
        <v>4192</v>
      </c>
      <c s="35" t="s">
        <v>5</v>
      </c>
      <c s="6" t="s">
        <v>4193</v>
      </c>
      <c s="36" t="s">
        <v>128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4193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4194</v>
      </c>
      <c s="35" t="s">
        <v>5</v>
      </c>
      <c s="6" t="s">
        <v>4195</v>
      </c>
      <c s="36" t="s">
        <v>128</v>
      </c>
      <c s="37">
        <v>3</v>
      </c>
      <c s="36">
        <v>0.0009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4195</v>
      </c>
    </row>
    <row r="16" spans="1:5" ht="38.25">
      <c r="A16" s="35" t="s">
        <v>56</v>
      </c>
      <c r="E16" s="40" t="s">
        <v>4196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4197</v>
      </c>
      <c s="35" t="s">
        <v>5</v>
      </c>
      <c s="6" t="s">
        <v>4198</v>
      </c>
      <c s="36" t="s">
        <v>128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4198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4199</v>
      </c>
      <c s="35" t="s">
        <v>5</v>
      </c>
      <c s="6" t="s">
        <v>4200</v>
      </c>
      <c s="36" t="s">
        <v>128</v>
      </c>
      <c s="37">
        <v>3</v>
      </c>
      <c s="36">
        <v>0.0003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4200</v>
      </c>
    </row>
    <row r="24" spans="1:5" ht="25.5">
      <c r="A24" s="35" t="s">
        <v>56</v>
      </c>
      <c r="E24" s="40" t="s">
        <v>4201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3179</v>
      </c>
      <c s="35" t="s">
        <v>5</v>
      </c>
      <c s="6" t="s">
        <v>3180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25.5">
      <c r="A27" s="35" t="s">
        <v>55</v>
      </c>
      <c r="E27" s="39" t="s">
        <v>3180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4202</v>
      </c>
      <c s="35" t="s">
        <v>5</v>
      </c>
      <c s="6" t="s">
        <v>4203</v>
      </c>
      <c s="36" t="s">
        <v>128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4203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4204</v>
      </c>
      <c s="35" t="s">
        <v>5</v>
      </c>
      <c s="6" t="s">
        <v>4205</v>
      </c>
      <c s="36" t="s">
        <v>128</v>
      </c>
      <c s="37">
        <v>2</v>
      </c>
      <c s="36">
        <v>0.029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4205</v>
      </c>
    </row>
    <row r="36" spans="1:5" ht="76.5">
      <c r="A36" s="35" t="s">
        <v>56</v>
      </c>
      <c r="E36" s="40" t="s">
        <v>4206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4207</v>
      </c>
      <c s="35" t="s">
        <v>5</v>
      </c>
      <c s="6" t="s">
        <v>4208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4208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4209</v>
      </c>
      <c s="35" t="s">
        <v>5</v>
      </c>
      <c s="6" t="s">
        <v>4210</v>
      </c>
      <c s="36" t="s">
        <v>128</v>
      </c>
      <c s="37">
        <v>1</v>
      </c>
      <c s="36">
        <v>0.05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4210</v>
      </c>
    </row>
    <row r="44" spans="1:5" ht="89.25">
      <c r="A44" s="35" t="s">
        <v>56</v>
      </c>
      <c r="E44" s="40" t="s">
        <v>4211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4212</v>
      </c>
      <c s="35" t="s">
        <v>5</v>
      </c>
      <c s="6" t="s">
        <v>4213</v>
      </c>
      <c s="36" t="s">
        <v>108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4213</v>
      </c>
    </row>
    <row r="48" spans="1:5" ht="25.5">
      <c r="A48" s="35" t="s">
        <v>56</v>
      </c>
      <c r="E48" s="40" t="s">
        <v>4214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4215</v>
      </c>
      <c s="35" t="s">
        <v>5</v>
      </c>
      <c s="6" t="s">
        <v>4216</v>
      </c>
      <c s="36" t="s">
        <v>108</v>
      </c>
      <c s="37">
        <v>8.24</v>
      </c>
      <c s="36">
        <v>0.00141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4216</v>
      </c>
    </row>
    <row r="52" spans="1:5" ht="51">
      <c r="A52" s="35" t="s">
        <v>56</v>
      </c>
      <c r="E52" s="40" t="s">
        <v>4217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4218</v>
      </c>
      <c s="35" t="s">
        <v>5</v>
      </c>
      <c s="6" t="s">
        <v>4219</v>
      </c>
      <c s="36" t="s">
        <v>566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4219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3181</v>
      </c>
      <c s="35" t="s">
        <v>5</v>
      </c>
      <c s="6" t="s">
        <v>3182</v>
      </c>
      <c s="36" t="s">
        <v>2344</v>
      </c>
      <c s="37">
        <v>8</v>
      </c>
      <c s="36">
        <v>0.001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3182</v>
      </c>
    </row>
    <row r="60" spans="1:5" ht="51">
      <c r="A60" s="35" t="s">
        <v>56</v>
      </c>
      <c r="E60" s="40" t="s">
        <v>4220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4221</v>
      </c>
      <c s="35" t="s">
        <v>5</v>
      </c>
      <c s="6" t="s">
        <v>4222</v>
      </c>
      <c s="36" t="s">
        <v>128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4222</v>
      </c>
    </row>
    <row r="64" spans="1:5" ht="25.5">
      <c r="A64" s="35" t="s">
        <v>56</v>
      </c>
      <c r="E64" s="40" t="s">
        <v>4223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4224</v>
      </c>
      <c s="35" t="s">
        <v>5</v>
      </c>
      <c s="6" t="s">
        <v>4225</v>
      </c>
      <c s="36" t="s">
        <v>128</v>
      </c>
      <c s="37">
        <v>2</v>
      </c>
      <c s="36">
        <v>0.0002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4225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3184</v>
      </c>
      <c s="35" t="s">
        <v>5</v>
      </c>
      <c s="6" t="s">
        <v>3185</v>
      </c>
      <c s="36" t="s">
        <v>85</v>
      </c>
      <c s="37">
        <v>0.132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3185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38.25">
      <c r="A74" t="s">
        <v>50</v>
      </c>
      <c s="34" t="s">
        <v>105</v>
      </c>
      <c s="34" t="s">
        <v>3186</v>
      </c>
      <c s="35" t="s">
        <v>5</v>
      </c>
      <c s="6" t="s">
        <v>3187</v>
      </c>
      <c s="36" t="s">
        <v>85</v>
      </c>
      <c s="37">
        <v>0.132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38.25">
      <c r="A75" s="35" t="s">
        <v>55</v>
      </c>
      <c r="E75" s="39" t="s">
        <v>3188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4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COUNTIFS(L8:L490,"=0",A8:A490,"P")+COUNTIFS(L8:L490,"",A8:A490,"P")+SUM(Q8:Q490)</f>
      </c>
    </row>
    <row r="8" spans="1:13" ht="12.75">
      <c r="A8" t="s">
        <v>45</v>
      </c>
      <c r="C8" s="28" t="s">
        <v>4228</v>
      </c>
      <c r="E8" s="30" t="s">
        <v>4227</v>
      </c>
      <c r="J8" s="29">
        <f>0+J9+J22+J235+J264+J445+J454+J475+J484+J489</f>
      </c>
      <c s="29">
        <f>0+K9+K22+K235+K264+K445+K454+K475+K484+K489</f>
      </c>
      <c s="29">
        <f>0+L9+L22+L235+L264+L445+L454+L475+L484+L489</f>
      </c>
      <c s="29">
        <f>0+M9+M22+M235+M264+M445+M454+M475+M484+M489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50</v>
      </c>
      <c s="34" t="s">
        <v>48</v>
      </c>
      <c s="34" t="s">
        <v>1368</v>
      </c>
      <c s="35" t="s">
        <v>5</v>
      </c>
      <c s="6" t="s">
        <v>944</v>
      </c>
      <c s="36" t="s">
        <v>53</v>
      </c>
      <c s="37">
        <v>1.75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1369</v>
      </c>
    </row>
    <row r="12" spans="1:5" ht="12.75">
      <c r="A12" s="35" t="s">
        <v>56</v>
      </c>
      <c r="E12" s="40" t="s">
        <v>4229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949</v>
      </c>
      <c s="35" t="s">
        <v>5</v>
      </c>
      <c s="6" t="s">
        <v>950</v>
      </c>
      <c s="36" t="s">
        <v>53</v>
      </c>
      <c s="37">
        <v>1.75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950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957</v>
      </c>
      <c s="6" t="s">
        <v>958</v>
      </c>
      <c s="36" t="s">
        <v>85</v>
      </c>
      <c s="37">
        <v>2.975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38.25">
      <c r="A19" s="35" t="s">
        <v>55</v>
      </c>
      <c r="E19" s="39" t="s">
        <v>959</v>
      </c>
    </row>
    <row r="20" spans="1:5" ht="12.75">
      <c r="A20" s="35" t="s">
        <v>56</v>
      </c>
      <c r="E20" s="40" t="s">
        <v>4230</v>
      </c>
    </row>
    <row r="21" spans="1:5" ht="409.5">
      <c r="A21" t="s">
        <v>58</v>
      </c>
      <c r="E21" s="39" t="s">
        <v>961</v>
      </c>
    </row>
    <row r="22" spans="1:13" ht="12.75">
      <c r="A22" t="s">
        <v>47</v>
      </c>
      <c r="C22" s="31" t="s">
        <v>3358</v>
      </c>
      <c r="E22" s="33" t="s">
        <v>3359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0+L23+L27+L31+L35+L39+L43+L47+L51+L55+L59+L63+L67+L71+L75+L79+L83+L87+L91+L95+L99+L103+L107+L111+L115+L119+L123+L127+L131+L135+L139+L143+L147+L151+L155+L159+L163+L167+L171+L175+L179+L183+L187+L191+L195+L199+L203+L207+L211+L215+L219+L223+L227+L231</f>
      </c>
      <c s="32">
        <f>0+M23+M27+M31+M35+M39+M43+M47+M51+M55+M59+M63+M67+M71+M75+M79+M83+M87+M91+M95+M99+M103+M107+M111+M115+M119+M123+M127+M131+M135+M139+M143+M147+M151+M155+M159+M163+M167+M171+M175+M179+M183+M187+M191+M195+M199+M203+M207+M211+M215+M219+M223+M227+M231</f>
      </c>
    </row>
    <row r="23" spans="1:16" ht="12.75">
      <c r="A23" t="s">
        <v>50</v>
      </c>
      <c s="34" t="s">
        <v>775</v>
      </c>
      <c s="34" t="s">
        <v>4231</v>
      </c>
      <c s="35" t="s">
        <v>5</v>
      </c>
      <c s="6" t="s">
        <v>4232</v>
      </c>
      <c s="36" t="s">
        <v>128</v>
      </c>
      <c s="37">
        <v>1</v>
      </c>
      <c s="36">
        <v>1.7</v>
      </c>
      <c s="36">
        <f>ROUND(G23*H23,6)</f>
      </c>
      <c r="L23" s="38">
        <v>0</v>
      </c>
      <c s="32">
        <f>ROUND(ROUND(L23,2)*ROUND(G23,3),2)</f>
      </c>
      <c s="36" t="s">
        <v>109</v>
      </c>
      <c>
        <f>(M23*21)/100</f>
      </c>
      <c t="s">
        <v>28</v>
      </c>
    </row>
    <row r="24" spans="1:5" ht="12.75">
      <c r="A24" s="35" t="s">
        <v>55</v>
      </c>
      <c r="E24" s="39" t="s">
        <v>4232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778</v>
      </c>
      <c s="34" t="s">
        <v>4233</v>
      </c>
      <c s="35" t="s">
        <v>5</v>
      </c>
      <c s="6" t="s">
        <v>4234</v>
      </c>
      <c s="36" t="s">
        <v>128</v>
      </c>
      <c s="37">
        <v>1</v>
      </c>
      <c s="36">
        <v>0.0391</v>
      </c>
      <c s="36">
        <f>ROUND(G27*H27,6)</f>
      </c>
      <c r="L27" s="38">
        <v>0</v>
      </c>
      <c s="32">
        <f>ROUND(ROUND(L27,2)*ROUND(G27,3),2)</f>
      </c>
      <c s="36" t="s">
        <v>109</v>
      </c>
      <c>
        <f>(M27*21)/100</f>
      </c>
      <c t="s">
        <v>28</v>
      </c>
    </row>
    <row r="28" spans="1:5" ht="25.5">
      <c r="A28" s="35" t="s">
        <v>55</v>
      </c>
      <c r="E28" s="39" t="s">
        <v>4234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781</v>
      </c>
      <c s="34" t="s">
        <v>3360</v>
      </c>
      <c s="35" t="s">
        <v>5</v>
      </c>
      <c s="6" t="s">
        <v>3361</v>
      </c>
      <c s="36" t="s">
        <v>128</v>
      </c>
      <c s="37">
        <v>208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3361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784</v>
      </c>
      <c s="34" t="s">
        <v>4235</v>
      </c>
      <c s="35" t="s">
        <v>5</v>
      </c>
      <c s="6" t="s">
        <v>4236</v>
      </c>
      <c s="36" t="s">
        <v>128</v>
      </c>
      <c s="37">
        <v>13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4236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787</v>
      </c>
      <c s="34" t="s">
        <v>3362</v>
      </c>
      <c s="35" t="s">
        <v>5</v>
      </c>
      <c s="6" t="s">
        <v>3363</v>
      </c>
      <c s="36" t="s">
        <v>128</v>
      </c>
      <c s="37">
        <v>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3363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790</v>
      </c>
      <c s="34" t="s">
        <v>3364</v>
      </c>
      <c s="35" t="s">
        <v>5</v>
      </c>
      <c s="6" t="s">
        <v>3365</v>
      </c>
      <c s="36" t="s">
        <v>128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3365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793</v>
      </c>
      <c s="34" t="s">
        <v>4237</v>
      </c>
      <c s="35" t="s">
        <v>5</v>
      </c>
      <c s="6" t="s">
        <v>4238</v>
      </c>
      <c s="36" t="s">
        <v>128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4238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796</v>
      </c>
      <c s="34" t="s">
        <v>4239</v>
      </c>
      <c s="35" t="s">
        <v>5</v>
      </c>
      <c s="6" t="s">
        <v>4240</v>
      </c>
      <c s="36" t="s">
        <v>128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4240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799</v>
      </c>
      <c s="34" t="s">
        <v>4241</v>
      </c>
      <c s="35" t="s">
        <v>5</v>
      </c>
      <c s="6" t="s">
        <v>4242</v>
      </c>
      <c s="36" t="s">
        <v>128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4242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802</v>
      </c>
      <c s="34" t="s">
        <v>4243</v>
      </c>
      <c s="35" t="s">
        <v>5</v>
      </c>
      <c s="6" t="s">
        <v>4244</v>
      </c>
      <c s="36" t="s">
        <v>128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4244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805</v>
      </c>
      <c s="34" t="s">
        <v>4245</v>
      </c>
      <c s="35" t="s">
        <v>5</v>
      </c>
      <c s="6" t="s">
        <v>4246</v>
      </c>
      <c s="36" t="s">
        <v>128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4246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808</v>
      </c>
      <c s="34" t="s">
        <v>3366</v>
      </c>
      <c s="35" t="s">
        <v>5</v>
      </c>
      <c s="6" t="s">
        <v>3367</v>
      </c>
      <c s="36" t="s">
        <v>128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3367</v>
      </c>
    </row>
    <row r="69" spans="1:5" ht="25.5">
      <c r="A69" s="35" t="s">
        <v>56</v>
      </c>
      <c r="E69" s="40" t="s">
        <v>4247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811</v>
      </c>
      <c s="34" t="s">
        <v>3369</v>
      </c>
      <c s="35" t="s">
        <v>5</v>
      </c>
      <c s="6" t="s">
        <v>3370</v>
      </c>
      <c s="36" t="s">
        <v>128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12.75">
      <c r="A72" s="35" t="s">
        <v>55</v>
      </c>
      <c r="E72" s="39" t="s">
        <v>3370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814</v>
      </c>
      <c s="34" t="s">
        <v>3372</v>
      </c>
      <c s="35" t="s">
        <v>5</v>
      </c>
      <c s="6" t="s">
        <v>3373</v>
      </c>
      <c s="36" t="s">
        <v>108</v>
      </c>
      <c s="37">
        <v>1</v>
      </c>
      <c s="36">
        <v>0.00013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12.75">
      <c r="A76" s="35" t="s">
        <v>55</v>
      </c>
      <c r="E76" s="39" t="s">
        <v>3373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50</v>
      </c>
      <c s="34" t="s">
        <v>817</v>
      </c>
      <c s="34" t="s">
        <v>3374</v>
      </c>
      <c s="35" t="s">
        <v>5</v>
      </c>
      <c s="6" t="s">
        <v>3375</v>
      </c>
      <c s="36" t="s">
        <v>108</v>
      </c>
      <c s="37">
        <v>42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25.5">
      <c r="A80" s="35" t="s">
        <v>55</v>
      </c>
      <c r="E80" s="39" t="s">
        <v>3375</v>
      </c>
    </row>
    <row r="81" spans="1:5" ht="38.25">
      <c r="A81" s="35" t="s">
        <v>56</v>
      </c>
      <c r="E81" s="40" t="s">
        <v>4248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818</v>
      </c>
      <c s="34" t="s">
        <v>4249</v>
      </c>
      <c s="35" t="s">
        <v>5</v>
      </c>
      <c s="6" t="s">
        <v>4250</v>
      </c>
      <c s="36" t="s">
        <v>2344</v>
      </c>
      <c s="37">
        <v>26.46</v>
      </c>
      <c s="36">
        <v>0.001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4250</v>
      </c>
    </row>
    <row r="85" spans="1:5" ht="25.5">
      <c r="A85" s="35" t="s">
        <v>56</v>
      </c>
      <c r="E85" s="40" t="s">
        <v>4251</v>
      </c>
    </row>
    <row r="86" spans="1:5" ht="12.75">
      <c r="A86" t="s">
        <v>58</v>
      </c>
      <c r="E86" s="39" t="s">
        <v>5</v>
      </c>
    </row>
    <row r="87" spans="1:16" ht="38.25">
      <c r="A87" t="s">
        <v>50</v>
      </c>
      <c s="34" t="s">
        <v>819</v>
      </c>
      <c s="34" t="s">
        <v>3379</v>
      </c>
      <c s="35" t="s">
        <v>5</v>
      </c>
      <c s="6" t="s">
        <v>3380</v>
      </c>
      <c s="36" t="s">
        <v>108</v>
      </c>
      <c s="37">
        <v>21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38.25">
      <c r="A88" s="35" t="s">
        <v>55</v>
      </c>
      <c r="E88" s="39" t="s">
        <v>3380</v>
      </c>
    </row>
    <row r="89" spans="1:5" ht="25.5">
      <c r="A89" s="35" t="s">
        <v>56</v>
      </c>
      <c r="E89" s="40" t="s">
        <v>4252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820</v>
      </c>
      <c s="34" t="s">
        <v>3381</v>
      </c>
      <c s="35" t="s">
        <v>5</v>
      </c>
      <c s="6" t="s">
        <v>3382</v>
      </c>
      <c s="36" t="s">
        <v>2344</v>
      </c>
      <c s="37">
        <v>21.168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3382</v>
      </c>
    </row>
    <row r="93" spans="1:5" ht="51">
      <c r="A93" s="35" t="s">
        <v>56</v>
      </c>
      <c r="E93" s="40" t="s">
        <v>4253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821</v>
      </c>
      <c s="34" t="s">
        <v>3384</v>
      </c>
      <c s="35" t="s">
        <v>5</v>
      </c>
      <c s="6" t="s">
        <v>3385</v>
      </c>
      <c s="36" t="s">
        <v>108</v>
      </c>
      <c s="37">
        <v>38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3385</v>
      </c>
    </row>
    <row r="97" spans="1:5" ht="76.5">
      <c r="A97" s="35" t="s">
        <v>56</v>
      </c>
      <c r="E97" s="40" t="s">
        <v>4254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824</v>
      </c>
      <c s="34" t="s">
        <v>3376</v>
      </c>
      <c s="35" t="s">
        <v>5</v>
      </c>
      <c s="6" t="s">
        <v>3377</v>
      </c>
      <c s="36" t="s">
        <v>2344</v>
      </c>
      <c s="37">
        <v>2.126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3377</v>
      </c>
    </row>
    <row r="101" spans="1:5" ht="63.75">
      <c r="A101" s="35" t="s">
        <v>56</v>
      </c>
      <c r="E101" s="40" t="s">
        <v>4255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827</v>
      </c>
      <c s="34" t="s">
        <v>3387</v>
      </c>
      <c s="35" t="s">
        <v>5</v>
      </c>
      <c s="6" t="s">
        <v>3388</v>
      </c>
      <c s="36" t="s">
        <v>2344</v>
      </c>
      <c s="37">
        <v>4.557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3388</v>
      </c>
    </row>
    <row r="105" spans="1:5" ht="51">
      <c r="A105" s="35" t="s">
        <v>56</v>
      </c>
      <c r="E105" s="40" t="s">
        <v>4256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831</v>
      </c>
      <c s="34" t="s">
        <v>3393</v>
      </c>
      <c s="35" t="s">
        <v>5</v>
      </c>
      <c s="6" t="s">
        <v>3394</v>
      </c>
      <c s="36" t="s">
        <v>108</v>
      </c>
      <c s="37">
        <v>15.75</v>
      </c>
      <c s="36">
        <v>0.00495</v>
      </c>
      <c s="36">
        <f>ROUND(G107*H107,6)</f>
      </c>
      <c r="L107" s="38">
        <v>0</v>
      </c>
      <c s="32">
        <f>ROUND(ROUND(L107,2)*ROUND(G107,3),2)</f>
      </c>
      <c s="36" t="s">
        <v>109</v>
      </c>
      <c>
        <f>(M107*21)/100</f>
      </c>
      <c t="s">
        <v>28</v>
      </c>
    </row>
    <row r="108" spans="1:5" ht="12.75">
      <c r="A108" s="35" t="s">
        <v>55</v>
      </c>
      <c r="E108" s="39" t="s">
        <v>3394</v>
      </c>
    </row>
    <row r="109" spans="1:5" ht="25.5">
      <c r="A109" s="35" t="s">
        <v>56</v>
      </c>
      <c r="E109" s="40" t="s">
        <v>4257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834</v>
      </c>
      <c s="34" t="s">
        <v>4258</v>
      </c>
      <c s="35" t="s">
        <v>5</v>
      </c>
      <c s="6" t="s">
        <v>4259</v>
      </c>
      <c s="36" t="s">
        <v>128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109</v>
      </c>
      <c>
        <f>(M111*21)/100</f>
      </c>
      <c t="s">
        <v>28</v>
      </c>
    </row>
    <row r="112" spans="1:5" ht="12.75">
      <c r="A112" s="35" t="s">
        <v>55</v>
      </c>
      <c r="E112" s="39" t="s">
        <v>4259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837</v>
      </c>
      <c s="34" t="s">
        <v>3426</v>
      </c>
      <c s="35" t="s">
        <v>5</v>
      </c>
      <c s="6" t="s">
        <v>3427</v>
      </c>
      <c s="36" t="s">
        <v>128</v>
      </c>
      <c s="37">
        <v>21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3427</v>
      </c>
    </row>
    <row r="117" spans="1:5" ht="76.5">
      <c r="A117" s="35" t="s">
        <v>56</v>
      </c>
      <c r="E117" s="40" t="s">
        <v>4260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841</v>
      </c>
      <c s="34" t="s">
        <v>3431</v>
      </c>
      <c s="35" t="s">
        <v>5</v>
      </c>
      <c s="6" t="s">
        <v>3432</v>
      </c>
      <c s="36" t="s">
        <v>128</v>
      </c>
      <c s="37">
        <v>1</v>
      </c>
      <c s="36">
        <v>0.00022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3432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842</v>
      </c>
      <c s="34" t="s">
        <v>4261</v>
      </c>
      <c s="35" t="s">
        <v>5</v>
      </c>
      <c s="6" t="s">
        <v>4262</v>
      </c>
      <c s="36" t="s">
        <v>128</v>
      </c>
      <c s="37">
        <v>20</v>
      </c>
      <c s="36">
        <v>0.00015</v>
      </c>
      <c s="36">
        <f>ROUND(G123*H123,6)</f>
      </c>
      <c r="L123" s="38">
        <v>0</v>
      </c>
      <c s="32">
        <f>ROUND(ROUND(L123,2)*ROUND(G123,3),2)</f>
      </c>
      <c s="36" t="s">
        <v>109</v>
      </c>
      <c>
        <f>(M123*21)/100</f>
      </c>
      <c t="s">
        <v>28</v>
      </c>
    </row>
    <row r="124" spans="1:5" ht="12.75">
      <c r="A124" s="35" t="s">
        <v>55</v>
      </c>
      <c r="E124" s="39" t="s">
        <v>4262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1168</v>
      </c>
      <c s="34" t="s">
        <v>3429</v>
      </c>
      <c s="35" t="s">
        <v>5</v>
      </c>
      <c s="6" t="s">
        <v>3430</v>
      </c>
      <c s="36" t="s">
        <v>128</v>
      </c>
      <c s="37">
        <v>10</v>
      </c>
      <c s="36">
        <v>0.00014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3430</v>
      </c>
    </row>
    <row r="129" spans="1:5" ht="51">
      <c r="A129" s="35" t="s">
        <v>56</v>
      </c>
      <c r="E129" s="40" t="s">
        <v>4263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1171</v>
      </c>
      <c s="34" t="s">
        <v>3437</v>
      </c>
      <c s="35" t="s">
        <v>5</v>
      </c>
      <c s="6" t="s">
        <v>3438</v>
      </c>
      <c s="36" t="s">
        <v>128</v>
      </c>
      <c s="37">
        <v>22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3438</v>
      </c>
    </row>
    <row r="133" spans="1:5" ht="63.75">
      <c r="A133" s="35" t="s">
        <v>56</v>
      </c>
      <c r="E133" s="40" t="s">
        <v>4264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1174</v>
      </c>
      <c s="34" t="s">
        <v>3442</v>
      </c>
      <c s="35" t="s">
        <v>5</v>
      </c>
      <c s="6" t="s">
        <v>3443</v>
      </c>
      <c s="36" t="s">
        <v>128</v>
      </c>
      <c s="37">
        <v>12</v>
      </c>
      <c s="36">
        <v>0.00022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3443</v>
      </c>
    </row>
    <row r="137" spans="1:5" ht="38.25">
      <c r="A137" s="35" t="s">
        <v>56</v>
      </c>
      <c r="E137" s="40" t="s">
        <v>4265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1177</v>
      </c>
      <c s="34" t="s">
        <v>4266</v>
      </c>
      <c s="35" t="s">
        <v>5</v>
      </c>
      <c s="6" t="s">
        <v>4267</v>
      </c>
      <c s="36" t="s">
        <v>128</v>
      </c>
      <c s="37">
        <v>10</v>
      </c>
      <c s="36">
        <v>0.0002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4267</v>
      </c>
    </row>
    <row r="141" spans="1:5" ht="38.25">
      <c r="A141" s="35" t="s">
        <v>56</v>
      </c>
      <c r="E141" s="40" t="s">
        <v>4268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1181</v>
      </c>
      <c s="34" t="s">
        <v>3448</v>
      </c>
      <c s="35" t="s">
        <v>5</v>
      </c>
      <c s="6" t="s">
        <v>3449</v>
      </c>
      <c s="36" t="s">
        <v>128</v>
      </c>
      <c s="37">
        <v>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3449</v>
      </c>
    </row>
    <row r="145" spans="1:5" ht="63.75">
      <c r="A145" s="35" t="s">
        <v>56</v>
      </c>
      <c r="E145" s="40" t="s">
        <v>4269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1185</v>
      </c>
      <c s="34" t="s">
        <v>3450</v>
      </c>
      <c s="35" t="s">
        <v>5</v>
      </c>
      <c s="6" t="s">
        <v>4270</v>
      </c>
      <c s="36" t="s">
        <v>128</v>
      </c>
      <c s="37">
        <v>15</v>
      </c>
      <c s="36">
        <v>0.00016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4270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1189</v>
      </c>
      <c s="34" t="s">
        <v>4271</v>
      </c>
      <c s="35" t="s">
        <v>5</v>
      </c>
      <c s="6" t="s">
        <v>4272</v>
      </c>
      <c s="36" t="s">
        <v>128</v>
      </c>
      <c s="37">
        <v>17</v>
      </c>
      <c s="36">
        <v>0.00016</v>
      </c>
      <c s="36">
        <f>ROUND(G151*H151,6)</f>
      </c>
      <c r="L151" s="38">
        <v>0</v>
      </c>
      <c s="32">
        <f>ROUND(ROUND(L151,2)*ROUND(G151,3),2)</f>
      </c>
      <c s="36" t="s">
        <v>109</v>
      </c>
      <c>
        <f>(M151*21)/100</f>
      </c>
      <c t="s">
        <v>28</v>
      </c>
    </row>
    <row r="152" spans="1:5" ht="12.75">
      <c r="A152" s="35" t="s">
        <v>55</v>
      </c>
      <c r="E152" s="39" t="s">
        <v>4272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1192</v>
      </c>
      <c s="34" t="s">
        <v>3452</v>
      </c>
      <c s="35" t="s">
        <v>5</v>
      </c>
      <c s="6" t="s">
        <v>3453</v>
      </c>
      <c s="36" t="s">
        <v>128</v>
      </c>
      <c s="37">
        <v>20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3453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1196</v>
      </c>
      <c s="34" t="s">
        <v>3454</v>
      </c>
      <c s="35" t="s">
        <v>5</v>
      </c>
      <c s="6" t="s">
        <v>3455</v>
      </c>
      <c s="36" t="s">
        <v>128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109</v>
      </c>
      <c>
        <f>(M159*21)/100</f>
      </c>
      <c t="s">
        <v>28</v>
      </c>
    </row>
    <row r="160" spans="1:5" ht="12.75">
      <c r="A160" s="35" t="s">
        <v>55</v>
      </c>
      <c r="E160" s="39" t="s">
        <v>3455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1199</v>
      </c>
      <c s="34" t="s">
        <v>3456</v>
      </c>
      <c s="35" t="s">
        <v>5</v>
      </c>
      <c s="6" t="s">
        <v>3457</v>
      </c>
      <c s="36" t="s">
        <v>128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38.25">
      <c r="A164" s="35" t="s">
        <v>55</v>
      </c>
      <c r="E164" s="39" t="s">
        <v>3458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38.25">
      <c r="A167" t="s">
        <v>50</v>
      </c>
      <c s="34" t="s">
        <v>1203</v>
      </c>
      <c s="34" t="s">
        <v>3462</v>
      </c>
      <c s="35" t="s">
        <v>5</v>
      </c>
      <c s="6" t="s">
        <v>3463</v>
      </c>
      <c s="36" t="s">
        <v>108</v>
      </c>
      <c s="37">
        <v>435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38.25">
      <c r="A168" s="35" t="s">
        <v>55</v>
      </c>
      <c r="E168" s="39" t="s">
        <v>3463</v>
      </c>
    </row>
    <row r="169" spans="1:5" ht="12.75">
      <c r="A169" s="35" t="s">
        <v>56</v>
      </c>
      <c r="E169" s="40" t="s">
        <v>4273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1207</v>
      </c>
      <c s="34" t="s">
        <v>3465</v>
      </c>
      <c s="35" t="s">
        <v>5</v>
      </c>
      <c s="6" t="s">
        <v>3466</v>
      </c>
      <c s="36" t="s">
        <v>108</v>
      </c>
      <c s="37">
        <v>368</v>
      </c>
      <c s="36">
        <v>0.00012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3466</v>
      </c>
    </row>
    <row r="173" spans="1:5" ht="25.5">
      <c r="A173" s="35" t="s">
        <v>56</v>
      </c>
      <c r="E173" s="40" t="s">
        <v>4274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1211</v>
      </c>
      <c s="34" t="s">
        <v>568</v>
      </c>
      <c s="35" t="s">
        <v>5</v>
      </c>
      <c s="6" t="s">
        <v>569</v>
      </c>
      <c s="36" t="s">
        <v>108</v>
      </c>
      <c s="37">
        <v>115</v>
      </c>
      <c s="36">
        <v>0.00017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569</v>
      </c>
    </row>
    <row r="177" spans="1:5" ht="25.5">
      <c r="A177" s="35" t="s">
        <v>56</v>
      </c>
      <c r="E177" s="40" t="s">
        <v>3473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1215</v>
      </c>
      <c s="34" t="s">
        <v>4275</v>
      </c>
      <c s="35" t="s">
        <v>5</v>
      </c>
      <c s="6" t="s">
        <v>4276</v>
      </c>
      <c s="36" t="s">
        <v>108</v>
      </c>
      <c s="37">
        <v>17.25</v>
      </c>
      <c s="36">
        <v>0.00023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4276</v>
      </c>
    </row>
    <row r="181" spans="1:5" ht="25.5">
      <c r="A181" s="35" t="s">
        <v>56</v>
      </c>
      <c r="E181" s="40" t="s">
        <v>3598</v>
      </c>
    </row>
    <row r="182" spans="1:5" ht="12.75">
      <c r="A182" t="s">
        <v>58</v>
      </c>
      <c r="E182" s="39" t="s">
        <v>5</v>
      </c>
    </row>
    <row r="183" spans="1:16" ht="38.25">
      <c r="A183" t="s">
        <v>50</v>
      </c>
      <c s="34" t="s">
        <v>1218</v>
      </c>
      <c s="34" t="s">
        <v>3469</v>
      </c>
      <c s="35" t="s">
        <v>5</v>
      </c>
      <c s="6" t="s">
        <v>3470</v>
      </c>
      <c s="36" t="s">
        <v>108</v>
      </c>
      <c s="37">
        <v>25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38.25">
      <c r="A184" s="35" t="s">
        <v>55</v>
      </c>
      <c r="E184" s="39" t="s">
        <v>3470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12.75">
      <c r="A187" t="s">
        <v>50</v>
      </c>
      <c s="34" t="s">
        <v>1224</v>
      </c>
      <c s="34" t="s">
        <v>3471</v>
      </c>
      <c s="35" t="s">
        <v>5</v>
      </c>
      <c s="6" t="s">
        <v>3472</v>
      </c>
      <c s="36" t="s">
        <v>108</v>
      </c>
      <c s="37">
        <v>28.75</v>
      </c>
      <c s="36">
        <v>0.00014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12.75">
      <c r="A188" s="35" t="s">
        <v>55</v>
      </c>
      <c r="E188" s="39" t="s">
        <v>3472</v>
      </c>
    </row>
    <row r="189" spans="1:5" ht="25.5">
      <c r="A189" s="35" t="s">
        <v>56</v>
      </c>
      <c r="E189" s="40" t="s">
        <v>4277</v>
      </c>
    </row>
    <row r="190" spans="1:5" ht="12.75">
      <c r="A190" t="s">
        <v>58</v>
      </c>
      <c r="E190" s="39" t="s">
        <v>5</v>
      </c>
    </row>
    <row r="191" spans="1:16" ht="38.25">
      <c r="A191" t="s">
        <v>50</v>
      </c>
      <c s="34" t="s">
        <v>1227</v>
      </c>
      <c s="34" t="s">
        <v>4278</v>
      </c>
      <c s="35" t="s">
        <v>5</v>
      </c>
      <c s="6" t="s">
        <v>4279</v>
      </c>
      <c s="36" t="s">
        <v>108</v>
      </c>
      <c s="37">
        <v>18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38.25">
      <c r="A192" s="35" t="s">
        <v>55</v>
      </c>
      <c r="E192" s="39" t="s">
        <v>4279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1230</v>
      </c>
      <c s="34" t="s">
        <v>3477</v>
      </c>
      <c s="35" t="s">
        <v>5</v>
      </c>
      <c s="6" t="s">
        <v>3478</v>
      </c>
      <c s="36" t="s">
        <v>108</v>
      </c>
      <c s="37">
        <v>20.7</v>
      </c>
      <c s="36">
        <v>0.00064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3478</v>
      </c>
    </row>
    <row r="197" spans="1:5" ht="25.5">
      <c r="A197" s="35" t="s">
        <v>56</v>
      </c>
      <c r="E197" s="40" t="s">
        <v>4280</v>
      </c>
    </row>
    <row r="198" spans="1:5" ht="12.75">
      <c r="A198" t="s">
        <v>58</v>
      </c>
      <c r="E198" s="39" t="s">
        <v>5</v>
      </c>
    </row>
    <row r="199" spans="1:16" ht="25.5">
      <c r="A199" t="s">
        <v>50</v>
      </c>
      <c s="34" t="s">
        <v>1233</v>
      </c>
      <c s="34" t="s">
        <v>4281</v>
      </c>
      <c s="35" t="s">
        <v>5</v>
      </c>
      <c s="6" t="s">
        <v>4282</v>
      </c>
      <c s="36" t="s">
        <v>108</v>
      </c>
      <c s="37">
        <v>30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28</v>
      </c>
    </row>
    <row r="200" spans="1:5" ht="25.5">
      <c r="A200" s="35" t="s">
        <v>55</v>
      </c>
      <c r="E200" s="39" t="s">
        <v>4282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1237</v>
      </c>
      <c s="34" t="s">
        <v>3483</v>
      </c>
      <c s="35" t="s">
        <v>5</v>
      </c>
      <c s="6" t="s">
        <v>3484</v>
      </c>
      <c s="36" t="s">
        <v>108</v>
      </c>
      <c s="37">
        <v>34.5</v>
      </c>
      <c s="36">
        <v>0.0009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28</v>
      </c>
    </row>
    <row r="204" spans="1:5" ht="12.75">
      <c r="A204" s="35" t="s">
        <v>55</v>
      </c>
      <c r="E204" s="39" t="s">
        <v>3484</v>
      </c>
    </row>
    <row r="205" spans="1:5" ht="25.5">
      <c r="A205" s="35" t="s">
        <v>56</v>
      </c>
      <c r="E205" s="40" t="s">
        <v>4283</v>
      </c>
    </row>
    <row r="206" spans="1:5" ht="12.75">
      <c r="A206" t="s">
        <v>58</v>
      </c>
      <c r="E206" s="39" t="s">
        <v>5</v>
      </c>
    </row>
    <row r="207" spans="1:16" ht="38.25">
      <c r="A207" t="s">
        <v>50</v>
      </c>
      <c s="34" t="s">
        <v>1240</v>
      </c>
      <c s="34" t="s">
        <v>3491</v>
      </c>
      <c s="35" t="s">
        <v>5</v>
      </c>
      <c s="6" t="s">
        <v>3492</v>
      </c>
      <c s="36" t="s">
        <v>108</v>
      </c>
      <c s="37">
        <v>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28</v>
      </c>
    </row>
    <row r="208" spans="1:5" ht="38.25">
      <c r="A208" s="35" t="s">
        <v>55</v>
      </c>
      <c r="E208" s="39" t="s">
        <v>3492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50</v>
      </c>
      <c s="34" t="s">
        <v>1243</v>
      </c>
      <c s="34" t="s">
        <v>3497</v>
      </c>
      <c s="35" t="s">
        <v>5</v>
      </c>
      <c s="6" t="s">
        <v>3498</v>
      </c>
      <c s="36" t="s">
        <v>108</v>
      </c>
      <c s="37">
        <v>17.25</v>
      </c>
      <c s="36">
        <v>0.00025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28</v>
      </c>
    </row>
    <row r="212" spans="1:5" ht="12.75">
      <c r="A212" s="35" t="s">
        <v>55</v>
      </c>
      <c r="E212" s="39" t="s">
        <v>3498</v>
      </c>
    </row>
    <row r="213" spans="1:5" ht="25.5">
      <c r="A213" s="35" t="s">
        <v>56</v>
      </c>
      <c r="E213" s="40" t="s">
        <v>3598</v>
      </c>
    </row>
    <row r="214" spans="1:5" ht="12.75">
      <c r="A214" t="s">
        <v>58</v>
      </c>
      <c r="E214" s="39" t="s">
        <v>5</v>
      </c>
    </row>
    <row r="215" spans="1:16" ht="25.5">
      <c r="A215" t="s">
        <v>50</v>
      </c>
      <c s="34" t="s">
        <v>1027</v>
      </c>
      <c s="34" t="s">
        <v>4284</v>
      </c>
      <c s="35" t="s">
        <v>5</v>
      </c>
      <c s="6" t="s">
        <v>4285</v>
      </c>
      <c s="36" t="s">
        <v>108</v>
      </c>
      <c s="37">
        <v>50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28</v>
      </c>
    </row>
    <row r="216" spans="1:5" ht="25.5">
      <c r="A216" s="35" t="s">
        <v>55</v>
      </c>
      <c r="E216" s="39" t="s">
        <v>4285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5</v>
      </c>
    </row>
    <row r="219" spans="1:16" ht="12.75">
      <c r="A219" t="s">
        <v>50</v>
      </c>
      <c s="34" t="s">
        <v>1032</v>
      </c>
      <c s="34" t="s">
        <v>4286</v>
      </c>
      <c s="35" t="s">
        <v>5</v>
      </c>
      <c s="6" t="s">
        <v>4287</v>
      </c>
      <c s="36" t="s">
        <v>108</v>
      </c>
      <c s="37">
        <v>57.5</v>
      </c>
      <c s="36">
        <v>0.00031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28</v>
      </c>
    </row>
    <row r="220" spans="1:5" ht="12.75">
      <c r="A220" s="35" t="s">
        <v>55</v>
      </c>
      <c r="E220" s="39" t="s">
        <v>4287</v>
      </c>
    </row>
    <row r="221" spans="1:5" ht="25.5">
      <c r="A221" s="35" t="s">
        <v>56</v>
      </c>
      <c r="E221" s="40" t="s">
        <v>4288</v>
      </c>
    </row>
    <row r="222" spans="1:5" ht="12.75">
      <c r="A222" t="s">
        <v>58</v>
      </c>
      <c r="E222" s="39" t="s">
        <v>5</v>
      </c>
    </row>
    <row r="223" spans="1:16" ht="12.75">
      <c r="A223" t="s">
        <v>50</v>
      </c>
      <c s="34" t="s">
        <v>1036</v>
      </c>
      <c s="34" t="s">
        <v>4289</v>
      </c>
      <c s="35" t="s">
        <v>5</v>
      </c>
      <c s="6" t="s">
        <v>4290</v>
      </c>
      <c s="36" t="s">
        <v>102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109</v>
      </c>
      <c>
        <f>(M223*21)/100</f>
      </c>
      <c t="s">
        <v>28</v>
      </c>
    </row>
    <row r="224" spans="1:5" ht="12.75">
      <c r="A224" s="35" t="s">
        <v>55</v>
      </c>
      <c r="E224" s="39" t="s">
        <v>4290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5</v>
      </c>
    </row>
    <row r="227" spans="1:16" ht="12.75">
      <c r="A227" t="s">
        <v>50</v>
      </c>
      <c s="34" t="s">
        <v>1039</v>
      </c>
      <c s="34" t="s">
        <v>4291</v>
      </c>
      <c s="35" t="s">
        <v>5</v>
      </c>
      <c s="6" t="s">
        <v>4292</v>
      </c>
      <c s="36" t="s">
        <v>108</v>
      </c>
      <c s="37">
        <v>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28</v>
      </c>
    </row>
    <row r="228" spans="1:5" ht="12.75">
      <c r="A228" s="35" t="s">
        <v>55</v>
      </c>
      <c r="E228" s="39" t="s">
        <v>4292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12.75">
      <c r="A231" t="s">
        <v>50</v>
      </c>
      <c s="34" t="s">
        <v>1042</v>
      </c>
      <c s="34" t="s">
        <v>4293</v>
      </c>
      <c s="35" t="s">
        <v>5</v>
      </c>
      <c s="6" t="s">
        <v>4294</v>
      </c>
      <c s="36" t="s">
        <v>128</v>
      </c>
      <c s="37">
        <v>20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12.75">
      <c r="A232" s="35" t="s">
        <v>55</v>
      </c>
      <c r="E232" s="39" t="s">
        <v>4294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3" ht="12.75">
      <c r="A235" t="s">
        <v>47</v>
      </c>
      <c r="C235" s="31" t="s">
        <v>3500</v>
      </c>
      <c r="E235" s="33" t="s">
        <v>3501</v>
      </c>
      <c r="J235" s="32">
        <f>0</f>
      </c>
      <c s="32">
        <f>0</f>
      </c>
      <c s="32">
        <f>0+L236+L240+L244+L248+L252+L256+L260</f>
      </c>
      <c s="32">
        <f>0+M236+M240+M244+M248+M252+M256+M260</f>
      </c>
    </row>
    <row r="236" spans="1:16" ht="25.5">
      <c r="A236" t="s">
        <v>50</v>
      </c>
      <c s="34" t="s">
        <v>964</v>
      </c>
      <c s="34" t="s">
        <v>3502</v>
      </c>
      <c s="35" t="s">
        <v>5</v>
      </c>
      <c s="6" t="s">
        <v>3503</v>
      </c>
      <c s="36" t="s">
        <v>108</v>
      </c>
      <c s="37">
        <v>25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28</v>
      </c>
    </row>
    <row r="237" spans="1:5" ht="38.25">
      <c r="A237" s="35" t="s">
        <v>55</v>
      </c>
      <c r="E237" s="39" t="s">
        <v>3504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25.5">
      <c r="A240" t="s">
        <v>50</v>
      </c>
      <c s="34" t="s">
        <v>968</v>
      </c>
      <c s="34" t="s">
        <v>3505</v>
      </c>
      <c s="35" t="s">
        <v>5</v>
      </c>
      <c s="6" t="s">
        <v>3506</v>
      </c>
      <c s="36" t="s">
        <v>108</v>
      </c>
      <c s="37">
        <v>25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38.25">
      <c r="A241" s="35" t="s">
        <v>55</v>
      </c>
      <c r="E241" s="39" t="s">
        <v>3507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50</v>
      </c>
      <c s="34" t="s">
        <v>1746</v>
      </c>
      <c s="34" t="s">
        <v>3508</v>
      </c>
      <c s="35" t="s">
        <v>5</v>
      </c>
      <c s="6" t="s">
        <v>3509</v>
      </c>
      <c s="36" t="s">
        <v>102</v>
      </c>
      <c s="37">
        <v>8.75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28</v>
      </c>
    </row>
    <row r="245" spans="1:5" ht="12.75">
      <c r="A245" s="35" t="s">
        <v>55</v>
      </c>
      <c r="E245" s="39" t="s">
        <v>3509</v>
      </c>
    </row>
    <row r="246" spans="1:5" ht="25.5">
      <c r="A246" s="35" t="s">
        <v>56</v>
      </c>
      <c r="E246" s="40" t="s">
        <v>4295</v>
      </c>
    </row>
    <row r="247" spans="1:5" ht="12.75">
      <c r="A247" t="s">
        <v>58</v>
      </c>
      <c r="E247" s="39" t="s">
        <v>5</v>
      </c>
    </row>
    <row r="248" spans="1:16" ht="25.5">
      <c r="A248" t="s">
        <v>50</v>
      </c>
      <c s="34" t="s">
        <v>1750</v>
      </c>
      <c s="34" t="s">
        <v>3513</v>
      </c>
      <c s="35" t="s">
        <v>5</v>
      </c>
      <c s="6" t="s">
        <v>3514</v>
      </c>
      <c s="36" t="s">
        <v>108</v>
      </c>
      <c s="37">
        <v>25</v>
      </c>
      <c s="36">
        <v>9E-05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28</v>
      </c>
    </row>
    <row r="249" spans="1:5" ht="25.5">
      <c r="A249" s="35" t="s">
        <v>55</v>
      </c>
      <c r="E249" s="39" t="s">
        <v>3514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25.5">
      <c r="A252" t="s">
        <v>50</v>
      </c>
      <c s="34" t="s">
        <v>1756</v>
      </c>
      <c s="34" t="s">
        <v>3515</v>
      </c>
      <c s="35" t="s">
        <v>5</v>
      </c>
      <c s="6" t="s">
        <v>3516</v>
      </c>
      <c s="36" t="s">
        <v>108</v>
      </c>
      <c s="37">
        <v>32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28</v>
      </c>
    </row>
    <row r="253" spans="1:5" ht="25.5">
      <c r="A253" s="35" t="s">
        <v>55</v>
      </c>
      <c r="E253" s="39" t="s">
        <v>3516</v>
      </c>
    </row>
    <row r="254" spans="1:5" ht="12.75">
      <c r="A254" s="35" t="s">
        <v>56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25.5">
      <c r="A256" t="s">
        <v>50</v>
      </c>
      <c s="34" t="s">
        <v>1760</v>
      </c>
      <c s="34" t="s">
        <v>3521</v>
      </c>
      <c s="35" t="s">
        <v>5</v>
      </c>
      <c s="6" t="s">
        <v>3522</v>
      </c>
      <c s="36" t="s">
        <v>108</v>
      </c>
      <c s="37">
        <v>33.6</v>
      </c>
      <c s="36">
        <v>0.00019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28</v>
      </c>
    </row>
    <row r="257" spans="1:5" ht="25.5">
      <c r="A257" s="35" t="s">
        <v>55</v>
      </c>
      <c r="E257" s="39" t="s">
        <v>3522</v>
      </c>
    </row>
    <row r="258" spans="1:5" ht="25.5">
      <c r="A258" s="35" t="s">
        <v>56</v>
      </c>
      <c r="E258" s="40" t="s">
        <v>4296</v>
      </c>
    </row>
    <row r="259" spans="1:5" ht="12.75">
      <c r="A259" t="s">
        <v>58</v>
      </c>
      <c r="E259" s="39" t="s">
        <v>5</v>
      </c>
    </row>
    <row r="260" spans="1:16" ht="25.5">
      <c r="A260" t="s">
        <v>50</v>
      </c>
      <c s="34" t="s">
        <v>1765</v>
      </c>
      <c s="34" t="s">
        <v>3537</v>
      </c>
      <c s="35" t="s">
        <v>5</v>
      </c>
      <c s="6" t="s">
        <v>3538</v>
      </c>
      <c s="36" t="s">
        <v>85</v>
      </c>
      <c s="37">
        <v>0.009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28</v>
      </c>
    </row>
    <row r="261" spans="1:5" ht="25.5">
      <c r="A261" s="35" t="s">
        <v>55</v>
      </c>
      <c r="E261" s="39" t="s">
        <v>3538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3" ht="12.75">
      <c r="A264" t="s">
        <v>47</v>
      </c>
      <c r="C264" s="31" t="s">
        <v>3539</v>
      </c>
      <c r="E264" s="33" t="s">
        <v>3540</v>
      </c>
      <c r="J264" s="32">
        <f>0</f>
      </c>
      <c s="32">
        <f>0</f>
      </c>
      <c s="32">
        <f>0+L265+L269+L273+L277+L281+L285+L289+L293+L297+L301+L305+L309+L313+L317+L321+L325+L329+L333+L337+L341+L345+L349+L353+L357+L361+L365+L369+L373+L377+L381+L385+L389+L393+L397+L401+L405+L409+L413+L417+L421+L425+L429+L433+L437+L441</f>
      </c>
      <c s="32">
        <f>0+M265+M269+M273+M277+M281+M285+M289+M293+M297+M301+M305+M309+M313+M317+M321+M325+M329+M333+M337+M341+M345+M349+M353+M357+M361+M365+M369+M373+M377+M381+M385+M389+M393+M397+M401+M405+M409+M413+M417+M421+M425+M429+M433+M437+M441</f>
      </c>
    </row>
    <row r="265" spans="1:16" ht="25.5">
      <c r="A265" t="s">
        <v>50</v>
      </c>
      <c s="34" t="s">
        <v>63</v>
      </c>
      <c s="34" t="s">
        <v>3796</v>
      </c>
      <c s="35" t="s">
        <v>5</v>
      </c>
      <c s="6" t="s">
        <v>3797</v>
      </c>
      <c s="36" t="s">
        <v>108</v>
      </c>
      <c s="37">
        <v>50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28</v>
      </c>
    </row>
    <row r="266" spans="1:5" ht="25.5">
      <c r="A266" s="35" t="s">
        <v>55</v>
      </c>
      <c r="E266" s="39" t="s">
        <v>3797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5</v>
      </c>
    </row>
    <row r="269" spans="1:16" ht="12.75">
      <c r="A269" t="s">
        <v>50</v>
      </c>
      <c s="34" t="s">
        <v>66</v>
      </c>
      <c s="34" t="s">
        <v>4297</v>
      </c>
      <c s="35" t="s">
        <v>5</v>
      </c>
      <c s="6" t="s">
        <v>4298</v>
      </c>
      <c s="36" t="s">
        <v>108</v>
      </c>
      <c s="37">
        <v>52.5</v>
      </c>
      <c s="36">
        <v>0.00019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28</v>
      </c>
    </row>
    <row r="270" spans="1:5" ht="12.75">
      <c r="A270" s="35" t="s">
        <v>55</v>
      </c>
      <c r="E270" s="39" t="s">
        <v>4298</v>
      </c>
    </row>
    <row r="271" spans="1:5" ht="25.5">
      <c r="A271" s="35" t="s">
        <v>56</v>
      </c>
      <c r="E271" s="40" t="s">
        <v>4299</v>
      </c>
    </row>
    <row r="272" spans="1:5" ht="12.75">
      <c r="A272" t="s">
        <v>58</v>
      </c>
      <c r="E272" s="39" t="s">
        <v>5</v>
      </c>
    </row>
    <row r="273" spans="1:16" ht="12.75">
      <c r="A273" t="s">
        <v>50</v>
      </c>
      <c s="34" t="s">
        <v>27</v>
      </c>
      <c s="34" t="s">
        <v>4300</v>
      </c>
      <c s="35" t="s">
        <v>5</v>
      </c>
      <c s="6" t="s">
        <v>4301</v>
      </c>
      <c s="36" t="s">
        <v>128</v>
      </c>
      <c s="37">
        <v>50</v>
      </c>
      <c s="36">
        <v>9E-05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28</v>
      </c>
    </row>
    <row r="274" spans="1:5" ht="12.75">
      <c r="A274" s="35" t="s">
        <v>55</v>
      </c>
      <c r="E274" s="39" t="s">
        <v>4301</v>
      </c>
    </row>
    <row r="275" spans="1:5" ht="12.75">
      <c r="A275" s="35" t="s">
        <v>56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25.5">
      <c r="A277" t="s">
        <v>50</v>
      </c>
      <c s="34" t="s">
        <v>72</v>
      </c>
      <c s="34" t="s">
        <v>4302</v>
      </c>
      <c s="35" t="s">
        <v>5</v>
      </c>
      <c s="6" t="s">
        <v>4303</v>
      </c>
      <c s="36" t="s">
        <v>108</v>
      </c>
      <c s="37">
        <v>6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28</v>
      </c>
    </row>
    <row r="278" spans="1:5" ht="25.5">
      <c r="A278" s="35" t="s">
        <v>55</v>
      </c>
      <c r="E278" s="39" t="s">
        <v>4303</v>
      </c>
    </row>
    <row r="279" spans="1:5" ht="12.75">
      <c r="A279" s="35" t="s">
        <v>56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6" ht="12.75">
      <c r="A281" t="s">
        <v>50</v>
      </c>
      <c s="34" t="s">
        <v>75</v>
      </c>
      <c s="34" t="s">
        <v>4304</v>
      </c>
      <c s="35" t="s">
        <v>5</v>
      </c>
      <c s="6" t="s">
        <v>4305</v>
      </c>
      <c s="36" t="s">
        <v>108</v>
      </c>
      <c s="37">
        <v>6.3</v>
      </c>
      <c s="36">
        <v>0.00023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28</v>
      </c>
    </row>
    <row r="282" spans="1:5" ht="12.75">
      <c r="A282" s="35" t="s">
        <v>55</v>
      </c>
      <c r="E282" s="39" t="s">
        <v>4305</v>
      </c>
    </row>
    <row r="283" spans="1:5" ht="25.5">
      <c r="A283" s="35" t="s">
        <v>56</v>
      </c>
      <c r="E283" s="40" t="s">
        <v>4306</v>
      </c>
    </row>
    <row r="284" spans="1:5" ht="12.75">
      <c r="A284" t="s">
        <v>58</v>
      </c>
      <c r="E284" s="39" t="s">
        <v>5</v>
      </c>
    </row>
    <row r="285" spans="1:16" ht="12.75">
      <c r="A285" t="s">
        <v>50</v>
      </c>
      <c s="34" t="s">
        <v>78</v>
      </c>
      <c s="34" t="s">
        <v>4307</v>
      </c>
      <c s="35" t="s">
        <v>5</v>
      </c>
      <c s="6" t="s">
        <v>4308</v>
      </c>
      <c s="36" t="s">
        <v>128</v>
      </c>
      <c s="37">
        <v>6</v>
      </c>
      <c s="36">
        <v>0.00014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28</v>
      </c>
    </row>
    <row r="286" spans="1:5" ht="12.75">
      <c r="A286" s="35" t="s">
        <v>55</v>
      </c>
      <c r="E286" s="39" t="s">
        <v>4308</v>
      </c>
    </row>
    <row r="287" spans="1:5" ht="12.75">
      <c r="A287" s="35" t="s">
        <v>56</v>
      </c>
      <c r="E287" s="40" t="s">
        <v>5</v>
      </c>
    </row>
    <row r="288" spans="1:5" ht="12.75">
      <c r="A288" t="s">
        <v>58</v>
      </c>
      <c r="E288" s="39" t="s">
        <v>5</v>
      </c>
    </row>
    <row r="289" spans="1:16" ht="25.5">
      <c r="A289" t="s">
        <v>50</v>
      </c>
      <c s="34" t="s">
        <v>82</v>
      </c>
      <c s="34" t="s">
        <v>3576</v>
      </c>
      <c s="35" t="s">
        <v>5</v>
      </c>
      <c s="6" t="s">
        <v>3577</v>
      </c>
      <c s="36" t="s">
        <v>128</v>
      </c>
      <c s="37">
        <v>7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109</v>
      </c>
      <c>
        <f>(M289*21)/100</f>
      </c>
      <c t="s">
        <v>28</v>
      </c>
    </row>
    <row r="290" spans="1:5" ht="38.25">
      <c r="A290" s="35" t="s">
        <v>55</v>
      </c>
      <c r="E290" s="39" t="s">
        <v>3578</v>
      </c>
    </row>
    <row r="291" spans="1:5" ht="12.75">
      <c r="A291" s="35" t="s">
        <v>56</v>
      </c>
      <c r="E291" s="40" t="s">
        <v>5</v>
      </c>
    </row>
    <row r="292" spans="1:5" ht="12.75">
      <c r="A292" t="s">
        <v>58</v>
      </c>
      <c r="E292" s="39" t="s">
        <v>5</v>
      </c>
    </row>
    <row r="293" spans="1:16" ht="25.5">
      <c r="A293" t="s">
        <v>50</v>
      </c>
      <c s="34" t="s">
        <v>87</v>
      </c>
      <c s="34" t="s">
        <v>3579</v>
      </c>
      <c s="35" t="s">
        <v>5</v>
      </c>
      <c s="6" t="s">
        <v>3580</v>
      </c>
      <c s="36" t="s">
        <v>128</v>
      </c>
      <c s="37">
        <v>7</v>
      </c>
      <c s="36">
        <v>0.00057</v>
      </c>
      <c s="36">
        <f>ROUND(G293*H293,6)</f>
      </c>
      <c r="L293" s="38">
        <v>0</v>
      </c>
      <c s="32">
        <f>ROUND(ROUND(L293,2)*ROUND(G293,3),2)</f>
      </c>
      <c s="36" t="s">
        <v>109</v>
      </c>
      <c>
        <f>(M293*21)/100</f>
      </c>
      <c t="s">
        <v>28</v>
      </c>
    </row>
    <row r="294" spans="1:5" ht="25.5">
      <c r="A294" s="35" t="s">
        <v>55</v>
      </c>
      <c r="E294" s="39" t="s">
        <v>3580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  <row r="297" spans="1:16" ht="38.25">
      <c r="A297" t="s">
        <v>50</v>
      </c>
      <c s="34" t="s">
        <v>90</v>
      </c>
      <c s="34" t="s">
        <v>3581</v>
      </c>
      <c s="35" t="s">
        <v>5</v>
      </c>
      <c s="6" t="s">
        <v>3582</v>
      </c>
      <c s="36" t="s">
        <v>108</v>
      </c>
      <c s="37">
        <v>90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28</v>
      </c>
    </row>
    <row r="298" spans="1:5" ht="38.25">
      <c r="A298" s="35" t="s">
        <v>55</v>
      </c>
      <c r="E298" s="39" t="s">
        <v>3583</v>
      </c>
    </row>
    <row r="299" spans="1:5" ht="12.75">
      <c r="A299" s="35" t="s">
        <v>56</v>
      </c>
      <c r="E299" s="40" t="s">
        <v>4309</v>
      </c>
    </row>
    <row r="300" spans="1:5" ht="12.75">
      <c r="A300" t="s">
        <v>58</v>
      </c>
      <c r="E300" s="39" t="s">
        <v>5</v>
      </c>
    </row>
    <row r="301" spans="1:16" ht="12.75">
      <c r="A301" t="s">
        <v>50</v>
      </c>
      <c s="34" t="s">
        <v>94</v>
      </c>
      <c s="34" t="s">
        <v>3585</v>
      </c>
      <c s="35" t="s">
        <v>5</v>
      </c>
      <c s="6" t="s">
        <v>3586</v>
      </c>
      <c s="36" t="s">
        <v>108</v>
      </c>
      <c s="37">
        <v>46</v>
      </c>
      <c s="36">
        <v>0.00011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28</v>
      </c>
    </row>
    <row r="302" spans="1:5" ht="12.75">
      <c r="A302" s="35" t="s">
        <v>55</v>
      </c>
      <c r="E302" s="39" t="s">
        <v>3586</v>
      </c>
    </row>
    <row r="303" spans="1:5" ht="25.5">
      <c r="A303" s="35" t="s">
        <v>56</v>
      </c>
      <c r="E303" s="40" t="s">
        <v>3812</v>
      </c>
    </row>
    <row r="304" spans="1:5" ht="12.75">
      <c r="A304" t="s">
        <v>58</v>
      </c>
      <c r="E304" s="39" t="s">
        <v>5</v>
      </c>
    </row>
    <row r="305" spans="1:16" ht="25.5">
      <c r="A305" t="s">
        <v>50</v>
      </c>
      <c s="34" t="s">
        <v>96</v>
      </c>
      <c s="34" t="s">
        <v>3587</v>
      </c>
      <c s="35" t="s">
        <v>5</v>
      </c>
      <c s="6" t="s">
        <v>3588</v>
      </c>
      <c s="36" t="s">
        <v>108</v>
      </c>
      <c s="37">
        <v>57.5</v>
      </c>
      <c s="36">
        <v>0.00017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28</v>
      </c>
    </row>
    <row r="306" spans="1:5" ht="25.5">
      <c r="A306" s="35" t="s">
        <v>55</v>
      </c>
      <c r="E306" s="39" t="s">
        <v>3588</v>
      </c>
    </row>
    <row r="307" spans="1:5" ht="25.5">
      <c r="A307" s="35" t="s">
        <v>56</v>
      </c>
      <c r="E307" s="40" t="s">
        <v>4288</v>
      </c>
    </row>
    <row r="308" spans="1:5" ht="12.75">
      <c r="A308" t="s">
        <v>58</v>
      </c>
      <c r="E308" s="39" t="s">
        <v>5</v>
      </c>
    </row>
    <row r="309" spans="1:16" ht="38.25">
      <c r="A309" t="s">
        <v>50</v>
      </c>
      <c s="34" t="s">
        <v>99</v>
      </c>
      <c s="34" t="s">
        <v>4310</v>
      </c>
      <c s="35" t="s">
        <v>5</v>
      </c>
      <c s="6" t="s">
        <v>4311</v>
      </c>
      <c s="36" t="s">
        <v>108</v>
      </c>
      <c s="37">
        <v>32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28</v>
      </c>
    </row>
    <row r="310" spans="1:5" ht="38.25">
      <c r="A310" s="35" t="s">
        <v>55</v>
      </c>
      <c r="E310" s="39" t="s">
        <v>4312</v>
      </c>
    </row>
    <row r="311" spans="1:5" ht="12.75">
      <c r="A311" s="35" t="s">
        <v>56</v>
      </c>
      <c r="E311" s="40" t="s">
        <v>4313</v>
      </c>
    </row>
    <row r="312" spans="1:5" ht="12.75">
      <c r="A312" t="s">
        <v>58</v>
      </c>
      <c r="E312" s="39" t="s">
        <v>5</v>
      </c>
    </row>
    <row r="313" spans="1:16" ht="25.5">
      <c r="A313" t="s">
        <v>50</v>
      </c>
      <c s="34" t="s">
        <v>207</v>
      </c>
      <c s="34" t="s">
        <v>4314</v>
      </c>
      <c s="35" t="s">
        <v>5</v>
      </c>
      <c s="6" t="s">
        <v>4315</v>
      </c>
      <c s="36" t="s">
        <v>108</v>
      </c>
      <c s="37">
        <v>25.3</v>
      </c>
      <c s="36">
        <v>0.00025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28</v>
      </c>
    </row>
    <row r="314" spans="1:5" ht="25.5">
      <c r="A314" s="35" t="s">
        <v>55</v>
      </c>
      <c r="E314" s="39" t="s">
        <v>4315</v>
      </c>
    </row>
    <row r="315" spans="1:5" ht="25.5">
      <c r="A315" s="35" t="s">
        <v>56</v>
      </c>
      <c r="E315" s="40" t="s">
        <v>4316</v>
      </c>
    </row>
    <row r="316" spans="1:5" ht="12.75">
      <c r="A316" t="s">
        <v>58</v>
      </c>
      <c r="E316" s="39" t="s">
        <v>5</v>
      </c>
    </row>
    <row r="317" spans="1:16" ht="25.5">
      <c r="A317" t="s">
        <v>50</v>
      </c>
      <c s="34" t="s">
        <v>105</v>
      </c>
      <c s="34" t="s">
        <v>4317</v>
      </c>
      <c s="35" t="s">
        <v>5</v>
      </c>
      <c s="6" t="s">
        <v>4318</v>
      </c>
      <c s="36" t="s">
        <v>108</v>
      </c>
      <c s="37">
        <v>11.5</v>
      </c>
      <c s="36">
        <v>0.00034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28</v>
      </c>
    </row>
    <row r="318" spans="1:5" ht="25.5">
      <c r="A318" s="35" t="s">
        <v>55</v>
      </c>
      <c r="E318" s="39" t="s">
        <v>4318</v>
      </c>
    </row>
    <row r="319" spans="1:5" ht="25.5">
      <c r="A319" s="35" t="s">
        <v>56</v>
      </c>
      <c r="E319" s="40" t="s">
        <v>3392</v>
      </c>
    </row>
    <row r="320" spans="1:5" ht="12.75">
      <c r="A320" t="s">
        <v>58</v>
      </c>
      <c r="E320" s="39" t="s">
        <v>5</v>
      </c>
    </row>
    <row r="321" spans="1:16" ht="38.25">
      <c r="A321" t="s">
        <v>50</v>
      </c>
      <c s="34" t="s">
        <v>110</v>
      </c>
      <c s="34" t="s">
        <v>4319</v>
      </c>
      <c s="35" t="s">
        <v>5</v>
      </c>
      <c s="6" t="s">
        <v>4320</v>
      </c>
      <c s="36" t="s">
        <v>108</v>
      </c>
      <c s="37">
        <v>32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28</v>
      </c>
    </row>
    <row r="322" spans="1:5" ht="38.25">
      <c r="A322" s="35" t="s">
        <v>55</v>
      </c>
      <c r="E322" s="39" t="s">
        <v>4321</v>
      </c>
    </row>
    <row r="323" spans="1:5" ht="12.75">
      <c r="A323" s="35" t="s">
        <v>56</v>
      </c>
      <c r="E323" s="40" t="s">
        <v>4322</v>
      </c>
    </row>
    <row r="324" spans="1:5" ht="12.75">
      <c r="A324" t="s">
        <v>58</v>
      </c>
      <c r="E324" s="39" t="s">
        <v>5</v>
      </c>
    </row>
    <row r="325" spans="1:16" ht="25.5">
      <c r="A325" t="s">
        <v>50</v>
      </c>
      <c s="34" t="s">
        <v>113</v>
      </c>
      <c s="34" t="s">
        <v>4323</v>
      </c>
      <c s="35" t="s">
        <v>5</v>
      </c>
      <c s="6" t="s">
        <v>4324</v>
      </c>
      <c s="36" t="s">
        <v>108</v>
      </c>
      <c s="37">
        <v>25.3</v>
      </c>
      <c s="36">
        <v>0.00048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28</v>
      </c>
    </row>
    <row r="326" spans="1:5" ht="25.5">
      <c r="A326" s="35" t="s">
        <v>55</v>
      </c>
      <c r="E326" s="39" t="s">
        <v>4324</v>
      </c>
    </row>
    <row r="327" spans="1:5" ht="25.5">
      <c r="A327" s="35" t="s">
        <v>56</v>
      </c>
      <c r="E327" s="40" t="s">
        <v>4325</v>
      </c>
    </row>
    <row r="328" spans="1:5" ht="12.75">
      <c r="A328" t="s">
        <v>58</v>
      </c>
      <c r="E328" s="39" t="s">
        <v>5</v>
      </c>
    </row>
    <row r="329" spans="1:16" ht="25.5">
      <c r="A329" t="s">
        <v>50</v>
      </c>
      <c s="34" t="s">
        <v>116</v>
      </c>
      <c s="34" t="s">
        <v>4326</v>
      </c>
      <c s="35" t="s">
        <v>5</v>
      </c>
      <c s="6" t="s">
        <v>4327</v>
      </c>
      <c s="36" t="s">
        <v>108</v>
      </c>
      <c s="37">
        <v>11.5</v>
      </c>
      <c s="36">
        <v>0.00069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28</v>
      </c>
    </row>
    <row r="330" spans="1:5" ht="25.5">
      <c r="A330" s="35" t="s">
        <v>55</v>
      </c>
      <c r="E330" s="39" t="s">
        <v>4327</v>
      </c>
    </row>
    <row r="331" spans="1:5" ht="25.5">
      <c r="A331" s="35" t="s">
        <v>56</v>
      </c>
      <c r="E331" s="40" t="s">
        <v>3392</v>
      </c>
    </row>
    <row r="332" spans="1:5" ht="12.75">
      <c r="A332" t="s">
        <v>58</v>
      </c>
      <c r="E332" s="39" t="s">
        <v>5</v>
      </c>
    </row>
    <row r="333" spans="1:16" ht="38.25">
      <c r="A333" t="s">
        <v>50</v>
      </c>
      <c s="34" t="s">
        <v>119</v>
      </c>
      <c s="34" t="s">
        <v>4328</v>
      </c>
      <c s="35" t="s">
        <v>5</v>
      </c>
      <c s="6" t="s">
        <v>4329</v>
      </c>
      <c s="36" t="s">
        <v>108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38.25">
      <c r="A334" s="35" t="s">
        <v>55</v>
      </c>
      <c r="E334" s="39" t="s">
        <v>4330</v>
      </c>
    </row>
    <row r="335" spans="1:5" ht="12.75">
      <c r="A335" s="35" t="s">
        <v>56</v>
      </c>
      <c r="E335" s="40" t="s">
        <v>5</v>
      </c>
    </row>
    <row r="336" spans="1:5" ht="12.75">
      <c r="A336" t="s">
        <v>58</v>
      </c>
      <c r="E336" s="39" t="s">
        <v>5</v>
      </c>
    </row>
    <row r="337" spans="1:16" ht="25.5">
      <c r="A337" t="s">
        <v>50</v>
      </c>
      <c s="34" t="s">
        <v>122</v>
      </c>
      <c s="34" t="s">
        <v>4331</v>
      </c>
      <c s="35" t="s">
        <v>5</v>
      </c>
      <c s="6" t="s">
        <v>4332</v>
      </c>
      <c s="36" t="s">
        <v>108</v>
      </c>
      <c s="37">
        <v>3.45</v>
      </c>
      <c s="36">
        <v>0.00111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28</v>
      </c>
    </row>
    <row r="338" spans="1:5" ht="25.5">
      <c r="A338" s="35" t="s">
        <v>55</v>
      </c>
      <c r="E338" s="39" t="s">
        <v>4332</v>
      </c>
    </row>
    <row r="339" spans="1:5" ht="25.5">
      <c r="A339" s="35" t="s">
        <v>56</v>
      </c>
      <c r="E339" s="40" t="s">
        <v>4333</v>
      </c>
    </row>
    <row r="340" spans="1:5" ht="12.75">
      <c r="A340" t="s">
        <v>58</v>
      </c>
      <c r="E340" s="39" t="s">
        <v>5</v>
      </c>
    </row>
    <row r="341" spans="1:16" ht="38.25">
      <c r="A341" t="s">
        <v>50</v>
      </c>
      <c s="34" t="s">
        <v>125</v>
      </c>
      <c s="34" t="s">
        <v>4334</v>
      </c>
      <c s="35" t="s">
        <v>5</v>
      </c>
      <c s="6" t="s">
        <v>4335</v>
      </c>
      <c s="36" t="s">
        <v>108</v>
      </c>
      <c s="37">
        <v>9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28</v>
      </c>
    </row>
    <row r="342" spans="1:5" ht="38.25">
      <c r="A342" s="35" t="s">
        <v>55</v>
      </c>
      <c r="E342" s="39" t="s">
        <v>4336</v>
      </c>
    </row>
    <row r="343" spans="1:5" ht="12.75">
      <c r="A343" s="35" t="s">
        <v>56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25.5">
      <c r="A345" t="s">
        <v>50</v>
      </c>
      <c s="34" t="s">
        <v>129</v>
      </c>
      <c s="34" t="s">
        <v>4337</v>
      </c>
      <c s="35" t="s">
        <v>5</v>
      </c>
      <c s="6" t="s">
        <v>4338</v>
      </c>
      <c s="36" t="s">
        <v>108</v>
      </c>
      <c s="37">
        <v>10.35</v>
      </c>
      <c s="36">
        <v>0.00182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28</v>
      </c>
    </row>
    <row r="346" spans="1:5" ht="25.5">
      <c r="A346" s="35" t="s">
        <v>55</v>
      </c>
      <c r="E346" s="39" t="s">
        <v>4338</v>
      </c>
    </row>
    <row r="347" spans="1:5" ht="25.5">
      <c r="A347" s="35" t="s">
        <v>56</v>
      </c>
      <c r="E347" s="40" t="s">
        <v>4339</v>
      </c>
    </row>
    <row r="348" spans="1:5" ht="12.75">
      <c r="A348" t="s">
        <v>58</v>
      </c>
      <c r="E348" s="39" t="s">
        <v>5</v>
      </c>
    </row>
    <row r="349" spans="1:16" ht="12.75">
      <c r="A349" t="s">
        <v>50</v>
      </c>
      <c s="34" t="s">
        <v>132</v>
      </c>
      <c s="34" t="s">
        <v>4340</v>
      </c>
      <c s="35" t="s">
        <v>5</v>
      </c>
      <c s="6" t="s">
        <v>4341</v>
      </c>
      <c s="36" t="s">
        <v>108</v>
      </c>
      <c s="37">
        <v>45</v>
      </c>
      <c s="36">
        <v>0.00193</v>
      </c>
      <c s="36">
        <f>ROUND(G349*H349,6)</f>
      </c>
      <c r="L349" s="38">
        <v>0</v>
      </c>
      <c s="32">
        <f>ROUND(ROUND(L349,2)*ROUND(G349,3),2)</f>
      </c>
      <c s="36" t="s">
        <v>109</v>
      </c>
      <c>
        <f>(M349*21)/100</f>
      </c>
      <c t="s">
        <v>28</v>
      </c>
    </row>
    <row r="350" spans="1:5" ht="12.75">
      <c r="A350" s="35" t="s">
        <v>55</v>
      </c>
      <c r="E350" s="39" t="s">
        <v>4341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5</v>
      </c>
    </row>
    <row r="353" spans="1:16" ht="25.5">
      <c r="A353" t="s">
        <v>50</v>
      </c>
      <c s="34" t="s">
        <v>135</v>
      </c>
      <c s="34" t="s">
        <v>4342</v>
      </c>
      <c s="35" t="s">
        <v>5</v>
      </c>
      <c s="6" t="s">
        <v>4343</v>
      </c>
      <c s="36" t="s">
        <v>128</v>
      </c>
      <c s="37">
        <v>5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28</v>
      </c>
    </row>
    <row r="354" spans="1:5" ht="25.5">
      <c r="A354" s="35" t="s">
        <v>55</v>
      </c>
      <c r="E354" s="39" t="s">
        <v>4343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5</v>
      </c>
    </row>
    <row r="357" spans="1:16" ht="25.5">
      <c r="A357" t="s">
        <v>50</v>
      </c>
      <c s="34" t="s">
        <v>138</v>
      </c>
      <c s="34" t="s">
        <v>4344</v>
      </c>
      <c s="35" t="s">
        <v>5</v>
      </c>
      <c s="6" t="s">
        <v>4345</v>
      </c>
      <c s="36" t="s">
        <v>128</v>
      </c>
      <c s="37">
        <v>1</v>
      </c>
      <c s="36">
        <v>1.078</v>
      </c>
      <c s="36">
        <f>ROUND(G357*H357,6)</f>
      </c>
      <c r="L357" s="38">
        <v>0</v>
      </c>
      <c s="32">
        <f>ROUND(ROUND(L357,2)*ROUND(G357,3),2)</f>
      </c>
      <c s="36" t="s">
        <v>109</v>
      </c>
      <c>
        <f>(M357*21)/100</f>
      </c>
      <c t="s">
        <v>28</v>
      </c>
    </row>
    <row r="358" spans="1:5" ht="25.5">
      <c r="A358" s="35" t="s">
        <v>55</v>
      </c>
      <c r="E358" s="39" t="s">
        <v>4345</v>
      </c>
    </row>
    <row r="359" spans="1:5" ht="12.75">
      <c r="A359" s="35" t="s">
        <v>56</v>
      </c>
      <c r="E359" s="40" t="s">
        <v>5</v>
      </c>
    </row>
    <row r="360" spans="1:5" ht="12.75">
      <c r="A360" t="s">
        <v>58</v>
      </c>
      <c r="E360" s="39" t="s">
        <v>5</v>
      </c>
    </row>
    <row r="361" spans="1:16" ht="25.5">
      <c r="A361" t="s">
        <v>50</v>
      </c>
      <c s="34" t="s">
        <v>141</v>
      </c>
      <c s="34" t="s">
        <v>4346</v>
      </c>
      <c s="35" t="s">
        <v>5</v>
      </c>
      <c s="6" t="s">
        <v>4347</v>
      </c>
      <c s="36" t="s">
        <v>128</v>
      </c>
      <c s="37">
        <v>1</v>
      </c>
      <c s="36">
        <v>0.096</v>
      </c>
      <c s="36">
        <f>ROUND(G361*H361,6)</f>
      </c>
      <c r="L361" s="38">
        <v>0</v>
      </c>
      <c s="32">
        <f>ROUND(ROUND(L361,2)*ROUND(G361,3),2)</f>
      </c>
      <c s="36" t="s">
        <v>109</v>
      </c>
      <c>
        <f>(M361*21)/100</f>
      </c>
      <c t="s">
        <v>28</v>
      </c>
    </row>
    <row r="362" spans="1:5" ht="25.5">
      <c r="A362" s="35" t="s">
        <v>55</v>
      </c>
      <c r="E362" s="39" t="s">
        <v>4347</v>
      </c>
    </row>
    <row r="363" spans="1:5" ht="12.75">
      <c r="A363" s="35" t="s">
        <v>56</v>
      </c>
      <c r="E363" s="40" t="s">
        <v>5</v>
      </c>
    </row>
    <row r="364" spans="1:5" ht="12.75">
      <c r="A364" t="s">
        <v>58</v>
      </c>
      <c r="E364" s="39" t="s">
        <v>5</v>
      </c>
    </row>
    <row r="365" spans="1:16" ht="12.75">
      <c r="A365" t="s">
        <v>50</v>
      </c>
      <c s="34" t="s">
        <v>144</v>
      </c>
      <c s="34" t="s">
        <v>3623</v>
      </c>
      <c s="35" t="s">
        <v>5</v>
      </c>
      <c s="6" t="s">
        <v>3624</v>
      </c>
      <c s="36" t="s">
        <v>128</v>
      </c>
      <c s="37">
        <v>3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109</v>
      </c>
      <c>
        <f>(M365*21)/100</f>
      </c>
      <c t="s">
        <v>28</v>
      </c>
    </row>
    <row r="366" spans="1:5" ht="12.75">
      <c r="A366" s="35" t="s">
        <v>55</v>
      </c>
      <c r="E366" s="39" t="s">
        <v>3624</v>
      </c>
    </row>
    <row r="367" spans="1:5" ht="12.75">
      <c r="A367" s="35" t="s">
        <v>56</v>
      </c>
      <c r="E367" s="40" t="s">
        <v>5</v>
      </c>
    </row>
    <row r="368" spans="1:5" ht="12.75">
      <c r="A368" t="s">
        <v>58</v>
      </c>
      <c r="E368" s="39" t="s">
        <v>5</v>
      </c>
    </row>
    <row r="369" spans="1:16" ht="25.5">
      <c r="A369" t="s">
        <v>50</v>
      </c>
      <c s="34" t="s">
        <v>147</v>
      </c>
      <c s="34" t="s">
        <v>4348</v>
      </c>
      <c s="35" t="s">
        <v>5</v>
      </c>
      <c s="6" t="s">
        <v>4349</v>
      </c>
      <c s="36" t="s">
        <v>128</v>
      </c>
      <c s="37">
        <v>6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28</v>
      </c>
    </row>
    <row r="370" spans="1:5" ht="25.5">
      <c r="A370" s="35" t="s">
        <v>55</v>
      </c>
      <c r="E370" s="39" t="s">
        <v>4349</v>
      </c>
    </row>
    <row r="371" spans="1:5" ht="12.75">
      <c r="A371" s="35" t="s">
        <v>56</v>
      </c>
      <c r="E371" s="40" t="s">
        <v>5</v>
      </c>
    </row>
    <row r="372" spans="1:5" ht="12.75">
      <c r="A372" t="s">
        <v>58</v>
      </c>
      <c r="E372" s="39" t="s">
        <v>5</v>
      </c>
    </row>
    <row r="373" spans="1:16" ht="12.75">
      <c r="A373" t="s">
        <v>50</v>
      </c>
      <c s="34" t="s">
        <v>150</v>
      </c>
      <c s="34" t="s">
        <v>4350</v>
      </c>
      <c s="35" t="s">
        <v>5</v>
      </c>
      <c s="6" t="s">
        <v>4351</v>
      </c>
      <c s="36" t="s">
        <v>128</v>
      </c>
      <c s="37">
        <v>6</v>
      </c>
      <c s="36">
        <v>9E-05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28</v>
      </c>
    </row>
    <row r="374" spans="1:5" ht="12.75">
      <c r="A374" s="35" t="s">
        <v>55</v>
      </c>
      <c r="E374" s="39" t="s">
        <v>4351</v>
      </c>
    </row>
    <row r="375" spans="1:5" ht="12.75">
      <c r="A375" s="35" t="s">
        <v>56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153</v>
      </c>
      <c s="34" t="s">
        <v>4352</v>
      </c>
      <c s="35" t="s">
        <v>5</v>
      </c>
      <c s="6" t="s">
        <v>4353</v>
      </c>
      <c s="36" t="s">
        <v>128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28</v>
      </c>
    </row>
    <row r="378" spans="1:5" ht="25.5">
      <c r="A378" s="35" t="s">
        <v>55</v>
      </c>
      <c r="E378" s="39" t="s">
        <v>4353</v>
      </c>
    </row>
    <row r="379" spans="1:5" ht="12.75">
      <c r="A379" s="35" t="s">
        <v>56</v>
      </c>
      <c r="E379" s="40" t="s">
        <v>5</v>
      </c>
    </row>
    <row r="380" spans="1:5" ht="12.75">
      <c r="A380" t="s">
        <v>58</v>
      </c>
      <c r="E380" s="39" t="s">
        <v>5</v>
      </c>
    </row>
    <row r="381" spans="1:16" ht="12.75">
      <c r="A381" t="s">
        <v>50</v>
      </c>
      <c s="34" t="s">
        <v>156</v>
      </c>
      <c s="34" t="s">
        <v>4354</v>
      </c>
      <c s="35" t="s">
        <v>5</v>
      </c>
      <c s="6" t="s">
        <v>4355</v>
      </c>
      <c s="36" t="s">
        <v>128</v>
      </c>
      <c s="37">
        <v>2</v>
      </c>
      <c s="36">
        <v>9E-05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28</v>
      </c>
    </row>
    <row r="382" spans="1:5" ht="12.75">
      <c r="A382" s="35" t="s">
        <v>55</v>
      </c>
      <c r="E382" s="39" t="s">
        <v>4355</v>
      </c>
    </row>
    <row r="383" spans="1:5" ht="12.75">
      <c r="A383" s="35" t="s">
        <v>56</v>
      </c>
      <c r="E383" s="40" t="s">
        <v>5</v>
      </c>
    </row>
    <row r="384" spans="1:5" ht="12.75">
      <c r="A384" t="s">
        <v>58</v>
      </c>
      <c r="E384" s="39" t="s">
        <v>5</v>
      </c>
    </row>
    <row r="385" spans="1:16" ht="12.75">
      <c r="A385" t="s">
        <v>50</v>
      </c>
      <c s="34" t="s">
        <v>159</v>
      </c>
      <c s="34" t="s">
        <v>4356</v>
      </c>
      <c s="35" t="s">
        <v>5</v>
      </c>
      <c s="6" t="s">
        <v>4357</v>
      </c>
      <c s="36" t="s">
        <v>128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109</v>
      </c>
      <c>
        <f>(M385*21)/100</f>
      </c>
      <c t="s">
        <v>28</v>
      </c>
    </row>
    <row r="386" spans="1:5" ht="12.75">
      <c r="A386" s="35" t="s">
        <v>55</v>
      </c>
      <c r="E386" s="39" t="s">
        <v>4357</v>
      </c>
    </row>
    <row r="387" spans="1:5" ht="12.75">
      <c r="A387" s="35" t="s">
        <v>56</v>
      </c>
      <c r="E387" s="40" t="s">
        <v>5</v>
      </c>
    </row>
    <row r="388" spans="1:5" ht="12.75">
      <c r="A388" t="s">
        <v>58</v>
      </c>
      <c r="E388" s="39" t="s">
        <v>5</v>
      </c>
    </row>
    <row r="389" spans="1:16" ht="12.75">
      <c r="A389" t="s">
        <v>50</v>
      </c>
      <c s="34" t="s">
        <v>162</v>
      </c>
      <c s="34" t="s">
        <v>4358</v>
      </c>
      <c s="35" t="s">
        <v>5</v>
      </c>
      <c s="6" t="s">
        <v>4359</v>
      </c>
      <c s="36" t="s">
        <v>128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109</v>
      </c>
      <c>
        <f>(M389*21)/100</f>
      </c>
      <c t="s">
        <v>28</v>
      </c>
    </row>
    <row r="390" spans="1:5" ht="12.75">
      <c r="A390" s="35" t="s">
        <v>55</v>
      </c>
      <c r="E390" s="39" t="s">
        <v>4359</v>
      </c>
    </row>
    <row r="391" spans="1:5" ht="12.75">
      <c r="A391" s="35" t="s">
        <v>56</v>
      </c>
      <c r="E391" s="40" t="s">
        <v>5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165</v>
      </c>
      <c s="34" t="s">
        <v>4360</v>
      </c>
      <c s="35" t="s">
        <v>5</v>
      </c>
      <c s="6" t="s">
        <v>4361</v>
      </c>
      <c s="36" t="s">
        <v>128</v>
      </c>
      <c s="37">
        <v>6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28</v>
      </c>
    </row>
    <row r="394" spans="1:5" ht="38.25">
      <c r="A394" s="35" t="s">
        <v>55</v>
      </c>
      <c r="E394" s="39" t="s">
        <v>4362</v>
      </c>
    </row>
    <row r="395" spans="1:5" ht="12.75">
      <c r="A395" s="35" t="s">
        <v>56</v>
      </c>
      <c r="E395" s="40" t="s">
        <v>5</v>
      </c>
    </row>
    <row r="396" spans="1:5" ht="12.75">
      <c r="A396" t="s">
        <v>58</v>
      </c>
      <c r="E396" s="39" t="s">
        <v>5</v>
      </c>
    </row>
    <row r="397" spans="1:16" ht="12.75">
      <c r="A397" t="s">
        <v>50</v>
      </c>
      <c s="34" t="s">
        <v>168</v>
      </c>
      <c s="34" t="s">
        <v>4363</v>
      </c>
      <c s="35" t="s">
        <v>5</v>
      </c>
      <c s="6" t="s">
        <v>4364</v>
      </c>
      <c s="36" t="s">
        <v>128</v>
      </c>
      <c s="37">
        <v>6</v>
      </c>
      <c s="36">
        <v>0.00013</v>
      </c>
      <c s="36">
        <f>ROUND(G397*H397,6)</f>
      </c>
      <c r="L397" s="38">
        <v>0</v>
      </c>
      <c s="32">
        <f>ROUND(ROUND(L397,2)*ROUND(G397,3),2)</f>
      </c>
      <c s="36" t="s">
        <v>54</v>
      </c>
      <c>
        <f>(M397*21)/100</f>
      </c>
      <c t="s">
        <v>28</v>
      </c>
    </row>
    <row r="398" spans="1:5" ht="12.75">
      <c r="A398" s="35" t="s">
        <v>55</v>
      </c>
      <c r="E398" s="39" t="s">
        <v>4364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5</v>
      </c>
    </row>
    <row r="401" spans="1:16" ht="25.5">
      <c r="A401" t="s">
        <v>50</v>
      </c>
      <c s="34" t="s">
        <v>171</v>
      </c>
      <c s="34" t="s">
        <v>3709</v>
      </c>
      <c s="35" t="s">
        <v>5</v>
      </c>
      <c s="6" t="s">
        <v>3710</v>
      </c>
      <c s="36" t="s">
        <v>128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28</v>
      </c>
    </row>
    <row r="402" spans="1:5" ht="25.5">
      <c r="A402" s="35" t="s">
        <v>55</v>
      </c>
      <c r="E402" s="39" t="s">
        <v>3710</v>
      </c>
    </row>
    <row r="403" spans="1:5" ht="12.75">
      <c r="A403" s="35" t="s">
        <v>56</v>
      </c>
      <c r="E403" s="40" t="s">
        <v>5</v>
      </c>
    </row>
    <row r="404" spans="1:5" ht="12.75">
      <c r="A404" t="s">
        <v>58</v>
      </c>
      <c r="E404" s="39" t="s">
        <v>5</v>
      </c>
    </row>
    <row r="405" spans="1:16" ht="12.75">
      <c r="A405" t="s">
        <v>50</v>
      </c>
      <c s="34" t="s">
        <v>174</v>
      </c>
      <c s="34" t="s">
        <v>3711</v>
      </c>
      <c s="35" t="s">
        <v>5</v>
      </c>
      <c s="6" t="s">
        <v>3712</v>
      </c>
      <c s="36" t="s">
        <v>128</v>
      </c>
      <c s="37">
        <v>4</v>
      </c>
      <c s="36">
        <v>0.0016</v>
      </c>
      <c s="36">
        <f>ROUND(G405*H405,6)</f>
      </c>
      <c r="L405" s="38">
        <v>0</v>
      </c>
      <c s="32">
        <f>ROUND(ROUND(L405,2)*ROUND(G405,3),2)</f>
      </c>
      <c s="36" t="s">
        <v>109</v>
      </c>
      <c>
        <f>(M405*21)/100</f>
      </c>
      <c t="s">
        <v>28</v>
      </c>
    </row>
    <row r="406" spans="1:5" ht="12.75">
      <c r="A406" s="35" t="s">
        <v>55</v>
      </c>
      <c r="E406" s="39" t="s">
        <v>3712</v>
      </c>
    </row>
    <row r="407" spans="1:5" ht="12.75">
      <c r="A407" s="35" t="s">
        <v>56</v>
      </c>
      <c r="E407" s="40" t="s">
        <v>5</v>
      </c>
    </row>
    <row r="408" spans="1:5" ht="12.75">
      <c r="A408" t="s">
        <v>58</v>
      </c>
      <c r="E408" s="39" t="s">
        <v>5</v>
      </c>
    </row>
    <row r="409" spans="1:16" ht="25.5">
      <c r="A409" t="s">
        <v>50</v>
      </c>
      <c s="34" t="s">
        <v>177</v>
      </c>
      <c s="34" t="s">
        <v>3719</v>
      </c>
      <c s="35" t="s">
        <v>5</v>
      </c>
      <c s="6" t="s">
        <v>3720</v>
      </c>
      <c s="36" t="s">
        <v>128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25.5">
      <c r="A410" s="35" t="s">
        <v>55</v>
      </c>
      <c r="E410" s="39" t="s">
        <v>3720</v>
      </c>
    </row>
    <row r="411" spans="1:5" ht="12.75">
      <c r="A411" s="35" t="s">
        <v>56</v>
      </c>
      <c r="E411" s="40" t="s">
        <v>5</v>
      </c>
    </row>
    <row r="412" spans="1:5" ht="12.75">
      <c r="A412" t="s">
        <v>58</v>
      </c>
      <c r="E412" s="39" t="s">
        <v>5</v>
      </c>
    </row>
    <row r="413" spans="1:16" ht="12.75">
      <c r="A413" t="s">
        <v>50</v>
      </c>
      <c s="34" t="s">
        <v>180</v>
      </c>
      <c s="34" t="s">
        <v>3756</v>
      </c>
      <c s="35" t="s">
        <v>5</v>
      </c>
      <c s="6" t="s">
        <v>4365</v>
      </c>
      <c s="36" t="s">
        <v>128</v>
      </c>
      <c s="37">
        <v>2</v>
      </c>
      <c s="36">
        <v>0.00046</v>
      </c>
      <c s="36">
        <f>ROUND(G413*H413,6)</f>
      </c>
      <c r="L413" s="38">
        <v>0</v>
      </c>
      <c s="32">
        <f>ROUND(ROUND(L413,2)*ROUND(G413,3),2)</f>
      </c>
      <c s="36" t="s">
        <v>109</v>
      </c>
      <c>
        <f>(M413*21)/100</f>
      </c>
      <c t="s">
        <v>28</v>
      </c>
    </row>
    <row r="414" spans="1:5" ht="12.75">
      <c r="A414" s="35" t="s">
        <v>55</v>
      </c>
      <c r="E414" s="39" t="s">
        <v>4365</v>
      </c>
    </row>
    <row r="415" spans="1:5" ht="12.75">
      <c r="A415" s="35" t="s">
        <v>56</v>
      </c>
      <c r="E415" s="40" t="s">
        <v>5</v>
      </c>
    </row>
    <row r="416" spans="1:5" ht="12.75">
      <c r="A416" t="s">
        <v>58</v>
      </c>
      <c r="E416" s="39" t="s">
        <v>5</v>
      </c>
    </row>
    <row r="417" spans="1:16" ht="25.5">
      <c r="A417" t="s">
        <v>50</v>
      </c>
      <c s="34" t="s">
        <v>183</v>
      </c>
      <c s="34" t="s">
        <v>4366</v>
      </c>
      <c s="35" t="s">
        <v>5</v>
      </c>
      <c s="6" t="s">
        <v>4367</v>
      </c>
      <c s="36" t="s">
        <v>128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25.5">
      <c r="A418" s="35" t="s">
        <v>55</v>
      </c>
      <c r="E418" s="39" t="s">
        <v>4367</v>
      </c>
    </row>
    <row r="419" spans="1:5" ht="12.75">
      <c r="A419" s="35" t="s">
        <v>56</v>
      </c>
      <c r="E419" s="40" t="s">
        <v>5</v>
      </c>
    </row>
    <row r="420" spans="1:5" ht="12.75">
      <c r="A420" t="s">
        <v>58</v>
      </c>
      <c r="E420" s="39" t="s">
        <v>5</v>
      </c>
    </row>
    <row r="421" spans="1:16" ht="12.75">
      <c r="A421" t="s">
        <v>50</v>
      </c>
      <c s="34" t="s">
        <v>186</v>
      </c>
      <c s="34" t="s">
        <v>4368</v>
      </c>
      <c s="35" t="s">
        <v>5</v>
      </c>
      <c s="6" t="s">
        <v>4369</v>
      </c>
      <c s="36" t="s">
        <v>128</v>
      </c>
      <c s="37">
        <v>2</v>
      </c>
      <c s="36">
        <v>0.0019</v>
      </c>
      <c s="36">
        <f>ROUND(G421*H421,6)</f>
      </c>
      <c r="L421" s="38">
        <v>0</v>
      </c>
      <c s="32">
        <f>ROUND(ROUND(L421,2)*ROUND(G421,3),2)</f>
      </c>
      <c s="36" t="s">
        <v>109</v>
      </c>
      <c>
        <f>(M421*21)/100</f>
      </c>
      <c t="s">
        <v>28</v>
      </c>
    </row>
    <row r="422" spans="1:5" ht="12.75">
      <c r="A422" s="35" t="s">
        <v>55</v>
      </c>
      <c r="E422" s="39" t="s">
        <v>4369</v>
      </c>
    </row>
    <row r="423" spans="1:5" ht="12.75">
      <c r="A423" s="35" t="s">
        <v>56</v>
      </c>
      <c r="E423" s="40" t="s">
        <v>5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189</v>
      </c>
      <c s="34" t="s">
        <v>3744</v>
      </c>
      <c s="35" t="s">
        <v>5</v>
      </c>
      <c s="6" t="s">
        <v>3745</v>
      </c>
      <c s="36" t="s">
        <v>128</v>
      </c>
      <c s="37">
        <v>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28</v>
      </c>
    </row>
    <row r="426" spans="1:5" ht="25.5">
      <c r="A426" s="35" t="s">
        <v>55</v>
      </c>
      <c r="E426" s="39" t="s">
        <v>3745</v>
      </c>
    </row>
    <row r="427" spans="1:5" ht="12.75">
      <c r="A427" s="35" t="s">
        <v>56</v>
      </c>
      <c r="E427" s="40" t="s">
        <v>5</v>
      </c>
    </row>
    <row r="428" spans="1:5" ht="12.75">
      <c r="A428" t="s">
        <v>58</v>
      </c>
      <c r="E428" s="39" t="s">
        <v>5</v>
      </c>
    </row>
    <row r="429" spans="1:16" ht="12.75">
      <c r="A429" t="s">
        <v>50</v>
      </c>
      <c s="34" t="s">
        <v>192</v>
      </c>
      <c s="34" t="s">
        <v>4370</v>
      </c>
      <c s="35" t="s">
        <v>5</v>
      </c>
      <c s="6" t="s">
        <v>4371</v>
      </c>
      <c s="36" t="s">
        <v>128</v>
      </c>
      <c s="37">
        <v>4</v>
      </c>
      <c s="36">
        <v>0.0019</v>
      </c>
      <c s="36">
        <f>ROUND(G429*H429,6)</f>
      </c>
      <c r="L429" s="38">
        <v>0</v>
      </c>
      <c s="32">
        <f>ROUND(ROUND(L429,2)*ROUND(G429,3),2)</f>
      </c>
      <c s="36" t="s">
        <v>109</v>
      </c>
      <c>
        <f>(M429*21)/100</f>
      </c>
      <c t="s">
        <v>28</v>
      </c>
    </row>
    <row r="430" spans="1:5" ht="12.75">
      <c r="A430" s="35" t="s">
        <v>55</v>
      </c>
      <c r="E430" s="39" t="s">
        <v>4371</v>
      </c>
    </row>
    <row r="431" spans="1:5" ht="12.75">
      <c r="A431" s="35" t="s">
        <v>56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12.75">
      <c r="A433" t="s">
        <v>50</v>
      </c>
      <c s="34" t="s">
        <v>195</v>
      </c>
      <c s="34" t="s">
        <v>3762</v>
      </c>
      <c s="35" t="s">
        <v>5</v>
      </c>
      <c s="6" t="s">
        <v>3763</v>
      </c>
      <c s="36" t="s">
        <v>128</v>
      </c>
      <c s="37">
        <v>2</v>
      </c>
      <c s="36">
        <v>0.00035</v>
      </c>
      <c s="36">
        <f>ROUND(G433*H433,6)</f>
      </c>
      <c r="L433" s="38">
        <v>0</v>
      </c>
      <c s="32">
        <f>ROUND(ROUND(L433,2)*ROUND(G433,3),2)</f>
      </c>
      <c s="36" t="s">
        <v>109</v>
      </c>
      <c>
        <f>(M433*21)/100</f>
      </c>
      <c t="s">
        <v>28</v>
      </c>
    </row>
    <row r="434" spans="1:5" ht="12.75">
      <c r="A434" s="35" t="s">
        <v>55</v>
      </c>
      <c r="E434" s="39" t="s">
        <v>3763</v>
      </c>
    </row>
    <row r="435" spans="1:5" ht="12.75">
      <c r="A435" s="35" t="s">
        <v>56</v>
      </c>
      <c r="E435" s="40" t="s">
        <v>5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198</v>
      </c>
      <c s="34" t="s">
        <v>3764</v>
      </c>
      <c s="35" t="s">
        <v>5</v>
      </c>
      <c s="6" t="s">
        <v>3765</v>
      </c>
      <c s="36" t="s">
        <v>85</v>
      </c>
      <c s="37">
        <v>1.37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54</v>
      </c>
      <c>
        <f>(M437*21)/100</f>
      </c>
      <c t="s">
        <v>28</v>
      </c>
    </row>
    <row r="438" spans="1:5" ht="25.5">
      <c r="A438" s="35" t="s">
        <v>55</v>
      </c>
      <c r="E438" s="39" t="s">
        <v>3765</v>
      </c>
    </row>
    <row r="439" spans="1:5" ht="12.75">
      <c r="A439" s="35" t="s">
        <v>56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38.25">
      <c r="A441" t="s">
        <v>50</v>
      </c>
      <c s="34" t="s">
        <v>201</v>
      </c>
      <c s="34" t="s">
        <v>3766</v>
      </c>
      <c s="35" t="s">
        <v>5</v>
      </c>
      <c s="6" t="s">
        <v>3767</v>
      </c>
      <c s="36" t="s">
        <v>85</v>
      </c>
      <c s="37">
        <v>1.37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28</v>
      </c>
    </row>
    <row r="442" spans="1:5" ht="38.25">
      <c r="A442" s="35" t="s">
        <v>55</v>
      </c>
      <c r="E442" s="39" t="s">
        <v>3768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5</v>
      </c>
    </row>
    <row r="445" spans="1:13" ht="12.75">
      <c r="A445" t="s">
        <v>47</v>
      </c>
      <c r="C445" s="31" t="s">
        <v>103</v>
      </c>
      <c r="E445" s="33" t="s">
        <v>104</v>
      </c>
      <c r="J445" s="32">
        <f>0</f>
      </c>
      <c s="32">
        <f>0</f>
      </c>
      <c s="32">
        <f>0+L446+L450</f>
      </c>
      <c s="32">
        <f>0+M446+M450</f>
      </c>
    </row>
    <row r="446" spans="1:16" ht="12.75">
      <c r="A446" t="s">
        <v>50</v>
      </c>
      <c s="34" t="s">
        <v>416</v>
      </c>
      <c s="34" t="s">
        <v>4372</v>
      </c>
      <c s="35" t="s">
        <v>5</v>
      </c>
      <c s="6" t="s">
        <v>4373</v>
      </c>
      <c s="36" t="s">
        <v>128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54</v>
      </c>
      <c>
        <f>(M446*21)/100</f>
      </c>
      <c t="s">
        <v>28</v>
      </c>
    </row>
    <row r="447" spans="1:5" ht="12.75">
      <c r="A447" s="35" t="s">
        <v>55</v>
      </c>
      <c r="E447" s="39" t="s">
        <v>4373</v>
      </c>
    </row>
    <row r="448" spans="1:5" ht="12.75">
      <c r="A448" s="35" t="s">
        <v>56</v>
      </c>
      <c r="E448" s="40" t="s">
        <v>5</v>
      </c>
    </row>
    <row r="449" spans="1:5" ht="12.75">
      <c r="A449" t="s">
        <v>58</v>
      </c>
      <c r="E449" s="39" t="s">
        <v>5</v>
      </c>
    </row>
    <row r="450" spans="1:16" ht="12.75">
      <c r="A450" t="s">
        <v>50</v>
      </c>
      <c s="34" t="s">
        <v>419</v>
      </c>
      <c s="34" t="s">
        <v>4374</v>
      </c>
      <c s="35" t="s">
        <v>5</v>
      </c>
      <c s="6" t="s">
        <v>4375</v>
      </c>
      <c s="36" t="s">
        <v>128</v>
      </c>
      <c s="37">
        <v>2</v>
      </c>
      <c s="36">
        <v>0.00023</v>
      </c>
      <c s="36">
        <f>ROUND(G450*H450,6)</f>
      </c>
      <c r="L450" s="38">
        <v>0</v>
      </c>
      <c s="32">
        <f>ROUND(ROUND(L450,2)*ROUND(G450,3),2)</f>
      </c>
      <c s="36" t="s">
        <v>109</v>
      </c>
      <c>
        <f>(M450*21)/100</f>
      </c>
      <c t="s">
        <v>28</v>
      </c>
    </row>
    <row r="451" spans="1:5" ht="12.75">
      <c r="A451" s="35" t="s">
        <v>55</v>
      </c>
      <c r="E451" s="39" t="s">
        <v>4375</v>
      </c>
    </row>
    <row r="452" spans="1:5" ht="12.75">
      <c r="A452" s="35" t="s">
        <v>56</v>
      </c>
      <c r="E452" s="40" t="s">
        <v>5</v>
      </c>
    </row>
    <row r="453" spans="1:5" ht="12.75">
      <c r="A453" t="s">
        <v>58</v>
      </c>
      <c r="E453" s="39" t="s">
        <v>5</v>
      </c>
    </row>
    <row r="454" spans="1:13" ht="12.75">
      <c r="A454" t="s">
        <v>47</v>
      </c>
      <c r="C454" s="31" t="s">
        <v>1030</v>
      </c>
      <c r="E454" s="33" t="s">
        <v>1031</v>
      </c>
      <c r="J454" s="32">
        <f>0</f>
      </c>
      <c s="32">
        <f>0</f>
      </c>
      <c s="32">
        <f>0+L455+L459+L463+L467+L471</f>
      </c>
      <c s="32">
        <f>0+M455+M459+M463+M467+M471</f>
      </c>
    </row>
    <row r="455" spans="1:16" ht="12.75">
      <c r="A455" t="s">
        <v>50</v>
      </c>
      <c s="34" t="s">
        <v>423</v>
      </c>
      <c s="34" t="s">
        <v>4376</v>
      </c>
      <c s="35" t="s">
        <v>5</v>
      </c>
      <c s="6" t="s">
        <v>4377</v>
      </c>
      <c s="36" t="s">
        <v>2344</v>
      </c>
      <c s="37">
        <v>29.2</v>
      </c>
      <c s="36">
        <v>5E-05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28</v>
      </c>
    </row>
    <row r="456" spans="1:5" ht="12.75">
      <c r="A456" s="35" t="s">
        <v>55</v>
      </c>
      <c r="E456" s="39" t="s">
        <v>4377</v>
      </c>
    </row>
    <row r="457" spans="1:5" ht="25.5">
      <c r="A457" s="35" t="s">
        <v>56</v>
      </c>
      <c r="E457" s="40" t="s">
        <v>4378</v>
      </c>
    </row>
    <row r="458" spans="1:5" ht="12.75">
      <c r="A458" t="s">
        <v>58</v>
      </c>
      <c r="E458" s="39" t="s">
        <v>5</v>
      </c>
    </row>
    <row r="459" spans="1:16" ht="12.75">
      <c r="A459" t="s">
        <v>50</v>
      </c>
      <c s="34" t="s">
        <v>427</v>
      </c>
      <c s="34" t="s">
        <v>3780</v>
      </c>
      <c s="35" t="s">
        <v>5</v>
      </c>
      <c s="6" t="s">
        <v>4379</v>
      </c>
      <c s="36" t="s">
        <v>128</v>
      </c>
      <c s="37">
        <v>1</v>
      </c>
      <c s="36">
        <v>0.029</v>
      </c>
      <c s="36">
        <f>ROUND(G459*H459,6)</f>
      </c>
      <c r="L459" s="38">
        <v>0</v>
      </c>
      <c s="32">
        <f>ROUND(ROUND(L459,2)*ROUND(G459,3),2)</f>
      </c>
      <c s="36" t="s">
        <v>109</v>
      </c>
      <c>
        <f>(M459*21)/100</f>
      </c>
      <c t="s">
        <v>28</v>
      </c>
    </row>
    <row r="460" spans="1:5" ht="12.75">
      <c r="A460" s="35" t="s">
        <v>55</v>
      </c>
      <c r="E460" s="39" t="s">
        <v>4379</v>
      </c>
    </row>
    <row r="461" spans="1:5" ht="12.75">
      <c r="A461" s="35" t="s">
        <v>56</v>
      </c>
      <c r="E461" s="40" t="s">
        <v>5</v>
      </c>
    </row>
    <row r="462" spans="1:5" ht="12.75">
      <c r="A462" t="s">
        <v>58</v>
      </c>
      <c r="E462" s="39" t="s">
        <v>5</v>
      </c>
    </row>
    <row r="463" spans="1:16" ht="12.75">
      <c r="A463" t="s">
        <v>50</v>
      </c>
      <c s="34" t="s">
        <v>428</v>
      </c>
      <c s="34" t="s">
        <v>3407</v>
      </c>
      <c s="35" t="s">
        <v>5</v>
      </c>
      <c s="6" t="s">
        <v>4380</v>
      </c>
      <c s="36" t="s">
        <v>128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109</v>
      </c>
      <c>
        <f>(M463*21)/100</f>
      </c>
      <c t="s">
        <v>28</v>
      </c>
    </row>
    <row r="464" spans="1:5" ht="12.75">
      <c r="A464" s="35" t="s">
        <v>55</v>
      </c>
      <c r="E464" s="39" t="s">
        <v>4380</v>
      </c>
    </row>
    <row r="465" spans="1:5" ht="12.75">
      <c r="A465" s="35" t="s">
        <v>56</v>
      </c>
      <c r="E465" s="40" t="s">
        <v>5</v>
      </c>
    </row>
    <row r="466" spans="1:5" ht="12.75">
      <c r="A466" t="s">
        <v>58</v>
      </c>
      <c r="E466" s="39" t="s">
        <v>5</v>
      </c>
    </row>
    <row r="467" spans="1:16" ht="25.5">
      <c r="A467" t="s">
        <v>50</v>
      </c>
      <c s="34" t="s">
        <v>771</v>
      </c>
      <c s="34" t="s">
        <v>3783</v>
      </c>
      <c s="35" t="s">
        <v>5</v>
      </c>
      <c s="6" t="s">
        <v>3784</v>
      </c>
      <c s="36" t="s">
        <v>85</v>
      </c>
      <c s="37">
        <v>0.03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28</v>
      </c>
    </row>
    <row r="468" spans="1:5" ht="25.5">
      <c r="A468" s="35" t="s">
        <v>55</v>
      </c>
      <c r="E468" s="39" t="s">
        <v>3784</v>
      </c>
    </row>
    <row r="469" spans="1:5" ht="12.75">
      <c r="A469" s="35" t="s">
        <v>56</v>
      </c>
      <c r="E469" s="40" t="s">
        <v>5</v>
      </c>
    </row>
    <row r="470" spans="1:5" ht="12.75">
      <c r="A470" t="s">
        <v>58</v>
      </c>
      <c r="E470" s="39" t="s">
        <v>5</v>
      </c>
    </row>
    <row r="471" spans="1:16" ht="38.25">
      <c r="A471" t="s">
        <v>50</v>
      </c>
      <c s="34" t="s">
        <v>772</v>
      </c>
      <c s="34" t="s">
        <v>1043</v>
      </c>
      <c s="35" t="s">
        <v>5</v>
      </c>
      <c s="6" t="s">
        <v>1044</v>
      </c>
      <c s="36" t="s">
        <v>85</v>
      </c>
      <c s="37">
        <v>0.03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28</v>
      </c>
    </row>
    <row r="472" spans="1:5" ht="38.25">
      <c r="A472" s="35" t="s">
        <v>55</v>
      </c>
      <c r="E472" s="39" t="s">
        <v>1045</v>
      </c>
    </row>
    <row r="473" spans="1:5" ht="12.75">
      <c r="A473" s="35" t="s">
        <v>56</v>
      </c>
      <c r="E473" s="40" t="s">
        <v>5</v>
      </c>
    </row>
    <row r="474" spans="1:5" ht="12.75">
      <c r="A474" t="s">
        <v>58</v>
      </c>
      <c r="E474" s="39" t="s">
        <v>5</v>
      </c>
    </row>
    <row r="475" spans="1:13" ht="12.75">
      <c r="A475" t="s">
        <v>47</v>
      </c>
      <c r="C475" s="31" t="s">
        <v>3014</v>
      </c>
      <c r="E475" s="33" t="s">
        <v>3015</v>
      </c>
      <c r="J475" s="32">
        <f>0</f>
      </c>
      <c s="32">
        <f>0</f>
      </c>
      <c s="32">
        <f>0+L476+L480</f>
      </c>
      <c s="32">
        <f>0+M476+M480</f>
      </c>
    </row>
    <row r="476" spans="1:16" ht="12.75">
      <c r="A476" t="s">
        <v>50</v>
      </c>
      <c s="34" t="s">
        <v>1768</v>
      </c>
      <c s="34" t="s">
        <v>4381</v>
      </c>
      <c s="35" t="s">
        <v>5</v>
      </c>
      <c s="6" t="s">
        <v>4382</v>
      </c>
      <c s="36" t="s">
        <v>566</v>
      </c>
      <c s="37">
        <v>20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54</v>
      </c>
      <c>
        <f>(M476*21)/100</f>
      </c>
      <c t="s">
        <v>28</v>
      </c>
    </row>
    <row r="477" spans="1:5" ht="12.75">
      <c r="A477" s="35" t="s">
        <v>55</v>
      </c>
      <c r="E477" s="39" t="s">
        <v>4382</v>
      </c>
    </row>
    <row r="478" spans="1:5" ht="63.75">
      <c r="A478" s="35" t="s">
        <v>56</v>
      </c>
      <c r="E478" s="40" t="s">
        <v>4383</v>
      </c>
    </row>
    <row r="479" spans="1:5" ht="12.75">
      <c r="A479" t="s">
        <v>58</v>
      </c>
      <c r="E479" s="39" t="s">
        <v>5</v>
      </c>
    </row>
    <row r="480" spans="1:16" ht="25.5">
      <c r="A480" t="s">
        <v>50</v>
      </c>
      <c s="34" t="s">
        <v>1773</v>
      </c>
      <c s="34" t="s">
        <v>3016</v>
      </c>
      <c s="35" t="s">
        <v>5</v>
      </c>
      <c s="6" t="s">
        <v>3017</v>
      </c>
      <c s="36" t="s">
        <v>566</v>
      </c>
      <c s="37">
        <v>20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54</v>
      </c>
      <c>
        <f>(M480*21)/100</f>
      </c>
      <c t="s">
        <v>28</v>
      </c>
    </row>
    <row r="481" spans="1:5" ht="25.5">
      <c r="A481" s="35" t="s">
        <v>55</v>
      </c>
      <c r="E481" s="39" t="s">
        <v>3017</v>
      </c>
    </row>
    <row r="482" spans="1:5" ht="25.5">
      <c r="A482" s="35" t="s">
        <v>56</v>
      </c>
      <c r="E482" s="40" t="s">
        <v>3785</v>
      </c>
    </row>
    <row r="483" spans="1:5" ht="12.75">
      <c r="A483" t="s">
        <v>58</v>
      </c>
      <c r="E483" s="39" t="s">
        <v>5</v>
      </c>
    </row>
    <row r="484" spans="1:13" ht="12.75">
      <c r="A484" t="s">
        <v>47</v>
      </c>
      <c r="C484" s="31" t="s">
        <v>1497</v>
      </c>
      <c r="E484" s="33" t="s">
        <v>3786</v>
      </c>
      <c r="J484" s="32">
        <f>0</f>
      </c>
      <c s="32">
        <f>0</f>
      </c>
      <c s="32">
        <f>0+L485</f>
      </c>
      <c s="32">
        <f>0+M485</f>
      </c>
    </row>
    <row r="485" spans="1:16" ht="12.75">
      <c r="A485" t="s">
        <v>50</v>
      </c>
      <c s="34" t="s">
        <v>1777</v>
      </c>
      <c s="34" t="s">
        <v>3787</v>
      </c>
      <c s="35" t="s">
        <v>5</v>
      </c>
      <c s="6" t="s">
        <v>3788</v>
      </c>
      <c s="36" t="s">
        <v>381</v>
      </c>
      <c s="37">
        <v>1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109</v>
      </c>
      <c>
        <f>(M485*21)/100</f>
      </c>
      <c t="s">
        <v>28</v>
      </c>
    </row>
    <row r="486" spans="1:5" ht="12.75">
      <c r="A486" s="35" t="s">
        <v>55</v>
      </c>
      <c r="E486" s="39" t="s">
        <v>3788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3" ht="12.75">
      <c r="A489" t="s">
        <v>47</v>
      </c>
      <c r="C489" s="31" t="s">
        <v>1345</v>
      </c>
      <c r="E489" s="33" t="s">
        <v>1346</v>
      </c>
      <c r="J489" s="32">
        <f>0</f>
      </c>
      <c s="32">
        <f>0</f>
      </c>
      <c s="32">
        <f>0+L490</f>
      </c>
      <c s="32">
        <f>0+M490</f>
      </c>
    </row>
    <row r="490" spans="1:16" ht="12.75">
      <c r="A490" t="s">
        <v>50</v>
      </c>
      <c s="34" t="s">
        <v>1781</v>
      </c>
      <c s="34" t="s">
        <v>3351</v>
      </c>
      <c s="35" t="s">
        <v>5</v>
      </c>
      <c s="6" t="s">
        <v>3352</v>
      </c>
      <c s="36" t="s">
        <v>1343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54</v>
      </c>
      <c>
        <f>(M490*21)/100</f>
      </c>
      <c t="s">
        <v>28</v>
      </c>
    </row>
    <row r="491" spans="1:5" ht="12.75">
      <c r="A491" s="35" t="s">
        <v>55</v>
      </c>
      <c r="E491" s="39" t="s">
        <v>3352</v>
      </c>
    </row>
    <row r="492" spans="1:5" ht="25.5">
      <c r="A492" s="35" t="s">
        <v>56</v>
      </c>
      <c r="E492" s="40" t="s">
        <v>3789</v>
      </c>
    </row>
    <row r="493" spans="1:5" ht="12.75">
      <c r="A493" t="s">
        <v>58</v>
      </c>
      <c r="E49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COUNTIFS(L8:L158,"=0",A8:A158,"P")+COUNTIFS(L8:L158,"",A8:A158,"P")+SUM(Q8:Q158)</f>
      </c>
    </row>
    <row r="8" spans="1:13" ht="12.75">
      <c r="A8" t="s">
        <v>45</v>
      </c>
      <c r="C8" s="28" t="s">
        <v>213</v>
      </c>
      <c r="E8" s="30" t="s">
        <v>212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</f>
      </c>
      <c s="32">
        <f>0+M10+M14+M18+M22+M26+M30+M34+M38+M42+M46+M50+M54+M58+M62+M66+M70+M74+M78+M82+M86+M90+M94+M98+M102+M106+M110+M114+M118+M122+M126+M130+M134+M138+M142+M146+M150+M154+M158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216</v>
      </c>
      <c s="35" t="s">
        <v>5</v>
      </c>
      <c s="6" t="s">
        <v>217</v>
      </c>
      <c s="36" t="s">
        <v>218</v>
      </c>
      <c s="37">
        <v>0.06</v>
      </c>
      <c s="36">
        <v>0.002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217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219</v>
      </c>
      <c s="35" t="s">
        <v>5</v>
      </c>
      <c s="6" t="s">
        <v>220</v>
      </c>
      <c s="36" t="s">
        <v>128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220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221</v>
      </c>
      <c s="35" t="s">
        <v>5</v>
      </c>
      <c s="6" t="s">
        <v>222</v>
      </c>
      <c s="36" t="s">
        <v>128</v>
      </c>
      <c s="37">
        <v>2</v>
      </c>
      <c s="36">
        <v>5E-05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222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223</v>
      </c>
      <c s="35" t="s">
        <v>5</v>
      </c>
      <c s="6" t="s">
        <v>224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224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225</v>
      </c>
      <c s="35" t="s">
        <v>5</v>
      </c>
      <c s="6" t="s">
        <v>226</v>
      </c>
      <c s="36" t="s">
        <v>128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226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227</v>
      </c>
      <c s="35" t="s">
        <v>5</v>
      </c>
      <c s="6" t="s">
        <v>228</v>
      </c>
      <c s="36" t="s">
        <v>128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12.75">
      <c r="A35" s="35" t="s">
        <v>55</v>
      </c>
      <c r="E35" s="39" t="s">
        <v>228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229</v>
      </c>
      <c s="35" t="s">
        <v>5</v>
      </c>
      <c s="6" t="s">
        <v>230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230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231</v>
      </c>
      <c s="35" t="s">
        <v>5</v>
      </c>
      <c s="6" t="s">
        <v>232</v>
      </c>
      <c s="36" t="s">
        <v>128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232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233</v>
      </c>
      <c s="35" t="s">
        <v>5</v>
      </c>
      <c s="6" t="s">
        <v>234</v>
      </c>
      <c s="36" t="s">
        <v>128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234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235</v>
      </c>
      <c s="35" t="s">
        <v>5</v>
      </c>
      <c s="6" t="s">
        <v>236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236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38.25">
      <c r="A54" t="s">
        <v>50</v>
      </c>
      <c s="34" t="s">
        <v>90</v>
      </c>
      <c s="34" t="s">
        <v>237</v>
      </c>
      <c s="35" t="s">
        <v>5</v>
      </c>
      <c s="6" t="s">
        <v>238</v>
      </c>
      <c s="36" t="s">
        <v>108</v>
      </c>
      <c s="37">
        <v>720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51">
      <c r="A55" s="35" t="s">
        <v>55</v>
      </c>
      <c r="E55" s="39" t="s">
        <v>239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240</v>
      </c>
      <c s="35" t="s">
        <v>5</v>
      </c>
      <c s="6" t="s">
        <v>241</v>
      </c>
      <c s="36" t="s">
        <v>108</v>
      </c>
      <c s="37">
        <v>400</v>
      </c>
      <c s="36">
        <v>0.00033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241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242</v>
      </c>
      <c s="35" t="s">
        <v>5</v>
      </c>
      <c s="6" t="s">
        <v>243</v>
      </c>
      <c s="36" t="s">
        <v>108</v>
      </c>
      <c s="37">
        <v>400</v>
      </c>
      <c s="36">
        <v>0.0001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243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245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25.5">
      <c r="A71" s="35" t="s">
        <v>55</v>
      </c>
      <c r="E71" s="39" t="s">
        <v>248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106</v>
      </c>
      <c s="35" t="s">
        <v>5</v>
      </c>
      <c s="6" t="s">
        <v>107</v>
      </c>
      <c s="36" t="s">
        <v>108</v>
      </c>
      <c s="37">
        <v>800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12.75">
      <c r="A75" s="35" t="s">
        <v>55</v>
      </c>
      <c r="E75" s="39" t="s">
        <v>107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249</v>
      </c>
      <c s="35" t="s">
        <v>5</v>
      </c>
      <c s="6" t="s">
        <v>250</v>
      </c>
      <c s="36" t="s">
        <v>108</v>
      </c>
      <c s="37">
        <v>800</v>
      </c>
      <c s="36">
        <v>0.0001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250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251</v>
      </c>
      <c s="35" t="s">
        <v>5</v>
      </c>
      <c s="6" t="s">
        <v>252</v>
      </c>
      <c s="36" t="s">
        <v>128</v>
      </c>
      <c s="37">
        <v>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25.5">
      <c r="A83" s="35" t="s">
        <v>55</v>
      </c>
      <c r="E83" s="39" t="s">
        <v>252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253</v>
      </c>
      <c s="35" t="s">
        <v>5</v>
      </c>
      <c s="6" t="s">
        <v>254</v>
      </c>
      <c s="36" t="s">
        <v>128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254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255</v>
      </c>
      <c s="35" t="s">
        <v>5</v>
      </c>
      <c s="6" t="s">
        <v>256</v>
      </c>
      <c s="36" t="s">
        <v>128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256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25.5">
      <c r="A94" t="s">
        <v>50</v>
      </c>
      <c s="34" t="s">
        <v>122</v>
      </c>
      <c s="34" t="s">
        <v>257</v>
      </c>
      <c s="35" t="s">
        <v>5</v>
      </c>
      <c s="6" t="s">
        <v>258</v>
      </c>
      <c s="36" t="s">
        <v>128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38.25">
      <c r="A95" s="35" t="s">
        <v>55</v>
      </c>
      <c r="E95" s="39" t="s">
        <v>259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260</v>
      </c>
      <c s="35" t="s">
        <v>5</v>
      </c>
      <c s="6" t="s">
        <v>261</v>
      </c>
      <c s="36" t="s">
        <v>128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38.25">
      <c r="A99" s="35" t="s">
        <v>55</v>
      </c>
      <c r="E99" s="39" t="s">
        <v>262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263</v>
      </c>
      <c s="35" t="s">
        <v>5</v>
      </c>
      <c s="6" t="s">
        <v>264</v>
      </c>
      <c s="36" t="s">
        <v>128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264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265</v>
      </c>
      <c s="35" t="s">
        <v>5</v>
      </c>
      <c s="6" t="s">
        <v>266</v>
      </c>
      <c s="36" t="s">
        <v>128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38.25">
      <c r="A107" s="35" t="s">
        <v>55</v>
      </c>
      <c r="E107" s="39" t="s">
        <v>267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268</v>
      </c>
      <c s="35" t="s">
        <v>5</v>
      </c>
      <c s="6" t="s">
        <v>269</v>
      </c>
      <c s="36" t="s">
        <v>128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269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270</v>
      </c>
      <c s="35" t="s">
        <v>5</v>
      </c>
      <c s="6" t="s">
        <v>271</v>
      </c>
      <c s="36" t="s">
        <v>128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271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272</v>
      </c>
      <c s="35" t="s">
        <v>5</v>
      </c>
      <c s="6" t="s">
        <v>273</v>
      </c>
      <c s="36" t="s">
        <v>128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273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274</v>
      </c>
      <c s="35" t="s">
        <v>5</v>
      </c>
      <c s="6" t="s">
        <v>275</v>
      </c>
      <c s="36" t="s">
        <v>128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12.75">
      <c r="A123" s="35" t="s">
        <v>55</v>
      </c>
      <c r="E123" s="39" t="s">
        <v>275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276</v>
      </c>
      <c s="35" t="s">
        <v>5</v>
      </c>
      <c s="6" t="s">
        <v>277</v>
      </c>
      <c s="36" t="s">
        <v>128</v>
      </c>
      <c s="37">
        <v>12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12.75">
      <c r="A127" s="35" t="s">
        <v>55</v>
      </c>
      <c r="E127" s="39" t="s">
        <v>277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278</v>
      </c>
      <c s="35" t="s">
        <v>5</v>
      </c>
      <c s="6" t="s">
        <v>279</v>
      </c>
      <c s="36" t="s">
        <v>128</v>
      </c>
      <c s="37">
        <v>12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279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280</v>
      </c>
      <c s="35" t="s">
        <v>5</v>
      </c>
      <c s="6" t="s">
        <v>281</v>
      </c>
      <c s="36" t="s">
        <v>128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25.5">
      <c r="A135" s="35" t="s">
        <v>55</v>
      </c>
      <c r="E135" s="39" t="s">
        <v>281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282</v>
      </c>
      <c s="35" t="s">
        <v>5</v>
      </c>
      <c s="6" t="s">
        <v>283</v>
      </c>
      <c s="36" t="s">
        <v>128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25.5">
      <c r="A139" s="35" t="s">
        <v>55</v>
      </c>
      <c r="E139" s="39" t="s">
        <v>283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284</v>
      </c>
      <c s="35" t="s">
        <v>5</v>
      </c>
      <c s="6" t="s">
        <v>285</v>
      </c>
      <c s="36" t="s">
        <v>128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285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286</v>
      </c>
      <c s="35" t="s">
        <v>5</v>
      </c>
      <c s="6" t="s">
        <v>287</v>
      </c>
      <c s="36" t="s">
        <v>128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109</v>
      </c>
      <c>
        <f>(M146*21)/100</f>
      </c>
      <c t="s">
        <v>28</v>
      </c>
    </row>
    <row r="147" spans="1:5" ht="12.75">
      <c r="A147" s="35" t="s">
        <v>55</v>
      </c>
      <c r="E147" s="39" t="s">
        <v>287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288</v>
      </c>
      <c s="35" t="s">
        <v>5</v>
      </c>
      <c s="6" t="s">
        <v>289</v>
      </c>
      <c s="36" t="s">
        <v>290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12.75">
      <c r="A151" s="35" t="s">
        <v>55</v>
      </c>
      <c r="E151" s="39" t="s">
        <v>289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168</v>
      </c>
      <c s="34" t="s">
        <v>199</v>
      </c>
      <c s="35" t="s">
        <v>5</v>
      </c>
      <c s="6" t="s">
        <v>200</v>
      </c>
      <c s="36" t="s">
        <v>85</v>
      </c>
      <c s="37">
        <v>0.252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25.5">
      <c r="A155" s="35" t="s">
        <v>55</v>
      </c>
      <c r="E155" s="39" t="s">
        <v>200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38.25">
      <c r="A158" t="s">
        <v>50</v>
      </c>
      <c s="34" t="s">
        <v>171</v>
      </c>
      <c s="34" t="s">
        <v>202</v>
      </c>
      <c s="35" t="s">
        <v>5</v>
      </c>
      <c s="6" t="s">
        <v>203</v>
      </c>
      <c s="36" t="s">
        <v>85</v>
      </c>
      <c s="37">
        <v>0.252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38.25">
      <c r="A159" s="35" t="s">
        <v>55</v>
      </c>
      <c r="E159" s="39" t="s">
        <v>204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3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COUNTIFS(L8:L385,"=0",A8:A385,"P")+COUNTIFS(L8:L385,"",A8:A385,"P")+SUM(Q8:Q385)</f>
      </c>
    </row>
    <row r="8" spans="1:13" ht="12.75">
      <c r="A8" t="s">
        <v>45</v>
      </c>
      <c r="C8" s="28" t="s">
        <v>4386</v>
      </c>
      <c r="E8" s="30" t="s">
        <v>4385</v>
      </c>
      <c r="J8" s="29">
        <f>0+J9+J30+J47+J76+J113+J138+J151+J188+J301+J318+J379+J384</f>
      </c>
      <c s="29">
        <f>0+K9+K30+K47+K76+K113+K138+K151+K188+K301+K318+K379+K384</f>
      </c>
      <c s="29">
        <f>0+L9+L30+L47+L76+L113+L138+L151+L188+L301+L318+L379+L384</f>
      </c>
      <c s="29">
        <f>0+M9+M30+M47+M76+M113+M138+M151+M188+M301+M318+M379+M384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48</v>
      </c>
      <c s="34" t="s">
        <v>3974</v>
      </c>
      <c s="35" t="s">
        <v>5</v>
      </c>
      <c s="6" t="s">
        <v>3975</v>
      </c>
      <c s="36" t="s">
        <v>53</v>
      </c>
      <c s="37">
        <v>27.5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3975</v>
      </c>
    </row>
    <row r="12" spans="1:5" ht="12.75">
      <c r="A12" s="35" t="s">
        <v>56</v>
      </c>
      <c r="E12" s="40" t="s">
        <v>4387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943</v>
      </c>
      <c s="35" t="s">
        <v>5</v>
      </c>
      <c s="6" t="s">
        <v>944</v>
      </c>
      <c s="36" t="s">
        <v>53</v>
      </c>
      <c s="37">
        <v>27.5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945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947</v>
      </c>
      <c s="35" t="s">
        <v>5</v>
      </c>
      <c s="6" t="s">
        <v>948</v>
      </c>
      <c s="36" t="s">
        <v>53</v>
      </c>
      <c s="37">
        <v>27.5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948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949</v>
      </c>
      <c s="35" t="s">
        <v>5</v>
      </c>
      <c s="6" t="s">
        <v>950</v>
      </c>
      <c s="36" t="s">
        <v>53</v>
      </c>
      <c s="37">
        <v>27.5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950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956</v>
      </c>
      <c s="35" t="s">
        <v>957</v>
      </c>
      <c s="6" t="s">
        <v>958</v>
      </c>
      <c s="36" t="s">
        <v>85</v>
      </c>
      <c s="37">
        <v>46.75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38.25">
      <c r="A27" s="35" t="s">
        <v>55</v>
      </c>
      <c r="E27" s="39" t="s">
        <v>959</v>
      </c>
    </row>
    <row r="28" spans="1:5" ht="12.75">
      <c r="A28" s="35" t="s">
        <v>56</v>
      </c>
      <c r="E28" s="40" t="s">
        <v>4388</v>
      </c>
    </row>
    <row r="29" spans="1:5" ht="409.5">
      <c r="A29" t="s">
        <v>58</v>
      </c>
      <c r="E29" s="39" t="s">
        <v>961</v>
      </c>
    </row>
    <row r="30" spans="1:13" ht="12.75">
      <c r="A30" t="s">
        <v>47</v>
      </c>
      <c r="C30" s="31" t="s">
        <v>28</v>
      </c>
      <c r="E30" s="33" t="s">
        <v>1521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50</v>
      </c>
      <c s="34" t="s">
        <v>27</v>
      </c>
      <c s="34" t="s">
        <v>4389</v>
      </c>
      <c s="35" t="s">
        <v>5</v>
      </c>
      <c s="6" t="s">
        <v>4390</v>
      </c>
      <c s="36" t="s">
        <v>53</v>
      </c>
      <c s="37">
        <v>27.5</v>
      </c>
      <c s="36">
        <v>2.50187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4390</v>
      </c>
    </row>
    <row r="33" spans="1:5" ht="25.5">
      <c r="A33" s="35" t="s">
        <v>56</v>
      </c>
      <c r="E33" s="40" t="s">
        <v>4391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72</v>
      </c>
      <c s="34" t="s">
        <v>1528</v>
      </c>
      <c s="35" t="s">
        <v>5</v>
      </c>
      <c s="6" t="s">
        <v>1529</v>
      </c>
      <c s="36" t="s">
        <v>102</v>
      </c>
      <c s="37">
        <v>22</v>
      </c>
      <c s="36">
        <v>0.00247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1529</v>
      </c>
    </row>
    <row r="37" spans="1:5" ht="25.5">
      <c r="A37" s="35" t="s">
        <v>56</v>
      </c>
      <c r="E37" s="40" t="s">
        <v>4392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75</v>
      </c>
      <c s="34" t="s">
        <v>1531</v>
      </c>
      <c s="35" t="s">
        <v>5</v>
      </c>
      <c s="6" t="s">
        <v>1532</v>
      </c>
      <c s="36" t="s">
        <v>102</v>
      </c>
      <c s="37">
        <v>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1532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78</v>
      </c>
      <c s="34" t="s">
        <v>4393</v>
      </c>
      <c s="35" t="s">
        <v>5</v>
      </c>
      <c s="6" t="s">
        <v>4394</v>
      </c>
      <c s="36" t="s">
        <v>85</v>
      </c>
      <c s="37">
        <v>0.547</v>
      </c>
      <c s="36">
        <v>1.06062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4394</v>
      </c>
    </row>
    <row r="45" spans="1:5" ht="12.75">
      <c r="A45" s="35" t="s">
        <v>56</v>
      </c>
      <c r="E45" s="40" t="s">
        <v>4395</v>
      </c>
    </row>
    <row r="46" spans="1:5" ht="12.75">
      <c r="A46" t="s">
        <v>58</v>
      </c>
      <c r="E46" s="39" t="s">
        <v>5</v>
      </c>
    </row>
    <row r="47" spans="1:13" ht="12.75">
      <c r="A47" t="s">
        <v>47</v>
      </c>
      <c r="C47" s="31" t="s">
        <v>26</v>
      </c>
      <c r="E47" s="33" t="s">
        <v>971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25.5">
      <c r="A48" t="s">
        <v>50</v>
      </c>
      <c s="34" t="s">
        <v>82</v>
      </c>
      <c s="34" t="s">
        <v>1557</v>
      </c>
      <c s="35" t="s">
        <v>5</v>
      </c>
      <c s="6" t="s">
        <v>1558</v>
      </c>
      <c s="36" t="s">
        <v>53</v>
      </c>
      <c s="37">
        <v>40</v>
      </c>
      <c s="36">
        <v>2.50187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25.5">
      <c r="A49" s="35" t="s">
        <v>55</v>
      </c>
      <c r="E49" s="39" t="s">
        <v>1558</v>
      </c>
    </row>
    <row r="50" spans="1:5" ht="51">
      <c r="A50" s="35" t="s">
        <v>56</v>
      </c>
      <c r="E50" s="40" t="s">
        <v>4396</v>
      </c>
    </row>
    <row r="51" spans="1:5" ht="12.75">
      <c r="A51" t="s">
        <v>58</v>
      </c>
      <c r="E51" s="39" t="s">
        <v>5</v>
      </c>
    </row>
    <row r="52" spans="1:16" ht="12.75">
      <c r="A52" t="s">
        <v>50</v>
      </c>
      <c s="34" t="s">
        <v>87</v>
      </c>
      <c s="34" t="s">
        <v>1560</v>
      </c>
      <c s="35" t="s">
        <v>5</v>
      </c>
      <c s="6" t="s">
        <v>1561</v>
      </c>
      <c s="36" t="s">
        <v>102</v>
      </c>
      <c s="37">
        <v>242.8</v>
      </c>
      <c s="36">
        <v>0.00275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1561</v>
      </c>
    </row>
    <row r="54" spans="1:5" ht="76.5">
      <c r="A54" s="35" t="s">
        <v>56</v>
      </c>
      <c r="E54" s="40" t="s">
        <v>4397</v>
      </c>
    </row>
    <row r="55" spans="1:5" ht="12.75">
      <c r="A55" t="s">
        <v>58</v>
      </c>
      <c r="E55" s="39" t="s">
        <v>5</v>
      </c>
    </row>
    <row r="56" spans="1:16" ht="25.5">
      <c r="A56" t="s">
        <v>50</v>
      </c>
      <c s="34" t="s">
        <v>90</v>
      </c>
      <c s="34" t="s">
        <v>1563</v>
      </c>
      <c s="35" t="s">
        <v>5</v>
      </c>
      <c s="6" t="s">
        <v>1564</v>
      </c>
      <c s="36" t="s">
        <v>102</v>
      </c>
      <c s="37">
        <v>242.8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25.5">
      <c r="A57" s="35" t="s">
        <v>55</v>
      </c>
      <c r="E57" s="39" t="s">
        <v>1564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5</v>
      </c>
    </row>
    <row r="60" spans="1:16" ht="12.75">
      <c r="A60" t="s">
        <v>50</v>
      </c>
      <c s="34" t="s">
        <v>94</v>
      </c>
      <c s="34" t="s">
        <v>1565</v>
      </c>
      <c s="35" t="s">
        <v>5</v>
      </c>
      <c s="6" t="s">
        <v>1566</v>
      </c>
      <c s="36" t="s">
        <v>102</v>
      </c>
      <c s="37">
        <v>242.8</v>
      </c>
      <c s="36">
        <v>0.0025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1566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12.75">
      <c r="A64" t="s">
        <v>50</v>
      </c>
      <c s="34" t="s">
        <v>96</v>
      </c>
      <c s="34" t="s">
        <v>1567</v>
      </c>
      <c s="35" t="s">
        <v>5</v>
      </c>
      <c s="6" t="s">
        <v>1568</v>
      </c>
      <c s="36" t="s">
        <v>108</v>
      </c>
      <c s="37">
        <v>232.4</v>
      </c>
      <c s="36">
        <v>0.00017</v>
      </c>
      <c s="36">
        <f>ROUND(G64*H64,6)</f>
      </c>
      <c r="L64" s="38">
        <v>0</v>
      </c>
      <c s="32">
        <f>ROUND(ROUND(L64,2)*ROUND(G64,3),2)</f>
      </c>
      <c s="36" t="s">
        <v>109</v>
      </c>
      <c>
        <f>(M64*21)/100</f>
      </c>
      <c t="s">
        <v>28</v>
      </c>
    </row>
    <row r="65" spans="1:5" ht="12.75">
      <c r="A65" s="35" t="s">
        <v>55</v>
      </c>
      <c r="E65" s="39" t="s">
        <v>1568</v>
      </c>
    </row>
    <row r="66" spans="1:5" ht="63.75">
      <c r="A66" s="35" t="s">
        <v>56</v>
      </c>
      <c r="E66" s="40" t="s">
        <v>4398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99</v>
      </c>
      <c s="34" t="s">
        <v>1573</v>
      </c>
      <c s="35" t="s">
        <v>5</v>
      </c>
      <c s="6" t="s">
        <v>1574</v>
      </c>
      <c s="36" t="s">
        <v>85</v>
      </c>
      <c s="37">
        <v>0.532</v>
      </c>
      <c s="36">
        <v>1.04922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25.5">
      <c r="A69" s="35" t="s">
        <v>55</v>
      </c>
      <c r="E69" s="39" t="s">
        <v>1574</v>
      </c>
    </row>
    <row r="70" spans="1:5" ht="25.5">
      <c r="A70" s="35" t="s">
        <v>56</v>
      </c>
      <c r="E70" s="40" t="s">
        <v>4399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207</v>
      </c>
      <c s="34" t="s">
        <v>1576</v>
      </c>
      <c s="35" t="s">
        <v>5</v>
      </c>
      <c s="6" t="s">
        <v>1577</v>
      </c>
      <c s="36" t="s">
        <v>85</v>
      </c>
      <c s="37">
        <v>2.58</v>
      </c>
      <c s="36">
        <v>1.06277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1577</v>
      </c>
    </row>
    <row r="74" spans="1:5" ht="38.25">
      <c r="A74" s="35" t="s">
        <v>56</v>
      </c>
      <c r="E74" s="40" t="s">
        <v>4400</v>
      </c>
    </row>
    <row r="75" spans="1:5" ht="12.75">
      <c r="A75" t="s">
        <v>58</v>
      </c>
      <c r="E75" s="39" t="s">
        <v>5</v>
      </c>
    </row>
    <row r="76" spans="1:13" ht="12.75">
      <c r="A76" t="s">
        <v>47</v>
      </c>
      <c r="C76" s="31" t="s">
        <v>63</v>
      </c>
      <c r="E76" s="33" t="s">
        <v>994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25.5">
      <c r="A77" t="s">
        <v>50</v>
      </c>
      <c s="34" t="s">
        <v>105</v>
      </c>
      <c s="34" t="s">
        <v>1603</v>
      </c>
      <c s="35" t="s">
        <v>5</v>
      </c>
      <c s="6" t="s">
        <v>1604</v>
      </c>
      <c s="36" t="s">
        <v>53</v>
      </c>
      <c s="37">
        <v>2.984</v>
      </c>
      <c s="36">
        <v>2.50201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38.25">
      <c r="A78" s="35" t="s">
        <v>55</v>
      </c>
      <c r="E78" s="39" t="s">
        <v>1605</v>
      </c>
    </row>
    <row r="79" spans="1:5" ht="51">
      <c r="A79" s="35" t="s">
        <v>56</v>
      </c>
      <c r="E79" s="40" t="s">
        <v>4401</v>
      </c>
    </row>
    <row r="80" spans="1:5" ht="12.75">
      <c r="A80" t="s">
        <v>58</v>
      </c>
      <c r="E80" s="39" t="s">
        <v>5</v>
      </c>
    </row>
    <row r="81" spans="1:16" ht="25.5">
      <c r="A81" t="s">
        <v>50</v>
      </c>
      <c s="34" t="s">
        <v>110</v>
      </c>
      <c s="34" t="s">
        <v>1607</v>
      </c>
      <c s="35" t="s">
        <v>5</v>
      </c>
      <c s="6" t="s">
        <v>1608</v>
      </c>
      <c s="36" t="s">
        <v>102</v>
      </c>
      <c s="37">
        <v>14.919</v>
      </c>
      <c s="36">
        <v>0.00533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25.5">
      <c r="A82" s="35" t="s">
        <v>55</v>
      </c>
      <c r="E82" s="39" t="s">
        <v>1608</v>
      </c>
    </row>
    <row r="83" spans="1:5" ht="51">
      <c r="A83" s="35" t="s">
        <v>56</v>
      </c>
      <c r="E83" s="40" t="s">
        <v>4402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113</v>
      </c>
      <c s="34" t="s">
        <v>1610</v>
      </c>
      <c s="35" t="s">
        <v>5</v>
      </c>
      <c s="6" t="s">
        <v>1611</v>
      </c>
      <c s="36" t="s">
        <v>102</v>
      </c>
      <c s="37">
        <v>14.919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25.5">
      <c r="A86" s="35" t="s">
        <v>55</v>
      </c>
      <c r="E86" s="39" t="s">
        <v>1611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116</v>
      </c>
      <c s="34" t="s">
        <v>1612</v>
      </c>
      <c s="35" t="s">
        <v>5</v>
      </c>
      <c s="6" t="s">
        <v>1613</v>
      </c>
      <c s="36" t="s">
        <v>102</v>
      </c>
      <c s="37">
        <v>9.07</v>
      </c>
      <c s="36">
        <v>0.00088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25.5">
      <c r="A90" s="35" t="s">
        <v>55</v>
      </c>
      <c r="E90" s="39" t="s">
        <v>1613</v>
      </c>
    </row>
    <row r="91" spans="1:5" ht="25.5">
      <c r="A91" s="35" t="s">
        <v>56</v>
      </c>
      <c r="E91" s="40" t="s">
        <v>4403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119</v>
      </c>
      <c s="34" t="s">
        <v>1615</v>
      </c>
      <c s="35" t="s">
        <v>5</v>
      </c>
      <c s="6" t="s">
        <v>1616</v>
      </c>
      <c s="36" t="s">
        <v>102</v>
      </c>
      <c s="37">
        <v>9.07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25.5">
      <c r="A94" s="35" t="s">
        <v>55</v>
      </c>
      <c r="E94" s="39" t="s">
        <v>1616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122</v>
      </c>
      <c s="34" t="s">
        <v>4404</v>
      </c>
      <c s="35" t="s">
        <v>5</v>
      </c>
      <c s="6" t="s">
        <v>4405</v>
      </c>
      <c s="36" t="s">
        <v>102</v>
      </c>
      <c s="37">
        <v>5.849</v>
      </c>
      <c s="36">
        <v>0.00092</v>
      </c>
      <c s="36">
        <f>ROUND(G97*H97,6)</f>
      </c>
      <c r="L97" s="38">
        <v>0</v>
      </c>
      <c s="32">
        <f>ROUND(ROUND(L97,2)*ROUND(G97,3),2)</f>
      </c>
      <c s="36" t="s">
        <v>109</v>
      </c>
      <c>
        <f>(M97*21)/100</f>
      </c>
      <c t="s">
        <v>28</v>
      </c>
    </row>
    <row r="98" spans="1:5" ht="25.5">
      <c r="A98" s="35" t="s">
        <v>55</v>
      </c>
      <c r="E98" s="39" t="s">
        <v>4405</v>
      </c>
    </row>
    <row r="99" spans="1:5" ht="38.25">
      <c r="A99" s="35" t="s">
        <v>56</v>
      </c>
      <c r="E99" s="40" t="s">
        <v>4406</v>
      </c>
    </row>
    <row r="100" spans="1:5" ht="12.75">
      <c r="A100" t="s">
        <v>58</v>
      </c>
      <c r="E100" s="39" t="s">
        <v>5</v>
      </c>
    </row>
    <row r="101" spans="1:16" ht="25.5">
      <c r="A101" t="s">
        <v>50</v>
      </c>
      <c s="34" t="s">
        <v>125</v>
      </c>
      <c s="34" t="s">
        <v>4407</v>
      </c>
      <c s="35" t="s">
        <v>5</v>
      </c>
      <c s="6" t="s">
        <v>4408</v>
      </c>
      <c s="36" t="s">
        <v>102</v>
      </c>
      <c s="37">
        <v>5.849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109</v>
      </c>
      <c>
        <f>(M101*21)/100</f>
      </c>
      <c t="s">
        <v>28</v>
      </c>
    </row>
    <row r="102" spans="1:5" ht="25.5">
      <c r="A102" s="35" t="s">
        <v>55</v>
      </c>
      <c r="E102" s="39" t="s">
        <v>4408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25.5">
      <c r="A105" t="s">
        <v>50</v>
      </c>
      <c s="34" t="s">
        <v>129</v>
      </c>
      <c s="34" t="s">
        <v>1622</v>
      </c>
      <c s="35" t="s">
        <v>5</v>
      </c>
      <c s="6" t="s">
        <v>1623</v>
      </c>
      <c s="36" t="s">
        <v>102</v>
      </c>
      <c s="37">
        <v>29.838</v>
      </c>
      <c s="36">
        <v>0.0032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25.5">
      <c r="A106" s="35" t="s">
        <v>55</v>
      </c>
      <c r="E106" s="39" t="s">
        <v>1623</v>
      </c>
    </row>
    <row r="107" spans="1:5" ht="12.75">
      <c r="A107" s="35" t="s">
        <v>56</v>
      </c>
      <c r="E107" s="40" t="s">
        <v>4409</v>
      </c>
    </row>
    <row r="108" spans="1:5" ht="12.75">
      <c r="A108" t="s">
        <v>58</v>
      </c>
      <c r="E108" s="39" t="s">
        <v>5</v>
      </c>
    </row>
    <row r="109" spans="1:16" ht="38.25">
      <c r="A109" t="s">
        <v>50</v>
      </c>
      <c s="34" t="s">
        <v>132</v>
      </c>
      <c s="34" t="s">
        <v>1624</v>
      </c>
      <c s="35" t="s">
        <v>5</v>
      </c>
      <c s="6" t="s">
        <v>1625</v>
      </c>
      <c s="36" t="s">
        <v>85</v>
      </c>
      <c s="37">
        <v>0.435</v>
      </c>
      <c s="36">
        <v>1.05555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28</v>
      </c>
    </row>
    <row r="110" spans="1:5" ht="51">
      <c r="A110" s="35" t="s">
        <v>55</v>
      </c>
      <c r="E110" s="39" t="s">
        <v>1626</v>
      </c>
    </row>
    <row r="111" spans="1:5" ht="12.75">
      <c r="A111" s="35" t="s">
        <v>56</v>
      </c>
      <c r="E111" s="40" t="s">
        <v>4410</v>
      </c>
    </row>
    <row r="112" spans="1:5" ht="12.75">
      <c r="A112" t="s">
        <v>58</v>
      </c>
      <c r="E112" s="39" t="s">
        <v>5</v>
      </c>
    </row>
    <row r="113" spans="1:13" ht="12.75">
      <c r="A113" t="s">
        <v>47</v>
      </c>
      <c r="C113" s="31" t="s">
        <v>27</v>
      </c>
      <c r="E113" s="33" t="s">
        <v>1639</v>
      </c>
      <c r="J113" s="32">
        <f>0</f>
      </c>
      <c s="32">
        <f>0</f>
      </c>
      <c s="32">
        <f>0+L114+L118+L122+L126+L130+L134</f>
      </c>
      <c s="32">
        <f>0+M114+M118+M122+M126+M130+M134</f>
      </c>
    </row>
    <row r="114" spans="1:16" ht="25.5">
      <c r="A114" t="s">
        <v>50</v>
      </c>
      <c s="34" t="s">
        <v>135</v>
      </c>
      <c s="34" t="s">
        <v>4411</v>
      </c>
      <c s="35" t="s">
        <v>5</v>
      </c>
      <c s="6" t="s">
        <v>4412</v>
      </c>
      <c s="36" t="s">
        <v>53</v>
      </c>
      <c s="37">
        <v>0.862</v>
      </c>
      <c s="36">
        <v>2.50187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4412</v>
      </c>
    </row>
    <row r="116" spans="1:5" ht="25.5">
      <c r="A116" s="35" t="s">
        <v>56</v>
      </c>
      <c r="E116" s="40" t="s">
        <v>4413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138</v>
      </c>
      <c s="34" t="s">
        <v>4414</v>
      </c>
      <c s="35" t="s">
        <v>5</v>
      </c>
      <c s="6" t="s">
        <v>4415</v>
      </c>
      <c s="36" t="s">
        <v>53</v>
      </c>
      <c s="37">
        <v>0.345</v>
      </c>
      <c s="36">
        <v>2.50187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25.5">
      <c r="A119" s="35" t="s">
        <v>55</v>
      </c>
      <c r="E119" s="39" t="s">
        <v>4415</v>
      </c>
    </row>
    <row r="120" spans="1:5" ht="25.5">
      <c r="A120" s="35" t="s">
        <v>56</v>
      </c>
      <c r="E120" s="40" t="s">
        <v>4416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141</v>
      </c>
      <c s="34" t="s">
        <v>4417</v>
      </c>
      <c s="35" t="s">
        <v>5</v>
      </c>
      <c s="6" t="s">
        <v>4418</v>
      </c>
      <c s="36" t="s">
        <v>53</v>
      </c>
      <c s="37">
        <v>0.862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25.5">
      <c r="A123" s="35" t="s">
        <v>55</v>
      </c>
      <c r="E123" s="39" t="s">
        <v>4418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144</v>
      </c>
      <c s="34" t="s">
        <v>4419</v>
      </c>
      <c s="35" t="s">
        <v>5</v>
      </c>
      <c s="6" t="s">
        <v>4420</v>
      </c>
      <c s="36" t="s">
        <v>53</v>
      </c>
      <c s="37">
        <v>0.862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25.5">
      <c r="A127" s="35" t="s">
        <v>55</v>
      </c>
      <c r="E127" s="39" t="s">
        <v>4420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147</v>
      </c>
      <c s="34" t="s">
        <v>4421</v>
      </c>
      <c s="35" t="s">
        <v>5</v>
      </c>
      <c s="6" t="s">
        <v>4422</v>
      </c>
      <c s="36" t="s">
        <v>102</v>
      </c>
      <c s="37">
        <v>2.3</v>
      </c>
      <c s="36">
        <v>0.1117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4422</v>
      </c>
    </row>
    <row r="132" spans="1:5" ht="12.75">
      <c r="A132" s="35" t="s">
        <v>56</v>
      </c>
      <c r="E132" s="40" t="s">
        <v>4423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150</v>
      </c>
      <c s="34" t="s">
        <v>4424</v>
      </c>
      <c s="35" t="s">
        <v>5</v>
      </c>
      <c s="6" t="s">
        <v>4425</v>
      </c>
      <c s="36" t="s">
        <v>102</v>
      </c>
      <c s="37">
        <v>2.3</v>
      </c>
      <c s="36">
        <v>0.001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4425</v>
      </c>
    </row>
    <row r="136" spans="1:5" ht="12.75">
      <c r="A136" s="35" t="s">
        <v>56</v>
      </c>
      <c r="E136" s="40" t="s">
        <v>4423</v>
      </c>
    </row>
    <row r="137" spans="1:5" ht="12.75">
      <c r="A137" t="s">
        <v>58</v>
      </c>
      <c r="E137" s="39" t="s">
        <v>5</v>
      </c>
    </row>
    <row r="138" spans="1:13" ht="12.75">
      <c r="A138" t="s">
        <v>47</v>
      </c>
      <c r="C138" s="31" t="s">
        <v>1726</v>
      </c>
      <c r="E138" s="33" t="s">
        <v>1727</v>
      </c>
      <c r="J138" s="32">
        <f>0</f>
      </c>
      <c s="32">
        <f>0</f>
      </c>
      <c s="32">
        <f>0+L139+L143+L147</f>
      </c>
      <c s="32">
        <f>0+M139+M143+M147</f>
      </c>
    </row>
    <row r="139" spans="1:16" ht="25.5">
      <c r="A139" t="s">
        <v>50</v>
      </c>
      <c s="34" t="s">
        <v>201</v>
      </c>
      <c s="34" t="s">
        <v>4426</v>
      </c>
      <c s="35" t="s">
        <v>5</v>
      </c>
      <c s="6" t="s">
        <v>4427</v>
      </c>
      <c s="36" t="s">
        <v>102</v>
      </c>
      <c s="37">
        <v>2.3</v>
      </c>
      <c s="36">
        <v>0.0045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25.5">
      <c r="A140" s="35" t="s">
        <v>55</v>
      </c>
      <c r="E140" s="39" t="s">
        <v>4427</v>
      </c>
    </row>
    <row r="141" spans="1:5" ht="12.75">
      <c r="A141" s="35" t="s">
        <v>56</v>
      </c>
      <c r="E141" s="40" t="s">
        <v>4423</v>
      </c>
    </row>
    <row r="142" spans="1:5" ht="12.75">
      <c r="A142" t="s">
        <v>58</v>
      </c>
      <c r="E142" s="39" t="s">
        <v>5</v>
      </c>
    </row>
    <row r="143" spans="1:16" ht="38.25">
      <c r="A143" t="s">
        <v>50</v>
      </c>
      <c s="34" t="s">
        <v>416</v>
      </c>
      <c s="34" t="s">
        <v>1747</v>
      </c>
      <c s="35" t="s">
        <v>5</v>
      </c>
      <c s="6" t="s">
        <v>1748</v>
      </c>
      <c s="36" t="s">
        <v>85</v>
      </c>
      <c s="37">
        <v>0.01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38.25">
      <c r="A144" s="35" t="s">
        <v>55</v>
      </c>
      <c r="E144" s="39" t="s">
        <v>1749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38.25">
      <c r="A147" t="s">
        <v>50</v>
      </c>
      <c s="34" t="s">
        <v>419</v>
      </c>
      <c s="34" t="s">
        <v>1751</v>
      </c>
      <c s="35" t="s">
        <v>5</v>
      </c>
      <c s="6" t="s">
        <v>1752</v>
      </c>
      <c s="36" t="s">
        <v>85</v>
      </c>
      <c s="37">
        <v>0.01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38.25">
      <c r="A148" s="35" t="s">
        <v>55</v>
      </c>
      <c r="E148" s="39" t="s">
        <v>1753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3" ht="12.75">
      <c r="A151" t="s">
        <v>47</v>
      </c>
      <c r="C151" s="31" t="s">
        <v>1754</v>
      </c>
      <c r="E151" s="33" t="s">
        <v>1755</v>
      </c>
      <c r="J151" s="32">
        <f>0</f>
      </c>
      <c s="32">
        <f>0</f>
      </c>
      <c s="32">
        <f>0+L152+L156+L160+L164+L168+L172+L176+L180+L184</f>
      </c>
      <c s="32">
        <f>0+M152+M156+M160+M164+M168+M172+M176+M180+M184</f>
      </c>
    </row>
    <row r="152" spans="1:16" ht="25.5">
      <c r="A152" t="s">
        <v>50</v>
      </c>
      <c s="34" t="s">
        <v>423</v>
      </c>
      <c s="34" t="s">
        <v>4428</v>
      </c>
      <c s="35" t="s">
        <v>5</v>
      </c>
      <c s="6" t="s">
        <v>4429</v>
      </c>
      <c s="36" t="s">
        <v>102</v>
      </c>
      <c s="37">
        <v>15.65</v>
      </c>
      <c s="36">
        <v>0.00072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25.5">
      <c r="A153" s="35" t="s">
        <v>55</v>
      </c>
      <c r="E153" s="39" t="s">
        <v>4429</v>
      </c>
    </row>
    <row r="154" spans="1:5" ht="51">
      <c r="A154" s="35" t="s">
        <v>56</v>
      </c>
      <c r="E154" s="40" t="s">
        <v>4430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427</v>
      </c>
      <c s="34" t="s">
        <v>4431</v>
      </c>
      <c s="35" t="s">
        <v>5</v>
      </c>
      <c s="6" t="s">
        <v>4432</v>
      </c>
      <c s="36" t="s">
        <v>128</v>
      </c>
      <c s="37">
        <v>1</v>
      </c>
      <c s="36">
        <v>0.02588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28</v>
      </c>
    </row>
    <row r="157" spans="1:5" ht="38.25">
      <c r="A157" s="35" t="s">
        <v>55</v>
      </c>
      <c r="E157" s="39" t="s">
        <v>4433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428</v>
      </c>
      <c s="34" t="s">
        <v>4434</v>
      </c>
      <c s="35" t="s">
        <v>5</v>
      </c>
      <c s="6" t="s">
        <v>4435</v>
      </c>
      <c s="36" t="s">
        <v>102</v>
      </c>
      <c s="37">
        <v>20.396</v>
      </c>
      <c s="36">
        <v>0.0021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28</v>
      </c>
    </row>
    <row r="161" spans="1:5" ht="25.5">
      <c r="A161" s="35" t="s">
        <v>55</v>
      </c>
      <c r="E161" s="39" t="s">
        <v>4435</v>
      </c>
    </row>
    <row r="162" spans="1:5" ht="51">
      <c r="A162" s="35" t="s">
        <v>56</v>
      </c>
      <c r="E162" s="40" t="s">
        <v>4436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771</v>
      </c>
      <c s="34" t="s">
        <v>1774</v>
      </c>
      <c s="35" t="s">
        <v>5</v>
      </c>
      <c s="6" t="s">
        <v>1775</v>
      </c>
      <c s="36" t="s">
        <v>108</v>
      </c>
      <c s="37">
        <v>16.1</v>
      </c>
      <c s="36">
        <v>0.0006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25.5">
      <c r="A165" s="35" t="s">
        <v>55</v>
      </c>
      <c r="E165" s="39" t="s">
        <v>1775</v>
      </c>
    </row>
    <row r="166" spans="1:5" ht="38.25">
      <c r="A166" s="35" t="s">
        <v>56</v>
      </c>
      <c r="E166" s="40" t="s">
        <v>4437</v>
      </c>
    </row>
    <row r="167" spans="1:5" ht="12.75">
      <c r="A167" t="s">
        <v>58</v>
      </c>
      <c r="E167" s="39" t="s">
        <v>5</v>
      </c>
    </row>
    <row r="168" spans="1:16" ht="25.5">
      <c r="A168" t="s">
        <v>50</v>
      </c>
      <c s="34" t="s">
        <v>772</v>
      </c>
      <c s="34" t="s">
        <v>1778</v>
      </c>
      <c s="35" t="s">
        <v>5</v>
      </c>
      <c s="6" t="s">
        <v>1779</v>
      </c>
      <c s="36" t="s">
        <v>108</v>
      </c>
      <c s="37">
        <v>12.4</v>
      </c>
      <c s="36">
        <v>0.0006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28</v>
      </c>
    </row>
    <row r="169" spans="1:5" ht="25.5">
      <c r="A169" s="35" t="s">
        <v>55</v>
      </c>
      <c r="E169" s="39" t="s">
        <v>1779</v>
      </c>
    </row>
    <row r="170" spans="1:5" ht="12.75">
      <c r="A170" s="35" t="s">
        <v>56</v>
      </c>
      <c r="E170" s="40" t="s">
        <v>4438</v>
      </c>
    </row>
    <row r="171" spans="1:5" ht="12.75">
      <c r="A171" t="s">
        <v>58</v>
      </c>
      <c r="E171" s="39" t="s">
        <v>5</v>
      </c>
    </row>
    <row r="172" spans="1:16" ht="25.5">
      <c r="A172" t="s">
        <v>50</v>
      </c>
      <c s="34" t="s">
        <v>775</v>
      </c>
      <c s="34" t="s">
        <v>1790</v>
      </c>
      <c s="35" t="s">
        <v>5</v>
      </c>
      <c s="6" t="s">
        <v>1791</v>
      </c>
      <c s="36" t="s">
        <v>108</v>
      </c>
      <c s="37">
        <v>14</v>
      </c>
      <c s="36">
        <v>0.0015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28</v>
      </c>
    </row>
    <row r="173" spans="1:5" ht="25.5">
      <c r="A173" s="35" t="s">
        <v>55</v>
      </c>
      <c r="E173" s="39" t="s">
        <v>1791</v>
      </c>
    </row>
    <row r="174" spans="1:5" ht="12.75">
      <c r="A174" s="35" t="s">
        <v>56</v>
      </c>
      <c r="E174" s="40" t="s">
        <v>4439</v>
      </c>
    </row>
    <row r="175" spans="1:5" ht="12.75">
      <c r="A175" t="s">
        <v>58</v>
      </c>
      <c r="E175" s="39" t="s">
        <v>5</v>
      </c>
    </row>
    <row r="176" spans="1:16" ht="25.5">
      <c r="A176" t="s">
        <v>50</v>
      </c>
      <c s="34" t="s">
        <v>778</v>
      </c>
      <c s="34" t="s">
        <v>1786</v>
      </c>
      <c s="35" t="s">
        <v>5</v>
      </c>
      <c s="6" t="s">
        <v>4440</v>
      </c>
      <c s="36" t="s">
        <v>108</v>
      </c>
      <c s="37">
        <v>1.75</v>
      </c>
      <c s="36">
        <v>0.0015</v>
      </c>
      <c s="36">
        <f>ROUND(G176*H176,6)</f>
      </c>
      <c r="L176" s="38">
        <v>0</v>
      </c>
      <c s="32">
        <f>ROUND(ROUND(L176,2)*ROUND(G176,3),2)</f>
      </c>
      <c s="36" t="s">
        <v>109</v>
      </c>
      <c>
        <f>(M176*21)/100</f>
      </c>
      <c t="s">
        <v>28</v>
      </c>
    </row>
    <row r="177" spans="1:5" ht="25.5">
      <c r="A177" s="35" t="s">
        <v>55</v>
      </c>
      <c r="E177" s="39" t="s">
        <v>4440</v>
      </c>
    </row>
    <row r="178" spans="1:5" ht="38.25">
      <c r="A178" s="35" t="s">
        <v>56</v>
      </c>
      <c r="E178" s="40" t="s">
        <v>4441</v>
      </c>
    </row>
    <row r="179" spans="1:5" ht="12.75">
      <c r="A179" t="s">
        <v>58</v>
      </c>
      <c r="E179" s="39" t="s">
        <v>5</v>
      </c>
    </row>
    <row r="180" spans="1:16" ht="25.5">
      <c r="A180" t="s">
        <v>50</v>
      </c>
      <c s="34" t="s">
        <v>781</v>
      </c>
      <c s="34" t="s">
        <v>4442</v>
      </c>
      <c s="35" t="s">
        <v>5</v>
      </c>
      <c s="6" t="s">
        <v>4443</v>
      </c>
      <c s="36" t="s">
        <v>85</v>
      </c>
      <c s="37">
        <v>0.121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28</v>
      </c>
    </row>
    <row r="181" spans="1:5" ht="25.5">
      <c r="A181" s="35" t="s">
        <v>55</v>
      </c>
      <c r="E181" s="39" t="s">
        <v>4443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25.5">
      <c r="A184" t="s">
        <v>50</v>
      </c>
      <c s="34" t="s">
        <v>784</v>
      </c>
      <c s="34" t="s">
        <v>1876</v>
      </c>
      <c s="35" t="s">
        <v>5</v>
      </c>
      <c s="6" t="s">
        <v>1877</v>
      </c>
      <c s="36" t="s">
        <v>85</v>
      </c>
      <c s="37">
        <v>0.121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38.25">
      <c r="A185" s="35" t="s">
        <v>55</v>
      </c>
      <c r="E185" s="39" t="s">
        <v>1878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3" ht="12.75">
      <c r="A188" t="s">
        <v>47</v>
      </c>
      <c r="C188" s="31" t="s">
        <v>1030</v>
      </c>
      <c r="E188" s="33" t="s">
        <v>1031</v>
      </c>
      <c r="J188" s="32">
        <f>0</f>
      </c>
      <c s="32">
        <f>0</f>
      </c>
      <c s="32">
        <f>0+L189+L193+L197+L201+L205+L209+L213+L217+L221+L225+L229+L233+L237+L241+L245+L249+L253+L257+L261+L265+L269+L273+L277+L281+L285+L289+L293+L297</f>
      </c>
      <c s="32">
        <f>0+M189+M193+M197+M201+M205+M209+M213+M217+M221+M225+M229+M233+M237+M241+M245+M249+M253+M257+M261+M265+M269+M273+M277+M281+M285+M289+M293+M297</f>
      </c>
    </row>
    <row r="189" spans="1:16" ht="12.75">
      <c r="A189" t="s">
        <v>50</v>
      </c>
      <c s="34" t="s">
        <v>787</v>
      </c>
      <c s="34" t="s">
        <v>4444</v>
      </c>
      <c s="35" t="s">
        <v>5</v>
      </c>
      <c s="6" t="s">
        <v>4445</v>
      </c>
      <c s="36" t="s">
        <v>108</v>
      </c>
      <c s="37">
        <v>0.9</v>
      </c>
      <c s="36">
        <v>6E-05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12.75">
      <c r="A190" s="35" t="s">
        <v>55</v>
      </c>
      <c r="E190" s="39" t="s">
        <v>4445</v>
      </c>
    </row>
    <row r="191" spans="1:5" ht="12.75">
      <c r="A191" s="35" t="s">
        <v>56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12.75">
      <c r="A193" t="s">
        <v>50</v>
      </c>
      <c s="34" t="s">
        <v>790</v>
      </c>
      <c s="34" t="s">
        <v>4121</v>
      </c>
      <c s="35" t="s">
        <v>5</v>
      </c>
      <c s="6" t="s">
        <v>4446</v>
      </c>
      <c s="36" t="s">
        <v>108</v>
      </c>
      <c s="37">
        <v>0.9</v>
      </c>
      <c s="36">
        <v>0.01386</v>
      </c>
      <c s="36">
        <f>ROUND(G193*H193,6)</f>
      </c>
      <c r="L193" s="38">
        <v>0</v>
      </c>
      <c s="32">
        <f>ROUND(ROUND(L193,2)*ROUND(G193,3),2)</f>
      </c>
      <c s="36" t="s">
        <v>109</v>
      </c>
      <c>
        <f>(M193*21)/100</f>
      </c>
      <c t="s">
        <v>28</v>
      </c>
    </row>
    <row r="194" spans="1:5" ht="12.75">
      <c r="A194" s="35" t="s">
        <v>55</v>
      </c>
      <c r="E194" s="39" t="s">
        <v>4446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5</v>
      </c>
    </row>
    <row r="197" spans="1:16" ht="12.75">
      <c r="A197" t="s">
        <v>50</v>
      </c>
      <c s="34" t="s">
        <v>793</v>
      </c>
      <c s="34" t="s">
        <v>4447</v>
      </c>
      <c s="35" t="s">
        <v>5</v>
      </c>
      <c s="6" t="s">
        <v>4448</v>
      </c>
      <c s="36" t="s">
        <v>128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4448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12.75">
      <c r="A201" t="s">
        <v>50</v>
      </c>
      <c s="34" t="s">
        <v>796</v>
      </c>
      <c s="34" t="s">
        <v>4449</v>
      </c>
      <c s="35" t="s">
        <v>5</v>
      </c>
      <c s="6" t="s">
        <v>4450</v>
      </c>
      <c s="36" t="s">
        <v>128</v>
      </c>
      <c s="37">
        <v>1</v>
      </c>
      <c s="36">
        <v>0.0081</v>
      </c>
      <c s="36">
        <f>ROUND(G201*H201,6)</f>
      </c>
      <c r="L201" s="38">
        <v>0</v>
      </c>
      <c s="32">
        <f>ROUND(ROUND(L201,2)*ROUND(G201,3),2)</f>
      </c>
      <c s="36" t="s">
        <v>109</v>
      </c>
      <c>
        <f>(M201*21)/100</f>
      </c>
      <c t="s">
        <v>28</v>
      </c>
    </row>
    <row r="202" spans="1:5" ht="12.75">
      <c r="A202" s="35" t="s">
        <v>55</v>
      </c>
      <c r="E202" s="39" t="s">
        <v>4450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38.25">
      <c r="A205" t="s">
        <v>50</v>
      </c>
      <c s="34" t="s">
        <v>799</v>
      </c>
      <c s="34" t="s">
        <v>4451</v>
      </c>
      <c s="35" t="s">
        <v>5</v>
      </c>
      <c s="6" t="s">
        <v>4452</v>
      </c>
      <c s="36" t="s">
        <v>102</v>
      </c>
      <c s="37">
        <v>6.834</v>
      </c>
      <c s="36">
        <v>6E-05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28</v>
      </c>
    </row>
    <row r="206" spans="1:5" ht="38.25">
      <c r="A206" s="35" t="s">
        <v>55</v>
      </c>
      <c r="E206" s="39" t="s">
        <v>4452</v>
      </c>
    </row>
    <row r="207" spans="1:5" ht="38.25">
      <c r="A207" s="35" t="s">
        <v>56</v>
      </c>
      <c r="E207" s="40" t="s">
        <v>4453</v>
      </c>
    </row>
    <row r="208" spans="1:5" ht="12.75">
      <c r="A208" t="s">
        <v>58</v>
      </c>
      <c r="E208" s="39" t="s">
        <v>5</v>
      </c>
    </row>
    <row r="209" spans="1:16" ht="25.5">
      <c r="A209" t="s">
        <v>50</v>
      </c>
      <c s="34" t="s">
        <v>802</v>
      </c>
      <c s="34" t="s">
        <v>4454</v>
      </c>
      <c s="35" t="s">
        <v>5</v>
      </c>
      <c s="6" t="s">
        <v>4455</v>
      </c>
      <c s="36" t="s">
        <v>102</v>
      </c>
      <c s="37">
        <v>8.884</v>
      </c>
      <c s="36">
        <v>0.0056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28</v>
      </c>
    </row>
    <row r="210" spans="1:5" ht="25.5">
      <c r="A210" s="35" t="s">
        <v>55</v>
      </c>
      <c r="E210" s="39" t="s">
        <v>4455</v>
      </c>
    </row>
    <row r="211" spans="1:5" ht="25.5">
      <c r="A211" s="35" t="s">
        <v>56</v>
      </c>
      <c r="E211" s="40" t="s">
        <v>4456</v>
      </c>
    </row>
    <row r="212" spans="1:5" ht="12.75">
      <c r="A212" t="s">
        <v>58</v>
      </c>
      <c r="E212" s="39" t="s">
        <v>5</v>
      </c>
    </row>
    <row r="213" spans="1:16" ht="25.5">
      <c r="A213" t="s">
        <v>50</v>
      </c>
      <c s="34" t="s">
        <v>805</v>
      </c>
      <c s="34" t="s">
        <v>4457</v>
      </c>
      <c s="35" t="s">
        <v>5</v>
      </c>
      <c s="6" t="s">
        <v>4458</v>
      </c>
      <c s="36" t="s">
        <v>108</v>
      </c>
      <c s="37">
        <v>7.58</v>
      </c>
      <c s="36">
        <v>5E-05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28</v>
      </c>
    </row>
    <row r="214" spans="1:5" ht="25.5">
      <c r="A214" s="35" t="s">
        <v>55</v>
      </c>
      <c r="E214" s="39" t="s">
        <v>4458</v>
      </c>
    </row>
    <row r="215" spans="1:5" ht="12.75">
      <c r="A215" s="35" t="s">
        <v>56</v>
      </c>
      <c r="E215" s="40" t="s">
        <v>4459</v>
      </c>
    </row>
    <row r="216" spans="1:5" ht="12.75">
      <c r="A216" t="s">
        <v>58</v>
      </c>
      <c r="E216" s="39" t="s">
        <v>5</v>
      </c>
    </row>
    <row r="217" spans="1:16" ht="12.75">
      <c r="A217" t="s">
        <v>50</v>
      </c>
      <c s="34" t="s">
        <v>808</v>
      </c>
      <c s="34" t="s">
        <v>4460</v>
      </c>
      <c s="35" t="s">
        <v>5</v>
      </c>
      <c s="6" t="s">
        <v>4461</v>
      </c>
      <c s="36" t="s">
        <v>108</v>
      </c>
      <c s="37">
        <v>8.717</v>
      </c>
      <c s="36">
        <v>0.0014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28</v>
      </c>
    </row>
    <row r="218" spans="1:5" ht="12.75">
      <c r="A218" s="35" t="s">
        <v>55</v>
      </c>
      <c r="E218" s="39" t="s">
        <v>4461</v>
      </c>
    </row>
    <row r="219" spans="1:5" ht="25.5">
      <c r="A219" s="35" t="s">
        <v>56</v>
      </c>
      <c r="E219" s="40" t="s">
        <v>4462</v>
      </c>
    </row>
    <row r="220" spans="1:5" ht="12.75">
      <c r="A220" t="s">
        <v>58</v>
      </c>
      <c r="E220" s="39" t="s">
        <v>5</v>
      </c>
    </row>
    <row r="221" spans="1:16" ht="25.5">
      <c r="A221" t="s">
        <v>50</v>
      </c>
      <c s="34" t="s">
        <v>811</v>
      </c>
      <c s="34" t="s">
        <v>4463</v>
      </c>
      <c s="35" t="s">
        <v>5</v>
      </c>
      <c s="6" t="s">
        <v>4464</v>
      </c>
      <c s="36" t="s">
        <v>108</v>
      </c>
      <c s="37">
        <v>9.7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25.5">
      <c r="A222" s="35" t="s">
        <v>55</v>
      </c>
      <c r="E222" s="39" t="s">
        <v>4464</v>
      </c>
    </row>
    <row r="223" spans="1:5" ht="25.5">
      <c r="A223" s="35" t="s">
        <v>56</v>
      </c>
      <c r="E223" s="40" t="s">
        <v>4465</v>
      </c>
    </row>
    <row r="224" spans="1:5" ht="12.75">
      <c r="A224" t="s">
        <v>58</v>
      </c>
      <c r="E224" s="39" t="s">
        <v>5</v>
      </c>
    </row>
    <row r="225" spans="1:16" ht="25.5">
      <c r="A225" t="s">
        <v>50</v>
      </c>
      <c s="34" t="s">
        <v>814</v>
      </c>
      <c s="34" t="s">
        <v>4466</v>
      </c>
      <c s="35" t="s">
        <v>5</v>
      </c>
      <c s="6" t="s">
        <v>4467</v>
      </c>
      <c s="36" t="s">
        <v>2344</v>
      </c>
      <c s="37">
        <v>122</v>
      </c>
      <c s="36">
        <v>5E-05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28</v>
      </c>
    </row>
    <row r="226" spans="1:5" ht="25.5">
      <c r="A226" s="35" t="s">
        <v>55</v>
      </c>
      <c r="E226" s="39" t="s">
        <v>4467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817</v>
      </c>
      <c s="34" t="s">
        <v>4468</v>
      </c>
      <c s="35" t="s">
        <v>5</v>
      </c>
      <c s="6" t="s">
        <v>4469</v>
      </c>
      <c s="36" t="s">
        <v>128</v>
      </c>
      <c s="37">
        <v>1</v>
      </c>
      <c s="36">
        <v>0.0336</v>
      </c>
      <c s="36">
        <f>ROUND(G229*H229,6)</f>
      </c>
      <c r="L229" s="38">
        <v>0</v>
      </c>
      <c s="32">
        <f>ROUND(ROUND(L229,2)*ROUND(G229,3),2)</f>
      </c>
      <c s="36" t="s">
        <v>109</v>
      </c>
      <c>
        <f>(M229*21)/100</f>
      </c>
      <c t="s">
        <v>28</v>
      </c>
    </row>
    <row r="230" spans="1:5" ht="12.75">
      <c r="A230" s="35" t="s">
        <v>55</v>
      </c>
      <c r="E230" s="39" t="s">
        <v>4469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5</v>
      </c>
    </row>
    <row r="233" spans="1:16" ht="12.75">
      <c r="A233" t="s">
        <v>50</v>
      </c>
      <c s="34" t="s">
        <v>818</v>
      </c>
      <c s="34" t="s">
        <v>4470</v>
      </c>
      <c s="35" t="s">
        <v>5</v>
      </c>
      <c s="6" t="s">
        <v>4471</v>
      </c>
      <c s="36" t="s">
        <v>128</v>
      </c>
      <c s="37">
        <v>1</v>
      </c>
      <c s="36">
        <v>0.04</v>
      </c>
      <c s="36">
        <f>ROUND(G233*H233,6)</f>
      </c>
      <c r="L233" s="38">
        <v>0</v>
      </c>
      <c s="32">
        <f>ROUND(ROUND(L233,2)*ROUND(G233,3),2)</f>
      </c>
      <c s="36" t="s">
        <v>109</v>
      </c>
      <c>
        <f>(M233*21)/100</f>
      </c>
      <c t="s">
        <v>28</v>
      </c>
    </row>
    <row r="234" spans="1:5" ht="12.75">
      <c r="A234" s="35" t="s">
        <v>55</v>
      </c>
      <c r="E234" s="39" t="s">
        <v>4471</v>
      </c>
    </row>
    <row r="235" spans="1:5" ht="12.75">
      <c r="A235" s="35" t="s">
        <v>56</v>
      </c>
      <c r="E235" s="40" t="s">
        <v>5</v>
      </c>
    </row>
    <row r="236" spans="1:5" ht="12.75">
      <c r="A236" t="s">
        <v>58</v>
      </c>
      <c r="E236" s="39" t="s">
        <v>5</v>
      </c>
    </row>
    <row r="237" spans="1:16" ht="12.75">
      <c r="A237" t="s">
        <v>50</v>
      </c>
      <c s="34" t="s">
        <v>819</v>
      </c>
      <c s="34" t="s">
        <v>4472</v>
      </c>
      <c s="35" t="s">
        <v>5</v>
      </c>
      <c s="6" t="s">
        <v>4473</v>
      </c>
      <c s="36" t="s">
        <v>128</v>
      </c>
      <c s="37">
        <v>1</v>
      </c>
      <c s="36">
        <v>0.048</v>
      </c>
      <c s="36">
        <f>ROUND(G237*H237,6)</f>
      </c>
      <c r="L237" s="38">
        <v>0</v>
      </c>
      <c s="32">
        <f>ROUND(ROUND(L237,2)*ROUND(G237,3),2)</f>
      </c>
      <c s="36" t="s">
        <v>109</v>
      </c>
      <c>
        <f>(M237*21)/100</f>
      </c>
      <c t="s">
        <v>28</v>
      </c>
    </row>
    <row r="238" spans="1:5" ht="12.75">
      <c r="A238" s="35" t="s">
        <v>55</v>
      </c>
      <c r="E238" s="39" t="s">
        <v>4473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5</v>
      </c>
    </row>
    <row r="241" spans="1:16" ht="25.5">
      <c r="A241" t="s">
        <v>50</v>
      </c>
      <c s="34" t="s">
        <v>820</v>
      </c>
      <c s="34" t="s">
        <v>4474</v>
      </c>
      <c s="35" t="s">
        <v>5</v>
      </c>
      <c s="6" t="s">
        <v>4475</v>
      </c>
      <c s="36" t="s">
        <v>102</v>
      </c>
      <c s="37">
        <v>7.854</v>
      </c>
      <c s="36">
        <v>0.00027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28</v>
      </c>
    </row>
    <row r="242" spans="1:5" ht="25.5">
      <c r="A242" s="35" t="s">
        <v>55</v>
      </c>
      <c r="E242" s="39" t="s">
        <v>4475</v>
      </c>
    </row>
    <row r="243" spans="1:5" ht="38.25">
      <c r="A243" s="35" t="s">
        <v>56</v>
      </c>
      <c r="E243" s="40" t="s">
        <v>4476</v>
      </c>
    </row>
    <row r="244" spans="1:5" ht="12.75">
      <c r="A244" t="s">
        <v>58</v>
      </c>
      <c r="E244" s="39" t="s">
        <v>5</v>
      </c>
    </row>
    <row r="245" spans="1:16" ht="12.75">
      <c r="A245" t="s">
        <v>50</v>
      </c>
      <c s="34" t="s">
        <v>821</v>
      </c>
      <c s="34" t="s">
        <v>4477</v>
      </c>
      <c s="35" t="s">
        <v>5</v>
      </c>
      <c s="6" t="s">
        <v>4478</v>
      </c>
      <c s="36" t="s">
        <v>102</v>
      </c>
      <c s="37">
        <v>7.854</v>
      </c>
      <c s="36">
        <v>0.027</v>
      </c>
      <c s="36">
        <f>ROUND(G245*H245,6)</f>
      </c>
      <c r="L245" s="38">
        <v>0</v>
      </c>
      <c s="32">
        <f>ROUND(ROUND(L245,2)*ROUND(G245,3),2)</f>
      </c>
      <c s="36" t="s">
        <v>109</v>
      </c>
      <c>
        <f>(M245*21)/100</f>
      </c>
      <c t="s">
        <v>28</v>
      </c>
    </row>
    <row r="246" spans="1:5" ht="12.75">
      <c r="A246" s="35" t="s">
        <v>55</v>
      </c>
      <c r="E246" s="39" t="s">
        <v>4478</v>
      </c>
    </row>
    <row r="247" spans="1:5" ht="38.25">
      <c r="A247" s="35" t="s">
        <v>56</v>
      </c>
      <c r="E247" s="40" t="s">
        <v>4476</v>
      </c>
    </row>
    <row r="248" spans="1:5" ht="12.75">
      <c r="A248" t="s">
        <v>58</v>
      </c>
      <c r="E248" s="39" t="s">
        <v>5</v>
      </c>
    </row>
    <row r="249" spans="1:16" ht="12.75">
      <c r="A249" t="s">
        <v>50</v>
      </c>
      <c s="34" t="s">
        <v>824</v>
      </c>
      <c s="34" t="s">
        <v>4127</v>
      </c>
      <c s="35" t="s">
        <v>5</v>
      </c>
      <c s="6" t="s">
        <v>4128</v>
      </c>
      <c s="36" t="s">
        <v>128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4128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827</v>
      </c>
      <c s="34" t="s">
        <v>4479</v>
      </c>
      <c s="35" t="s">
        <v>5</v>
      </c>
      <c s="6" t="s">
        <v>4480</v>
      </c>
      <c s="36" t="s">
        <v>102</v>
      </c>
      <c s="37">
        <v>1.8</v>
      </c>
      <c s="36">
        <v>0.02423</v>
      </c>
      <c s="36">
        <f>ROUND(G253*H253,6)</f>
      </c>
      <c r="L253" s="38">
        <v>0</v>
      </c>
      <c s="32">
        <f>ROUND(ROUND(L253,2)*ROUND(G253,3),2)</f>
      </c>
      <c s="36" t="s">
        <v>109</v>
      </c>
      <c>
        <f>(M253*21)/100</f>
      </c>
      <c t="s">
        <v>28</v>
      </c>
    </row>
    <row r="254" spans="1:5" ht="25.5">
      <c r="A254" s="35" t="s">
        <v>55</v>
      </c>
      <c r="E254" s="39" t="s">
        <v>4480</v>
      </c>
    </row>
    <row r="255" spans="1:5" ht="38.25">
      <c r="A255" s="35" t="s">
        <v>56</v>
      </c>
      <c r="E255" s="40" t="s">
        <v>4481</v>
      </c>
    </row>
    <row r="256" spans="1:5" ht="12.75">
      <c r="A256" t="s">
        <v>58</v>
      </c>
      <c r="E256" s="39" t="s">
        <v>5</v>
      </c>
    </row>
    <row r="257" spans="1:16" ht="12.75">
      <c r="A257" t="s">
        <v>50</v>
      </c>
      <c s="34" t="s">
        <v>831</v>
      </c>
      <c s="34" t="s">
        <v>4482</v>
      </c>
      <c s="35" t="s">
        <v>5</v>
      </c>
      <c s="6" t="s">
        <v>4483</v>
      </c>
      <c s="36" t="s">
        <v>102</v>
      </c>
      <c s="37">
        <v>10.842</v>
      </c>
      <c s="36">
        <v>0.0002</v>
      </c>
      <c s="36">
        <f>ROUND(G257*H257,6)</f>
      </c>
      <c r="L257" s="38">
        <v>0</v>
      </c>
      <c s="32">
        <f>ROUND(ROUND(L257,2)*ROUND(G257,3),2)</f>
      </c>
      <c s="36" t="s">
        <v>109</v>
      </c>
      <c>
        <f>(M257*21)/100</f>
      </c>
      <c t="s">
        <v>28</v>
      </c>
    </row>
    <row r="258" spans="1:5" ht="12.75">
      <c r="A258" s="35" t="s">
        <v>55</v>
      </c>
      <c r="E258" s="39" t="s">
        <v>4483</v>
      </c>
    </row>
    <row r="259" spans="1:5" ht="38.25">
      <c r="A259" s="35" t="s">
        <v>56</v>
      </c>
      <c r="E259" s="40" t="s">
        <v>4484</v>
      </c>
    </row>
    <row r="260" spans="1:5" ht="12.75">
      <c r="A260" t="s">
        <v>58</v>
      </c>
      <c r="E260" s="39" t="s">
        <v>5</v>
      </c>
    </row>
    <row r="261" spans="1:16" ht="12.75">
      <c r="A261" t="s">
        <v>50</v>
      </c>
      <c s="34" t="s">
        <v>834</v>
      </c>
      <c s="34" t="s">
        <v>4485</v>
      </c>
      <c s="35" t="s">
        <v>5</v>
      </c>
      <c s="6" t="s">
        <v>4486</v>
      </c>
      <c s="36" t="s">
        <v>102</v>
      </c>
      <c s="37">
        <v>5.552</v>
      </c>
      <c s="36">
        <v>0.046</v>
      </c>
      <c s="36">
        <f>ROUND(G261*H261,6)</f>
      </c>
      <c r="L261" s="38">
        <v>0</v>
      </c>
      <c s="32">
        <f>ROUND(ROUND(L261,2)*ROUND(G261,3),2)</f>
      </c>
      <c s="36" t="s">
        <v>109</v>
      </c>
      <c>
        <f>(M261*21)/100</f>
      </c>
      <c t="s">
        <v>28</v>
      </c>
    </row>
    <row r="262" spans="1:5" ht="12.75">
      <c r="A262" s="35" t="s">
        <v>55</v>
      </c>
      <c r="E262" s="39" t="s">
        <v>4486</v>
      </c>
    </row>
    <row r="263" spans="1:5" ht="38.25">
      <c r="A263" s="35" t="s">
        <v>56</v>
      </c>
      <c r="E263" s="40" t="s">
        <v>4487</v>
      </c>
    </row>
    <row r="264" spans="1:5" ht="12.75">
      <c r="A264" t="s">
        <v>58</v>
      </c>
      <c r="E264" s="39" t="s">
        <v>5</v>
      </c>
    </row>
    <row r="265" spans="1:16" ht="12.75">
      <c r="A265" t="s">
        <v>50</v>
      </c>
      <c s="34" t="s">
        <v>837</v>
      </c>
      <c s="34" t="s">
        <v>4488</v>
      </c>
      <c s="35" t="s">
        <v>5</v>
      </c>
      <c s="6" t="s">
        <v>4489</v>
      </c>
      <c s="36" t="s">
        <v>102</v>
      </c>
      <c s="37">
        <v>5.29</v>
      </c>
      <c s="36">
        <v>0.046</v>
      </c>
      <c s="36">
        <f>ROUND(G265*H265,6)</f>
      </c>
      <c r="L265" s="38">
        <v>0</v>
      </c>
      <c s="32">
        <f>ROUND(ROUND(L265,2)*ROUND(G265,3),2)</f>
      </c>
      <c s="36" t="s">
        <v>109</v>
      </c>
      <c>
        <f>(M265*21)/100</f>
      </c>
      <c t="s">
        <v>28</v>
      </c>
    </row>
    <row r="266" spans="1:5" ht="12.75">
      <c r="A266" s="35" t="s">
        <v>55</v>
      </c>
      <c r="E266" s="39" t="s">
        <v>4489</v>
      </c>
    </row>
    <row r="267" spans="1:5" ht="51">
      <c r="A267" s="35" t="s">
        <v>56</v>
      </c>
      <c r="E267" s="40" t="s">
        <v>4490</v>
      </c>
    </row>
    <row r="268" spans="1:5" ht="12.75">
      <c r="A268" t="s">
        <v>58</v>
      </c>
      <c r="E268" s="39" t="s">
        <v>5</v>
      </c>
    </row>
    <row r="269" spans="1:16" ht="25.5">
      <c r="A269" t="s">
        <v>50</v>
      </c>
      <c s="34" t="s">
        <v>841</v>
      </c>
      <c s="34" t="s">
        <v>4491</v>
      </c>
      <c s="35" t="s">
        <v>5</v>
      </c>
      <c s="6" t="s">
        <v>4492</v>
      </c>
      <c s="36" t="s">
        <v>128</v>
      </c>
      <c s="37">
        <v>4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28</v>
      </c>
    </row>
    <row r="270" spans="1:5" ht="25.5">
      <c r="A270" s="35" t="s">
        <v>55</v>
      </c>
      <c r="E270" s="39" t="s">
        <v>4492</v>
      </c>
    </row>
    <row r="271" spans="1:5" ht="12.75">
      <c r="A271" s="35" t="s">
        <v>56</v>
      </c>
      <c r="E271" s="40" t="s">
        <v>5</v>
      </c>
    </row>
    <row r="272" spans="1:5" ht="12.75">
      <c r="A272" t="s">
        <v>58</v>
      </c>
      <c r="E272" s="39" t="s">
        <v>5</v>
      </c>
    </row>
    <row r="273" spans="1:16" ht="12.75">
      <c r="A273" t="s">
        <v>50</v>
      </c>
      <c s="34" t="s">
        <v>842</v>
      </c>
      <c s="34" t="s">
        <v>4493</v>
      </c>
      <c s="35" t="s">
        <v>5</v>
      </c>
      <c s="6" t="s">
        <v>4494</v>
      </c>
      <c s="36" t="s">
        <v>128</v>
      </c>
      <c s="37">
        <v>3</v>
      </c>
      <c s="36">
        <v>0.0192</v>
      </c>
      <c s="36">
        <f>ROUND(G273*H273,6)</f>
      </c>
      <c r="L273" s="38">
        <v>0</v>
      </c>
      <c s="32">
        <f>ROUND(ROUND(L273,2)*ROUND(G273,3),2)</f>
      </c>
      <c s="36" t="s">
        <v>109</v>
      </c>
      <c>
        <f>(M273*21)/100</f>
      </c>
      <c t="s">
        <v>28</v>
      </c>
    </row>
    <row r="274" spans="1:5" ht="12.75">
      <c r="A274" s="35" t="s">
        <v>55</v>
      </c>
      <c r="E274" s="39" t="s">
        <v>4494</v>
      </c>
    </row>
    <row r="275" spans="1:5" ht="12.75">
      <c r="A275" s="35" t="s">
        <v>56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12.75">
      <c r="A277" t="s">
        <v>50</v>
      </c>
      <c s="34" t="s">
        <v>1168</v>
      </c>
      <c s="34" t="s">
        <v>4495</v>
      </c>
      <c s="35" t="s">
        <v>5</v>
      </c>
      <c s="6" t="s">
        <v>4496</v>
      </c>
      <c s="36" t="s">
        <v>128</v>
      </c>
      <c s="37">
        <v>1</v>
      </c>
      <c s="36">
        <v>0.0192</v>
      </c>
      <c s="36">
        <f>ROUND(G277*H277,6)</f>
      </c>
      <c r="L277" s="38">
        <v>0</v>
      </c>
      <c s="32">
        <f>ROUND(ROUND(L277,2)*ROUND(G277,3),2)</f>
      </c>
      <c s="36" t="s">
        <v>109</v>
      </c>
      <c>
        <f>(M277*21)/100</f>
      </c>
      <c t="s">
        <v>28</v>
      </c>
    </row>
    <row r="278" spans="1:5" ht="12.75">
      <c r="A278" s="35" t="s">
        <v>55</v>
      </c>
      <c r="E278" s="39" t="s">
        <v>4496</v>
      </c>
    </row>
    <row r="279" spans="1:5" ht="12.75">
      <c r="A279" s="35" t="s">
        <v>56</v>
      </c>
      <c r="E279" s="40" t="s">
        <v>5</v>
      </c>
    </row>
    <row r="280" spans="1:5" ht="12.75">
      <c r="A280" t="s">
        <v>58</v>
      </c>
      <c r="E280" s="39" t="s">
        <v>5</v>
      </c>
    </row>
    <row r="281" spans="1:16" ht="12.75">
      <c r="A281" t="s">
        <v>50</v>
      </c>
      <c s="34" t="s">
        <v>1171</v>
      </c>
      <c s="34" t="s">
        <v>4497</v>
      </c>
      <c s="35" t="s">
        <v>5</v>
      </c>
      <c s="6" t="s">
        <v>4498</v>
      </c>
      <c s="36" t="s">
        <v>128</v>
      </c>
      <c s="37">
        <v>1</v>
      </c>
      <c s="36">
        <v>0.0105</v>
      </c>
      <c s="36">
        <f>ROUND(G281*H281,6)</f>
      </c>
      <c r="L281" s="38">
        <v>0</v>
      </c>
      <c s="32">
        <f>ROUND(ROUND(L281,2)*ROUND(G281,3),2)</f>
      </c>
      <c s="36" t="s">
        <v>109</v>
      </c>
      <c>
        <f>(M281*21)/100</f>
      </c>
      <c t="s">
        <v>28</v>
      </c>
    </row>
    <row r="282" spans="1:5" ht="12.75">
      <c r="A282" s="35" t="s">
        <v>55</v>
      </c>
      <c r="E282" s="39" t="s">
        <v>4498</v>
      </c>
    </row>
    <row r="283" spans="1:5" ht="12.75">
      <c r="A283" s="35" t="s">
        <v>56</v>
      </c>
      <c r="E283" s="40" t="s">
        <v>5</v>
      </c>
    </row>
    <row r="284" spans="1:5" ht="12.75">
      <c r="A284" t="s">
        <v>58</v>
      </c>
      <c r="E284" s="39" t="s">
        <v>5</v>
      </c>
    </row>
    <row r="285" spans="1:16" ht="25.5">
      <c r="A285" t="s">
        <v>50</v>
      </c>
      <c s="34" t="s">
        <v>1174</v>
      </c>
      <c s="34" t="s">
        <v>4499</v>
      </c>
      <c s="35" t="s">
        <v>5</v>
      </c>
      <c s="6" t="s">
        <v>4500</v>
      </c>
      <c s="36" t="s">
        <v>128</v>
      </c>
      <c s="37">
        <v>1</v>
      </c>
      <c s="36">
        <v>0.00017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28</v>
      </c>
    </row>
    <row r="286" spans="1:5" ht="25.5">
      <c r="A286" s="35" t="s">
        <v>55</v>
      </c>
      <c r="E286" s="39" t="s">
        <v>4500</v>
      </c>
    </row>
    <row r="287" spans="1:5" ht="12.75">
      <c r="A287" s="35" t="s">
        <v>56</v>
      </c>
      <c r="E287" s="40" t="s">
        <v>5</v>
      </c>
    </row>
    <row r="288" spans="1:5" ht="12.75">
      <c r="A288" t="s">
        <v>58</v>
      </c>
      <c r="E288" s="39" t="s">
        <v>5</v>
      </c>
    </row>
    <row r="289" spans="1:16" ht="25.5">
      <c r="A289" t="s">
        <v>50</v>
      </c>
      <c s="34" t="s">
        <v>1177</v>
      </c>
      <c s="34" t="s">
        <v>4501</v>
      </c>
      <c s="35" t="s">
        <v>5</v>
      </c>
      <c s="6" t="s">
        <v>4502</v>
      </c>
      <c s="36" t="s">
        <v>128</v>
      </c>
      <c s="37">
        <v>1</v>
      </c>
      <c s="36">
        <v>0.00025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28</v>
      </c>
    </row>
    <row r="290" spans="1:5" ht="25.5">
      <c r="A290" s="35" t="s">
        <v>55</v>
      </c>
      <c r="E290" s="39" t="s">
        <v>4502</v>
      </c>
    </row>
    <row r="291" spans="1:5" ht="12.75">
      <c r="A291" s="35" t="s">
        <v>56</v>
      </c>
      <c r="E291" s="40" t="s">
        <v>5</v>
      </c>
    </row>
    <row r="292" spans="1:5" ht="12.75">
      <c r="A292" t="s">
        <v>58</v>
      </c>
      <c r="E292" s="39" t="s">
        <v>5</v>
      </c>
    </row>
    <row r="293" spans="1:16" ht="25.5">
      <c r="A293" t="s">
        <v>50</v>
      </c>
      <c s="34" t="s">
        <v>1181</v>
      </c>
      <c s="34" t="s">
        <v>4503</v>
      </c>
      <c s="35" t="s">
        <v>5</v>
      </c>
      <c s="6" t="s">
        <v>4504</v>
      </c>
      <c s="36" t="s">
        <v>85</v>
      </c>
      <c s="37">
        <v>1.057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28</v>
      </c>
    </row>
    <row r="294" spans="1:5" ht="25.5">
      <c r="A294" s="35" t="s">
        <v>55</v>
      </c>
      <c r="E294" s="39" t="s">
        <v>4504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  <row r="297" spans="1:16" ht="38.25">
      <c r="A297" t="s">
        <v>50</v>
      </c>
      <c s="34" t="s">
        <v>1185</v>
      </c>
      <c s="34" t="s">
        <v>1043</v>
      </c>
      <c s="35" t="s">
        <v>5</v>
      </c>
      <c s="6" t="s">
        <v>1044</v>
      </c>
      <c s="36" t="s">
        <v>85</v>
      </c>
      <c s="37">
        <v>1.057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28</v>
      </c>
    </row>
    <row r="298" spans="1:5" ht="38.25">
      <c r="A298" s="35" t="s">
        <v>55</v>
      </c>
      <c r="E298" s="39" t="s">
        <v>1045</v>
      </c>
    </row>
    <row r="299" spans="1:5" ht="12.75">
      <c r="A299" s="35" t="s">
        <v>56</v>
      </c>
      <c r="E299" s="40" t="s">
        <v>5</v>
      </c>
    </row>
    <row r="300" spans="1:5" ht="12.75">
      <c r="A300" t="s">
        <v>58</v>
      </c>
      <c r="E300" s="39" t="s">
        <v>5</v>
      </c>
    </row>
    <row r="301" spans="1:13" ht="12.75">
      <c r="A301" t="s">
        <v>47</v>
      </c>
      <c r="C301" s="31" t="s">
        <v>2416</v>
      </c>
      <c r="E301" s="33" t="s">
        <v>2417</v>
      </c>
      <c r="J301" s="32">
        <f>0</f>
      </c>
      <c s="32">
        <f>0</f>
      </c>
      <c s="32">
        <f>0+L302+L306+L310+L314</f>
      </c>
      <c s="32">
        <f>0+M302+M306+M310+M314</f>
      </c>
    </row>
    <row r="302" spans="1:16" ht="12.75">
      <c r="A302" t="s">
        <v>50</v>
      </c>
      <c s="34" t="s">
        <v>1189</v>
      </c>
      <c s="34" t="s">
        <v>2419</v>
      </c>
      <c s="35" t="s">
        <v>5</v>
      </c>
      <c s="6" t="s">
        <v>2420</v>
      </c>
      <c s="36" t="s">
        <v>102</v>
      </c>
      <c s="37">
        <v>9.38</v>
      </c>
      <c s="36">
        <v>0.0003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28</v>
      </c>
    </row>
    <row r="303" spans="1:5" ht="12.75">
      <c r="A303" s="35" t="s">
        <v>55</v>
      </c>
      <c r="E303" s="39" t="s">
        <v>2420</v>
      </c>
    </row>
    <row r="304" spans="1:5" ht="12.75">
      <c r="A304" s="35" t="s">
        <v>56</v>
      </c>
      <c r="E304" s="40" t="s">
        <v>4505</v>
      </c>
    </row>
    <row r="305" spans="1:5" ht="12.75">
      <c r="A305" t="s">
        <v>58</v>
      </c>
      <c r="E305" s="39" t="s">
        <v>5</v>
      </c>
    </row>
    <row r="306" spans="1:16" ht="12.75">
      <c r="A306" t="s">
        <v>50</v>
      </c>
      <c s="34" t="s">
        <v>1192</v>
      </c>
      <c s="34" t="s">
        <v>2423</v>
      </c>
      <c s="35" t="s">
        <v>5</v>
      </c>
      <c s="6" t="s">
        <v>2424</v>
      </c>
      <c s="36" t="s">
        <v>102</v>
      </c>
      <c s="37">
        <v>9.38</v>
      </c>
      <c s="36">
        <v>0.0054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28</v>
      </c>
    </row>
    <row r="307" spans="1:5" ht="12.75">
      <c r="A307" s="35" t="s">
        <v>55</v>
      </c>
      <c r="E307" s="39" t="s">
        <v>2424</v>
      </c>
    </row>
    <row r="308" spans="1:5" ht="12.75">
      <c r="A308" s="35" t="s">
        <v>56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25.5">
      <c r="A310" t="s">
        <v>50</v>
      </c>
      <c s="34" t="s">
        <v>1196</v>
      </c>
      <c s="34" t="s">
        <v>2426</v>
      </c>
      <c s="35" t="s">
        <v>5</v>
      </c>
      <c s="6" t="s">
        <v>2427</v>
      </c>
      <c s="36" t="s">
        <v>85</v>
      </c>
      <c s="37">
        <v>0.053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28</v>
      </c>
    </row>
    <row r="311" spans="1:5" ht="25.5">
      <c r="A311" s="35" t="s">
        <v>55</v>
      </c>
      <c r="E311" s="39" t="s">
        <v>2427</v>
      </c>
    </row>
    <row r="312" spans="1:5" ht="12.75">
      <c r="A312" s="35" t="s">
        <v>56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38.25">
      <c r="A314" t="s">
        <v>50</v>
      </c>
      <c s="34" t="s">
        <v>1199</v>
      </c>
      <c s="34" t="s">
        <v>2429</v>
      </c>
      <c s="35" t="s">
        <v>5</v>
      </c>
      <c s="6" t="s">
        <v>2430</v>
      </c>
      <c s="36" t="s">
        <v>85</v>
      </c>
      <c s="37">
        <v>0.053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28</v>
      </c>
    </row>
    <row r="315" spans="1:5" ht="38.25">
      <c r="A315" s="35" t="s">
        <v>55</v>
      </c>
      <c r="E315" s="39" t="s">
        <v>2431</v>
      </c>
    </row>
    <row r="316" spans="1:5" ht="12.75">
      <c r="A316" s="35" t="s">
        <v>56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3" ht="12.75">
      <c r="A318" t="s">
        <v>47</v>
      </c>
      <c r="C318" s="31" t="s">
        <v>78</v>
      </c>
      <c r="E318" s="33" t="s">
        <v>1180</v>
      </c>
      <c r="J318" s="32">
        <f>0</f>
      </c>
      <c s="32">
        <f>0</f>
      </c>
      <c s="32">
        <f>0+L319+L323+L327+L331+L335+L339+L343+L347+L351+L355+L359+L363+L367+L371+L375</f>
      </c>
      <c s="32">
        <f>0+M319+M323+M327+M331+M335+M339+M343+M347+M351+M355+M359+M363+M367+M371+M375</f>
      </c>
    </row>
    <row r="319" spans="1:16" ht="25.5">
      <c r="A319" t="s">
        <v>50</v>
      </c>
      <c s="34" t="s">
        <v>153</v>
      </c>
      <c s="34" t="s">
        <v>4506</v>
      </c>
      <c s="35" t="s">
        <v>5</v>
      </c>
      <c s="6" t="s">
        <v>4507</v>
      </c>
      <c s="36" t="s">
        <v>102</v>
      </c>
      <c s="37">
        <v>366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28</v>
      </c>
    </row>
    <row r="320" spans="1:5" ht="25.5">
      <c r="A320" s="35" t="s">
        <v>55</v>
      </c>
      <c r="E320" s="39" t="s">
        <v>4507</v>
      </c>
    </row>
    <row r="321" spans="1:5" ht="25.5">
      <c r="A321" s="35" t="s">
        <v>56</v>
      </c>
      <c r="E321" s="40" t="s">
        <v>4508</v>
      </c>
    </row>
    <row r="322" spans="1:5" ht="12.75">
      <c r="A322" t="s">
        <v>58</v>
      </c>
      <c r="E322" s="39" t="s">
        <v>5</v>
      </c>
    </row>
    <row r="323" spans="1:16" ht="25.5">
      <c r="A323" t="s">
        <v>50</v>
      </c>
      <c s="34" t="s">
        <v>156</v>
      </c>
      <c s="34" t="s">
        <v>4509</v>
      </c>
      <c s="35" t="s">
        <v>5</v>
      </c>
      <c s="6" t="s">
        <v>2529</v>
      </c>
      <c s="36" t="s">
        <v>102</v>
      </c>
      <c s="37">
        <v>21960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38.25">
      <c r="A324" s="35" t="s">
        <v>55</v>
      </c>
      <c r="E324" s="39" t="s">
        <v>4510</v>
      </c>
    </row>
    <row r="325" spans="1:5" ht="12.75">
      <c r="A325" s="35" t="s">
        <v>56</v>
      </c>
      <c r="E325" s="40" t="s">
        <v>4511</v>
      </c>
    </row>
    <row r="326" spans="1:5" ht="12.75">
      <c r="A326" t="s">
        <v>58</v>
      </c>
      <c r="E326" s="39" t="s">
        <v>5</v>
      </c>
    </row>
    <row r="327" spans="1:16" ht="25.5">
      <c r="A327" t="s">
        <v>50</v>
      </c>
      <c s="34" t="s">
        <v>159</v>
      </c>
      <c s="34" t="s">
        <v>4512</v>
      </c>
      <c s="35" t="s">
        <v>5</v>
      </c>
      <c s="6" t="s">
        <v>4513</v>
      </c>
      <c s="36" t="s">
        <v>102</v>
      </c>
      <c s="37">
        <v>366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28</v>
      </c>
    </row>
    <row r="328" spans="1:5" ht="25.5">
      <c r="A328" s="35" t="s">
        <v>55</v>
      </c>
      <c r="E328" s="39" t="s">
        <v>4514</v>
      </c>
    </row>
    <row r="329" spans="1:5" ht="12.75">
      <c r="A329" s="35" t="s">
        <v>56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25.5">
      <c r="A331" t="s">
        <v>50</v>
      </c>
      <c s="34" t="s">
        <v>162</v>
      </c>
      <c s="34" t="s">
        <v>4515</v>
      </c>
      <c s="35" t="s">
        <v>5</v>
      </c>
      <c s="6" t="s">
        <v>4516</v>
      </c>
      <c s="36" t="s">
        <v>53</v>
      </c>
      <c s="37">
        <v>149.45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28</v>
      </c>
    </row>
    <row r="332" spans="1:5" ht="25.5">
      <c r="A332" s="35" t="s">
        <v>55</v>
      </c>
      <c r="E332" s="39" t="s">
        <v>4516</v>
      </c>
    </row>
    <row r="333" spans="1:5" ht="25.5">
      <c r="A333" s="35" t="s">
        <v>56</v>
      </c>
      <c r="E333" s="40" t="s">
        <v>4517</v>
      </c>
    </row>
    <row r="334" spans="1:5" ht="12.75">
      <c r="A334" t="s">
        <v>58</v>
      </c>
      <c r="E334" s="39" t="s">
        <v>5</v>
      </c>
    </row>
    <row r="335" spans="1:16" ht="25.5">
      <c r="A335" t="s">
        <v>50</v>
      </c>
      <c s="34" t="s">
        <v>165</v>
      </c>
      <c s="34" t="s">
        <v>4518</v>
      </c>
      <c s="35" t="s">
        <v>5</v>
      </c>
      <c s="6" t="s">
        <v>4519</v>
      </c>
      <c s="36" t="s">
        <v>53</v>
      </c>
      <c s="37">
        <v>8967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28</v>
      </c>
    </row>
    <row r="336" spans="1:5" ht="25.5">
      <c r="A336" s="35" t="s">
        <v>55</v>
      </c>
      <c r="E336" s="39" t="s">
        <v>4519</v>
      </c>
    </row>
    <row r="337" spans="1:5" ht="12.75">
      <c r="A337" s="35" t="s">
        <v>56</v>
      </c>
      <c r="E337" s="40" t="s">
        <v>4520</v>
      </c>
    </row>
    <row r="338" spans="1:5" ht="12.75">
      <c r="A338" t="s">
        <v>58</v>
      </c>
      <c r="E338" s="39" t="s">
        <v>5</v>
      </c>
    </row>
    <row r="339" spans="1:16" ht="25.5">
      <c r="A339" t="s">
        <v>50</v>
      </c>
      <c s="34" t="s">
        <v>168</v>
      </c>
      <c s="34" t="s">
        <v>4521</v>
      </c>
      <c s="35" t="s">
        <v>5</v>
      </c>
      <c s="6" t="s">
        <v>4522</v>
      </c>
      <c s="36" t="s">
        <v>53</v>
      </c>
      <c s="37">
        <v>149.45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28</v>
      </c>
    </row>
    <row r="340" spans="1:5" ht="25.5">
      <c r="A340" s="35" t="s">
        <v>55</v>
      </c>
      <c r="E340" s="39" t="s">
        <v>4522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5</v>
      </c>
    </row>
    <row r="343" spans="1:16" ht="38.25">
      <c r="A343" t="s">
        <v>50</v>
      </c>
      <c s="34" t="s">
        <v>171</v>
      </c>
      <c s="34" t="s">
        <v>4523</v>
      </c>
      <c s="35" t="s">
        <v>5</v>
      </c>
      <c s="6" t="s">
        <v>4524</v>
      </c>
      <c s="36" t="s">
        <v>102</v>
      </c>
      <c s="37">
        <v>36.75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54</v>
      </c>
      <c>
        <f>(M343*21)/100</f>
      </c>
      <c t="s">
        <v>28</v>
      </c>
    </row>
    <row r="344" spans="1:5" ht="38.25">
      <c r="A344" s="35" t="s">
        <v>55</v>
      </c>
      <c r="E344" s="39" t="s">
        <v>4525</v>
      </c>
    </row>
    <row r="345" spans="1:5" ht="12.75">
      <c r="A345" s="35" t="s">
        <v>56</v>
      </c>
      <c r="E345" s="40" t="s">
        <v>4526</v>
      </c>
    </row>
    <row r="346" spans="1:5" ht="12.75">
      <c r="A346" t="s">
        <v>58</v>
      </c>
      <c r="E346" s="39" t="s">
        <v>5</v>
      </c>
    </row>
    <row r="347" spans="1:16" ht="25.5">
      <c r="A347" t="s">
        <v>50</v>
      </c>
      <c s="34" t="s">
        <v>174</v>
      </c>
      <c s="34" t="s">
        <v>4527</v>
      </c>
      <c s="35" t="s">
        <v>5</v>
      </c>
      <c s="6" t="s">
        <v>4528</v>
      </c>
      <c s="36" t="s">
        <v>102</v>
      </c>
      <c s="37">
        <v>2205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54</v>
      </c>
      <c>
        <f>(M347*21)/100</f>
      </c>
      <c t="s">
        <v>28</v>
      </c>
    </row>
    <row r="348" spans="1:5" ht="25.5">
      <c r="A348" s="35" t="s">
        <v>55</v>
      </c>
      <c r="E348" s="39" t="s">
        <v>4528</v>
      </c>
    </row>
    <row r="349" spans="1:5" ht="12.75">
      <c r="A349" s="35" t="s">
        <v>56</v>
      </c>
      <c r="E349" s="40" t="s">
        <v>4529</v>
      </c>
    </row>
    <row r="350" spans="1:5" ht="12.75">
      <c r="A350" t="s">
        <v>58</v>
      </c>
      <c r="E350" s="39" t="s">
        <v>5</v>
      </c>
    </row>
    <row r="351" spans="1:16" ht="38.25">
      <c r="A351" t="s">
        <v>50</v>
      </c>
      <c s="34" t="s">
        <v>177</v>
      </c>
      <c s="34" t="s">
        <v>4530</v>
      </c>
      <c s="35" t="s">
        <v>5</v>
      </c>
      <c s="6" t="s">
        <v>4531</v>
      </c>
      <c s="36" t="s">
        <v>102</v>
      </c>
      <c s="37">
        <v>36.75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28</v>
      </c>
    </row>
    <row r="352" spans="1:5" ht="38.25">
      <c r="A352" s="35" t="s">
        <v>55</v>
      </c>
      <c r="E352" s="39" t="s">
        <v>4532</v>
      </c>
    </row>
    <row r="353" spans="1:5" ht="12.75">
      <c r="A353" s="35" t="s">
        <v>56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38.25">
      <c r="A355" t="s">
        <v>50</v>
      </c>
      <c s="34" t="s">
        <v>180</v>
      </c>
      <c s="34" t="s">
        <v>4533</v>
      </c>
      <c s="35" t="s">
        <v>5</v>
      </c>
      <c s="6" t="s">
        <v>4534</v>
      </c>
      <c s="36" t="s">
        <v>128</v>
      </c>
      <c s="37">
        <v>1</v>
      </c>
      <c s="36">
        <v>0.04597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28</v>
      </c>
    </row>
    <row r="356" spans="1:5" ht="38.25">
      <c r="A356" s="35" t="s">
        <v>55</v>
      </c>
      <c r="E356" s="39" t="s">
        <v>4535</v>
      </c>
    </row>
    <row r="357" spans="1:5" ht="25.5">
      <c r="A357" s="35" t="s">
        <v>56</v>
      </c>
      <c r="E357" s="40" t="s">
        <v>4536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183</v>
      </c>
      <c s="34" t="s">
        <v>4537</v>
      </c>
      <c s="35" t="s">
        <v>5</v>
      </c>
      <c s="6" t="s">
        <v>4538</v>
      </c>
      <c s="36" t="s">
        <v>128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28</v>
      </c>
    </row>
    <row r="360" spans="1:5" ht="12.75">
      <c r="A360" s="35" t="s">
        <v>55</v>
      </c>
      <c r="E360" s="39" t="s">
        <v>4538</v>
      </c>
    </row>
    <row r="361" spans="1:5" ht="25.5">
      <c r="A361" s="35" t="s">
        <v>56</v>
      </c>
      <c r="E361" s="40" t="s">
        <v>4536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186</v>
      </c>
      <c s="34" t="s">
        <v>2564</v>
      </c>
      <c s="35" t="s">
        <v>5</v>
      </c>
      <c s="6" t="s">
        <v>2565</v>
      </c>
      <c s="36" t="s">
        <v>128</v>
      </c>
      <c s="37">
        <v>10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28</v>
      </c>
    </row>
    <row r="364" spans="1:5" ht="12.75">
      <c r="A364" s="35" t="s">
        <v>55</v>
      </c>
      <c r="E364" s="39" t="s">
        <v>2565</v>
      </c>
    </row>
    <row r="365" spans="1:5" ht="76.5">
      <c r="A365" s="35" t="s">
        <v>56</v>
      </c>
      <c r="E365" s="40" t="s">
        <v>4539</v>
      </c>
    </row>
    <row r="366" spans="1:5" ht="12.75">
      <c r="A366" t="s">
        <v>58</v>
      </c>
      <c r="E366" s="39" t="s">
        <v>5</v>
      </c>
    </row>
    <row r="367" spans="1:16" ht="12.75">
      <c r="A367" t="s">
        <v>50</v>
      </c>
      <c s="34" t="s">
        <v>189</v>
      </c>
      <c s="34" t="s">
        <v>2567</v>
      </c>
      <c s="35" t="s">
        <v>5</v>
      </c>
      <c s="6" t="s">
        <v>2568</v>
      </c>
      <c s="36" t="s">
        <v>128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54</v>
      </c>
      <c>
        <f>(M367*21)/100</f>
      </c>
      <c t="s">
        <v>28</v>
      </c>
    </row>
    <row r="368" spans="1:5" ht="12.75">
      <c r="A368" s="35" t="s">
        <v>55</v>
      </c>
      <c r="E368" s="39" t="s">
        <v>2568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5</v>
      </c>
    </row>
    <row r="371" spans="1:16" ht="12.75">
      <c r="A371" t="s">
        <v>50</v>
      </c>
      <c s="34" t="s">
        <v>192</v>
      </c>
      <c s="34" t="s">
        <v>2569</v>
      </c>
      <c s="35" t="s">
        <v>5</v>
      </c>
      <c s="6" t="s">
        <v>2570</v>
      </c>
      <c s="36" t="s">
        <v>128</v>
      </c>
      <c s="37">
        <v>9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54</v>
      </c>
      <c>
        <f>(M371*21)/100</f>
      </c>
      <c t="s">
        <v>28</v>
      </c>
    </row>
    <row r="372" spans="1:5" ht="12.75">
      <c r="A372" s="35" t="s">
        <v>55</v>
      </c>
      <c r="E372" s="39" t="s">
        <v>2570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5</v>
      </c>
    </row>
    <row r="375" spans="1:16" ht="12.75">
      <c r="A375" t="s">
        <v>50</v>
      </c>
      <c s="34" t="s">
        <v>195</v>
      </c>
      <c s="34" t="s">
        <v>2571</v>
      </c>
      <c s="35" t="s">
        <v>5</v>
      </c>
      <c s="6" t="s">
        <v>2572</v>
      </c>
      <c s="36" t="s">
        <v>102</v>
      </c>
      <c s="37">
        <v>272.638</v>
      </c>
      <c s="36">
        <v>0.00047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28</v>
      </c>
    </row>
    <row r="376" spans="1:5" ht="12.75">
      <c r="A376" s="35" t="s">
        <v>55</v>
      </c>
      <c r="E376" s="39" t="s">
        <v>2572</v>
      </c>
    </row>
    <row r="377" spans="1:5" ht="25.5">
      <c r="A377" s="35" t="s">
        <v>56</v>
      </c>
      <c r="E377" s="40" t="s">
        <v>4540</v>
      </c>
    </row>
    <row r="378" spans="1:5" ht="12.75">
      <c r="A378" t="s">
        <v>58</v>
      </c>
      <c r="E378" s="39" t="s">
        <v>5</v>
      </c>
    </row>
    <row r="379" spans="1:13" ht="12.75">
      <c r="A379" t="s">
        <v>47</v>
      </c>
      <c r="C379" s="31" t="s">
        <v>205</v>
      </c>
      <c r="E379" s="33" t="s">
        <v>206</v>
      </c>
      <c r="J379" s="32">
        <f>0</f>
      </c>
      <c s="32">
        <f>0</f>
      </c>
      <c s="32">
        <f>0+L380</f>
      </c>
      <c s="32">
        <f>0+M380</f>
      </c>
    </row>
    <row r="380" spans="1:16" ht="38.25">
      <c r="A380" t="s">
        <v>50</v>
      </c>
      <c s="34" t="s">
        <v>198</v>
      </c>
      <c s="34" t="s">
        <v>4541</v>
      </c>
      <c s="35" t="s">
        <v>5</v>
      </c>
      <c s="6" t="s">
        <v>4542</v>
      </c>
      <c s="36" t="s">
        <v>85</v>
      </c>
      <c s="37">
        <v>185.692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54</v>
      </c>
      <c>
        <f>(M380*21)/100</f>
      </c>
      <c t="s">
        <v>28</v>
      </c>
    </row>
    <row r="381" spans="1:5" ht="51">
      <c r="A381" s="35" t="s">
        <v>55</v>
      </c>
      <c r="E381" s="39" t="s">
        <v>4543</v>
      </c>
    </row>
    <row r="382" spans="1:5" ht="12.75">
      <c r="A382" s="35" t="s">
        <v>56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3" ht="12.75">
      <c r="A384" t="s">
        <v>47</v>
      </c>
      <c r="C384" s="31" t="s">
        <v>1339</v>
      </c>
      <c r="E384" s="33" t="s">
        <v>1340</v>
      </c>
      <c r="J384" s="32">
        <f>0</f>
      </c>
      <c s="32">
        <f>0</f>
      </c>
      <c s="32">
        <f>0+L385</f>
      </c>
      <c s="32">
        <f>0+M385</f>
      </c>
    </row>
    <row r="385" spans="1:16" ht="12.75">
      <c r="A385" t="s">
        <v>50</v>
      </c>
      <c s="34" t="s">
        <v>1203</v>
      </c>
      <c s="34" t="s">
        <v>1341</v>
      </c>
      <c s="35" t="s">
        <v>5</v>
      </c>
      <c s="6" t="s">
        <v>1342</v>
      </c>
      <c s="36" t="s">
        <v>1343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12.75">
      <c r="A386" s="35" t="s">
        <v>55</v>
      </c>
      <c r="E386" s="39" t="s">
        <v>1342</v>
      </c>
    </row>
    <row r="387" spans="1:5" ht="76.5">
      <c r="A387" s="35" t="s">
        <v>56</v>
      </c>
      <c r="E387" s="40" t="s">
        <v>4544</v>
      </c>
    </row>
    <row r="388" spans="1:5" ht="12.75">
      <c r="A388" t="s">
        <v>58</v>
      </c>
      <c r="E38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4547</v>
      </c>
      <c r="E8" s="30" t="s">
        <v>4546</v>
      </c>
      <c r="J8" s="29">
        <f>0+J9+J50+J59+J64+J97+J158+J163</f>
      </c>
      <c s="29">
        <f>0+K9+K50+K59+K64+K97+K158+K163</f>
      </c>
      <c s="29">
        <f>0+L9+L50+L59+L64+L97+L158+L163</f>
      </c>
      <c s="29">
        <f>0+M9+M50+M59+M64+M97+M158+M163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48</v>
      </c>
      <c s="34" t="s">
        <v>4548</v>
      </c>
      <c s="35" t="s">
        <v>5</v>
      </c>
      <c s="6" t="s">
        <v>4549</v>
      </c>
      <c s="36" t="s">
        <v>53</v>
      </c>
      <c s="37">
        <v>24.492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4549</v>
      </c>
    </row>
    <row r="12" spans="1:5" ht="12.75">
      <c r="A12" s="35" t="s">
        <v>56</v>
      </c>
      <c r="E12" s="40" t="s">
        <v>4550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4551</v>
      </c>
      <c s="35" t="s">
        <v>5</v>
      </c>
      <c s="6" t="s">
        <v>4552</v>
      </c>
      <c s="36" t="s">
        <v>102</v>
      </c>
      <c s="37">
        <v>40.82</v>
      </c>
      <c s="36">
        <v>0.00084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4552</v>
      </c>
    </row>
    <row r="16" spans="1:5" ht="12.75">
      <c r="A16" s="35" t="s">
        <v>56</v>
      </c>
      <c r="E16" s="40" t="s">
        <v>4553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1311</v>
      </c>
      <c s="35" t="s">
        <v>5</v>
      </c>
      <c s="6" t="s">
        <v>1312</v>
      </c>
      <c s="36" t="s">
        <v>102</v>
      </c>
      <c s="37">
        <v>40.82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1312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943</v>
      </c>
      <c s="35" t="s">
        <v>5</v>
      </c>
      <c s="6" t="s">
        <v>944</v>
      </c>
      <c s="36" t="s">
        <v>53</v>
      </c>
      <c s="37">
        <v>7.536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945</v>
      </c>
    </row>
    <row r="24" spans="1:5" ht="12.75">
      <c r="A24" s="35" t="s">
        <v>56</v>
      </c>
      <c r="E24" s="40" t="s">
        <v>4554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947</v>
      </c>
      <c s="35" t="s">
        <v>5</v>
      </c>
      <c s="6" t="s">
        <v>948</v>
      </c>
      <c s="36" t="s">
        <v>53</v>
      </c>
      <c s="37">
        <v>7.536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948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949</v>
      </c>
      <c s="35" t="s">
        <v>5</v>
      </c>
      <c s="6" t="s">
        <v>950</v>
      </c>
      <c s="36" t="s">
        <v>53</v>
      </c>
      <c s="37">
        <v>7.536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950</v>
      </c>
    </row>
    <row r="32" spans="1:5" ht="25.5">
      <c r="A32" s="35" t="s">
        <v>56</v>
      </c>
      <c r="E32" s="40" t="s">
        <v>4555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16.956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12.75">
      <c r="A36" s="35" t="s">
        <v>56</v>
      </c>
      <c r="E36" s="40" t="s">
        <v>4556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1259</v>
      </c>
      <c s="35" t="s">
        <v>5</v>
      </c>
      <c s="6" t="s">
        <v>1260</v>
      </c>
      <c s="36" t="s">
        <v>53</v>
      </c>
      <c s="37">
        <v>5.652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38.25">
      <c r="A39" s="35" t="s">
        <v>55</v>
      </c>
      <c r="E39" s="39" t="s">
        <v>1261</v>
      </c>
    </row>
    <row r="40" spans="1:5" ht="12.75">
      <c r="A40" s="35" t="s">
        <v>56</v>
      </c>
      <c r="E40" s="40" t="s">
        <v>4557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4558</v>
      </c>
      <c s="35" t="s">
        <v>5</v>
      </c>
      <c s="6" t="s">
        <v>4559</v>
      </c>
      <c s="36" t="s">
        <v>85</v>
      </c>
      <c s="37">
        <v>11.304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4559</v>
      </c>
    </row>
    <row r="44" spans="1:5" ht="25.5">
      <c r="A44" s="35" t="s">
        <v>56</v>
      </c>
      <c r="E44" s="40" t="s">
        <v>4560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956</v>
      </c>
      <c s="35" t="s">
        <v>957</v>
      </c>
      <c s="6" t="s">
        <v>958</v>
      </c>
      <c s="36" t="s">
        <v>85</v>
      </c>
      <c s="37">
        <v>12.811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38.25">
      <c r="A47" s="35" t="s">
        <v>55</v>
      </c>
      <c r="E47" s="39" t="s">
        <v>959</v>
      </c>
    </row>
    <row r="48" spans="1:5" ht="12.75">
      <c r="A48" s="35" t="s">
        <v>56</v>
      </c>
      <c r="E48" s="40" t="s">
        <v>4561</v>
      </c>
    </row>
    <row r="49" spans="1:5" ht="409.5">
      <c r="A49" t="s">
        <v>58</v>
      </c>
      <c r="E49" s="39" t="s">
        <v>961</v>
      </c>
    </row>
    <row r="50" spans="1:13" ht="12.75">
      <c r="A50" t="s">
        <v>47</v>
      </c>
      <c r="C50" s="31" t="s">
        <v>962</v>
      </c>
      <c r="E50" s="33" t="s">
        <v>963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50</v>
      </c>
      <c s="34" t="s">
        <v>168</v>
      </c>
      <c s="34" t="s">
        <v>965</v>
      </c>
      <c s="35" t="s">
        <v>5</v>
      </c>
      <c s="6" t="s">
        <v>966</v>
      </c>
      <c s="36" t="s">
        <v>128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966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171</v>
      </c>
      <c s="34" t="s">
        <v>969</v>
      </c>
      <c s="35" t="s">
        <v>5</v>
      </c>
      <c s="6" t="s">
        <v>4562</v>
      </c>
      <c s="36" t="s">
        <v>128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4562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3" ht="12.75">
      <c r="A59" t="s">
        <v>47</v>
      </c>
      <c r="C59" s="31" t="s">
        <v>63</v>
      </c>
      <c r="E59" s="33" t="s">
        <v>994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50</v>
      </c>
      <c s="34" t="s">
        <v>87</v>
      </c>
      <c s="34" t="s">
        <v>998</v>
      </c>
      <c s="35" t="s">
        <v>5</v>
      </c>
      <c s="6" t="s">
        <v>999</v>
      </c>
      <c s="36" t="s">
        <v>53</v>
      </c>
      <c s="37">
        <v>1.884</v>
      </c>
      <c s="36">
        <v>1.89077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25.5">
      <c r="A61" s="35" t="s">
        <v>55</v>
      </c>
      <c r="E61" s="39" t="s">
        <v>999</v>
      </c>
    </row>
    <row r="62" spans="1:5" ht="12.75">
      <c r="A62" s="35" t="s">
        <v>56</v>
      </c>
      <c r="E62" s="40" t="s">
        <v>4563</v>
      </c>
    </row>
    <row r="63" spans="1:5" ht="12.75">
      <c r="A63" t="s">
        <v>58</v>
      </c>
      <c r="E63" s="39" t="s">
        <v>5</v>
      </c>
    </row>
    <row r="64" spans="1:13" ht="12.75">
      <c r="A64" t="s">
        <v>47</v>
      </c>
      <c r="C64" s="31" t="s">
        <v>2610</v>
      </c>
      <c r="E64" s="33" t="s">
        <v>2611</v>
      </c>
      <c r="J64" s="32">
        <f>0</f>
      </c>
      <c s="32">
        <f>0</f>
      </c>
      <c s="32">
        <f>0+L65+L69+L73+L77+L81+L85+L89+L93</f>
      </c>
      <c s="32">
        <f>0+M65+M69+M73+M77+M81+M85+M89+M93</f>
      </c>
    </row>
    <row r="65" spans="1:16" ht="12.75">
      <c r="A65" t="s">
        <v>50</v>
      </c>
      <c s="34" t="s">
        <v>144</v>
      </c>
      <c s="34" t="s">
        <v>2625</v>
      </c>
      <c s="35" t="s">
        <v>5</v>
      </c>
      <c s="6" t="s">
        <v>2626</v>
      </c>
      <c s="36" t="s">
        <v>108</v>
      </c>
      <c s="37">
        <v>12.5</v>
      </c>
      <c s="36">
        <v>0.00201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12.75">
      <c r="A66" s="35" t="s">
        <v>55</v>
      </c>
      <c r="E66" s="39" t="s">
        <v>2626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147</v>
      </c>
      <c s="34" t="s">
        <v>2664</v>
      </c>
      <c s="35" t="s">
        <v>5</v>
      </c>
      <c s="6" t="s">
        <v>2665</v>
      </c>
      <c s="36" t="s">
        <v>128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2665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150</v>
      </c>
      <c s="34" t="s">
        <v>4564</v>
      </c>
      <c s="35" t="s">
        <v>5</v>
      </c>
      <c s="6" t="s">
        <v>4565</v>
      </c>
      <c s="36" t="s">
        <v>128</v>
      </c>
      <c s="37">
        <v>1</v>
      </c>
      <c s="36">
        <v>0.00115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25.5">
      <c r="A74" s="35" t="s">
        <v>55</v>
      </c>
      <c r="E74" s="39" t="s">
        <v>4565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153</v>
      </c>
      <c s="34" t="s">
        <v>4566</v>
      </c>
      <c s="35" t="s">
        <v>5</v>
      </c>
      <c s="6" t="s">
        <v>4567</v>
      </c>
      <c s="36" t="s">
        <v>128</v>
      </c>
      <c s="37">
        <v>1</v>
      </c>
      <c s="36">
        <v>0.00164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25.5">
      <c r="A78" s="35" t="s">
        <v>55</v>
      </c>
      <c r="E78" s="39" t="s">
        <v>4567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156</v>
      </c>
      <c s="34" t="s">
        <v>2645</v>
      </c>
      <c s="35" t="s">
        <v>5</v>
      </c>
      <c s="6" t="s">
        <v>2646</v>
      </c>
      <c s="36" t="s">
        <v>128</v>
      </c>
      <c s="37">
        <v>1</v>
      </c>
      <c s="36">
        <v>0.00033</v>
      </c>
      <c s="36">
        <f>ROUND(G81*H81,6)</f>
      </c>
      <c r="L81" s="38">
        <v>0</v>
      </c>
      <c s="32">
        <f>ROUND(ROUND(L81,2)*ROUND(G81,3),2)</f>
      </c>
      <c s="36" t="s">
        <v>109</v>
      </c>
      <c>
        <f>(M81*21)/100</f>
      </c>
      <c t="s">
        <v>28</v>
      </c>
    </row>
    <row r="82" spans="1:5" ht="12.75">
      <c r="A82" s="35" t="s">
        <v>55</v>
      </c>
      <c r="E82" s="39" t="s">
        <v>2646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5</v>
      </c>
    </row>
    <row r="85" spans="1:16" ht="12.75">
      <c r="A85" t="s">
        <v>50</v>
      </c>
      <c s="34" t="s">
        <v>159</v>
      </c>
      <c s="34" t="s">
        <v>2686</v>
      </c>
      <c s="35" t="s">
        <v>5</v>
      </c>
      <c s="6" t="s">
        <v>2687</v>
      </c>
      <c s="36" t="s">
        <v>108</v>
      </c>
      <c s="37">
        <v>12.5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2687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162</v>
      </c>
      <c s="34" t="s">
        <v>4568</v>
      </c>
      <c s="35" t="s">
        <v>5</v>
      </c>
      <c s="6" t="s">
        <v>4569</v>
      </c>
      <c s="36" t="s">
        <v>85</v>
      </c>
      <c s="37">
        <v>0.028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25.5">
      <c r="A90" s="35" t="s">
        <v>55</v>
      </c>
      <c r="E90" s="39" t="s">
        <v>4569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50</v>
      </c>
      <c s="34" t="s">
        <v>165</v>
      </c>
      <c s="34" t="s">
        <v>2693</v>
      </c>
      <c s="35" t="s">
        <v>5</v>
      </c>
      <c s="6" t="s">
        <v>2694</v>
      </c>
      <c s="36" t="s">
        <v>85</v>
      </c>
      <c s="37">
        <v>0.028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38.25">
      <c r="A94" s="35" t="s">
        <v>55</v>
      </c>
      <c r="E94" s="39" t="s">
        <v>2695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5</v>
      </c>
    </row>
    <row r="97" spans="1:13" ht="12.75">
      <c r="A97" t="s">
        <v>47</v>
      </c>
      <c r="C97" s="31" t="s">
        <v>75</v>
      </c>
      <c r="E97" s="33" t="s">
        <v>1046</v>
      </c>
      <c r="J97" s="32">
        <f>0</f>
      </c>
      <c s="32">
        <f>0</f>
      </c>
      <c s="32">
        <f>0+L98+L102+L106+L110+L114+L118+L122+L126+L130+L134+L138+L142+L146+L150+L154</f>
      </c>
      <c s="32">
        <f>0+M98+M102+M106+M110+M114+M118+M122+M126+M130+M134+M138+M142+M146+M150+M154</f>
      </c>
    </row>
    <row r="98" spans="1:16" ht="25.5">
      <c r="A98" t="s">
        <v>50</v>
      </c>
      <c s="34" t="s">
        <v>90</v>
      </c>
      <c s="34" t="s">
        <v>4570</v>
      </c>
      <c s="35" t="s">
        <v>5</v>
      </c>
      <c s="6" t="s">
        <v>4571</v>
      </c>
      <c s="36" t="s">
        <v>108</v>
      </c>
      <c s="37">
        <v>1</v>
      </c>
      <c s="36">
        <v>1E-05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25.5">
      <c r="A99" s="35" t="s">
        <v>55</v>
      </c>
      <c r="E99" s="39" t="s">
        <v>4571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94</v>
      </c>
      <c s="34" t="s">
        <v>4572</v>
      </c>
      <c s="35" t="s">
        <v>5</v>
      </c>
      <c s="6" t="s">
        <v>4573</v>
      </c>
      <c s="36" t="s">
        <v>108</v>
      </c>
      <c s="37">
        <v>1.03</v>
      </c>
      <c s="36">
        <v>0.0014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4573</v>
      </c>
    </row>
    <row r="104" spans="1:5" ht="25.5">
      <c r="A104" s="35" t="s">
        <v>56</v>
      </c>
      <c r="E104" s="40" t="s">
        <v>4574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96</v>
      </c>
      <c s="34" t="s">
        <v>2940</v>
      </c>
      <c s="35" t="s">
        <v>5</v>
      </c>
      <c s="6" t="s">
        <v>2941</v>
      </c>
      <c s="36" t="s">
        <v>108</v>
      </c>
      <c s="37">
        <v>4.5</v>
      </c>
      <c s="36">
        <v>1E-05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25.5">
      <c r="A107" s="35" t="s">
        <v>55</v>
      </c>
      <c r="E107" s="39" t="s">
        <v>2941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99</v>
      </c>
      <c s="34" t="s">
        <v>2943</v>
      </c>
      <c s="35" t="s">
        <v>5</v>
      </c>
      <c s="6" t="s">
        <v>2944</v>
      </c>
      <c s="36" t="s">
        <v>108</v>
      </c>
      <c s="37">
        <v>4.635</v>
      </c>
      <c s="36">
        <v>0.00154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2944</v>
      </c>
    </row>
    <row r="112" spans="1:5" ht="25.5">
      <c r="A112" s="35" t="s">
        <v>56</v>
      </c>
      <c r="E112" s="40" t="s">
        <v>4575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207</v>
      </c>
      <c s="34" t="s">
        <v>2946</v>
      </c>
      <c s="35" t="s">
        <v>5</v>
      </c>
      <c s="6" t="s">
        <v>2947</v>
      </c>
      <c s="36" t="s">
        <v>108</v>
      </c>
      <c s="37">
        <v>12.5</v>
      </c>
      <c s="36">
        <v>1E-05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2947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105</v>
      </c>
      <c s="34" t="s">
        <v>2949</v>
      </c>
      <c s="35" t="s">
        <v>5</v>
      </c>
      <c s="6" t="s">
        <v>2950</v>
      </c>
      <c s="36" t="s">
        <v>108</v>
      </c>
      <c s="37">
        <v>12.875</v>
      </c>
      <c s="36">
        <v>0.00259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2950</v>
      </c>
    </row>
    <row r="120" spans="1:5" ht="25.5">
      <c r="A120" s="35" t="s">
        <v>56</v>
      </c>
      <c r="E120" s="40" t="s">
        <v>2945</v>
      </c>
    </row>
    <row r="121" spans="1:5" ht="12.75">
      <c r="A121" t="s">
        <v>58</v>
      </c>
      <c r="E121" s="39" t="s">
        <v>5</v>
      </c>
    </row>
    <row r="122" spans="1:16" ht="25.5">
      <c r="A122" t="s">
        <v>50</v>
      </c>
      <c s="34" t="s">
        <v>110</v>
      </c>
      <c s="34" t="s">
        <v>2956</v>
      </c>
      <c s="35" t="s">
        <v>5</v>
      </c>
      <c s="6" t="s">
        <v>2957</v>
      </c>
      <c s="36" t="s">
        <v>128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25.5">
      <c r="A123" s="35" t="s">
        <v>55</v>
      </c>
      <c r="E123" s="39" t="s">
        <v>2957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113</v>
      </c>
      <c s="34" t="s">
        <v>2963</v>
      </c>
      <c s="35" t="s">
        <v>5</v>
      </c>
      <c s="6" t="s">
        <v>2964</v>
      </c>
      <c s="36" t="s">
        <v>128</v>
      </c>
      <c s="37">
        <v>2</v>
      </c>
      <c s="36">
        <v>0.00035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2964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116</v>
      </c>
      <c s="34" t="s">
        <v>2959</v>
      </c>
      <c s="35" t="s">
        <v>5</v>
      </c>
      <c s="6" t="s">
        <v>2960</v>
      </c>
      <c s="36" t="s">
        <v>128</v>
      </c>
      <c s="37">
        <v>1</v>
      </c>
      <c s="36">
        <v>0.00026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2960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119</v>
      </c>
      <c s="34" t="s">
        <v>2965</v>
      </c>
      <c s="35" t="s">
        <v>5</v>
      </c>
      <c s="6" t="s">
        <v>2966</v>
      </c>
      <c s="36" t="s">
        <v>128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25.5">
      <c r="A135" s="35" t="s">
        <v>55</v>
      </c>
      <c r="E135" s="39" t="s">
        <v>2966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122</v>
      </c>
      <c s="34" t="s">
        <v>2972</v>
      </c>
      <c s="35" t="s">
        <v>5</v>
      </c>
      <c s="6" t="s">
        <v>2973</v>
      </c>
      <c s="36" t="s">
        <v>128</v>
      </c>
      <c s="37">
        <v>1</v>
      </c>
      <c s="36">
        <v>0.00065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2973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125</v>
      </c>
      <c s="34" t="s">
        <v>2974</v>
      </c>
      <c s="35" t="s">
        <v>5</v>
      </c>
      <c s="6" t="s">
        <v>2975</v>
      </c>
      <c s="36" t="s">
        <v>128</v>
      </c>
      <c s="37">
        <v>1</v>
      </c>
      <c s="36">
        <v>1E-05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25.5">
      <c r="A143" s="35" t="s">
        <v>55</v>
      </c>
      <c r="E143" s="39" t="s">
        <v>2975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129</v>
      </c>
      <c s="34" t="s">
        <v>4576</v>
      </c>
      <c s="35" t="s">
        <v>5</v>
      </c>
      <c s="6" t="s">
        <v>4577</v>
      </c>
      <c s="36" t="s">
        <v>128</v>
      </c>
      <c s="37">
        <v>1</v>
      </c>
      <c s="36">
        <v>0.00143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4577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132</v>
      </c>
      <c s="34" t="s">
        <v>2980</v>
      </c>
      <c s="35" t="s">
        <v>5</v>
      </c>
      <c s="6" t="s">
        <v>2981</v>
      </c>
      <c s="36" t="s">
        <v>108</v>
      </c>
      <c s="37">
        <v>5.5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2981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135</v>
      </c>
      <c s="34" t="s">
        <v>1096</v>
      </c>
      <c s="35" t="s">
        <v>5</v>
      </c>
      <c s="6" t="s">
        <v>1097</v>
      </c>
      <c s="36" t="s">
        <v>108</v>
      </c>
      <c s="37">
        <v>12.5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1097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3" ht="12.75">
      <c r="A158" t="s">
        <v>47</v>
      </c>
      <c r="C158" s="31" t="s">
        <v>78</v>
      </c>
      <c r="E158" s="33" t="s">
        <v>1180</v>
      </c>
      <c r="J158" s="32">
        <f>0</f>
      </c>
      <c s="32">
        <f>0</f>
      </c>
      <c s="32">
        <f>0+L159</f>
      </c>
      <c s="32">
        <f>0+M159</f>
      </c>
    </row>
    <row r="159" spans="1:16" ht="25.5">
      <c r="A159" t="s">
        <v>50</v>
      </c>
      <c s="34" t="s">
        <v>138</v>
      </c>
      <c s="34" t="s">
        <v>3011</v>
      </c>
      <c s="35" t="s">
        <v>5</v>
      </c>
      <c s="6" t="s">
        <v>3012</v>
      </c>
      <c s="36" t="s">
        <v>108</v>
      </c>
      <c s="37">
        <v>0.3</v>
      </c>
      <c s="36">
        <v>0.00279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25.5">
      <c r="A160" s="35" t="s">
        <v>55</v>
      </c>
      <c r="E160" s="39" t="s">
        <v>3012</v>
      </c>
    </row>
    <row r="161" spans="1:5" ht="25.5">
      <c r="A161" s="35" t="s">
        <v>56</v>
      </c>
      <c r="E161" s="40" t="s">
        <v>4578</v>
      </c>
    </row>
    <row r="162" spans="1:5" ht="12.75">
      <c r="A162" t="s">
        <v>58</v>
      </c>
      <c r="E162" s="39" t="s">
        <v>5</v>
      </c>
    </row>
    <row r="163" spans="1:13" ht="12.75">
      <c r="A163" t="s">
        <v>47</v>
      </c>
      <c r="C163" s="31" t="s">
        <v>205</v>
      </c>
      <c r="E163" s="33" t="s">
        <v>206</v>
      </c>
      <c r="J163" s="32">
        <f>0</f>
      </c>
      <c s="32">
        <f>0</f>
      </c>
      <c s="32">
        <f>0+L164</f>
      </c>
      <c s="32">
        <f>0+M164</f>
      </c>
    </row>
    <row r="164" spans="1:16" ht="38.25">
      <c r="A164" t="s">
        <v>50</v>
      </c>
      <c s="34" t="s">
        <v>141</v>
      </c>
      <c s="34" t="s">
        <v>1244</v>
      </c>
      <c s="35" t="s">
        <v>5</v>
      </c>
      <c s="6" t="s">
        <v>1245</v>
      </c>
      <c s="36" t="s">
        <v>85</v>
      </c>
      <c s="37">
        <v>14.946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38.25">
      <c r="A165" s="35" t="s">
        <v>55</v>
      </c>
      <c r="E165" s="39" t="s">
        <v>1246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COUNTIFS(L8:L131,"=0",A8:A131,"P")+COUNTIFS(L8:L131,"",A8:A131,"P")+SUM(Q8:Q131)</f>
      </c>
    </row>
    <row r="8" spans="1:13" ht="12.75">
      <c r="A8" t="s">
        <v>45</v>
      </c>
      <c r="C8" s="28" t="s">
        <v>4581</v>
      </c>
      <c r="E8" s="30" t="s">
        <v>4580</v>
      </c>
      <c r="J8" s="29">
        <f>0+J9+J118</f>
      </c>
      <c s="29">
        <f>0+K9+K118</f>
      </c>
      <c s="29">
        <f>0+L9+L118</f>
      </c>
      <c s="29">
        <f>0+M9+M118</f>
      </c>
    </row>
    <row r="9" spans="1:13" ht="12.75">
      <c r="A9" t="s">
        <v>47</v>
      </c>
      <c r="C9" s="31" t="s">
        <v>3358</v>
      </c>
      <c r="E9" s="33" t="s">
        <v>3359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50</v>
      </c>
      <c s="34" t="s">
        <v>66</v>
      </c>
      <c s="34" t="s">
        <v>3369</v>
      </c>
      <c s="35" t="s">
        <v>5</v>
      </c>
      <c s="6" t="s">
        <v>3370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12.75">
      <c r="A11" s="35" t="s">
        <v>55</v>
      </c>
      <c r="E11" s="39" t="s">
        <v>3370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27</v>
      </c>
      <c s="34" t="s">
        <v>3372</v>
      </c>
      <c s="35" t="s">
        <v>5</v>
      </c>
      <c s="6" t="s">
        <v>3373</v>
      </c>
      <c s="36" t="s">
        <v>108</v>
      </c>
      <c s="37">
        <v>1</v>
      </c>
      <c s="36">
        <v>0.00013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3373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72</v>
      </c>
      <c s="34" t="s">
        <v>3374</v>
      </c>
      <c s="35" t="s">
        <v>5</v>
      </c>
      <c s="6" t="s">
        <v>3375</v>
      </c>
      <c s="36" t="s">
        <v>108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3375</v>
      </c>
    </row>
    <row r="20" spans="1:5" ht="38.25">
      <c r="A20" s="35" t="s">
        <v>56</v>
      </c>
      <c r="E20" s="40" t="s">
        <v>4582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75</v>
      </c>
      <c s="34" t="s">
        <v>3387</v>
      </c>
      <c s="35" t="s">
        <v>5</v>
      </c>
      <c s="6" t="s">
        <v>3388</v>
      </c>
      <c s="36" t="s">
        <v>2344</v>
      </c>
      <c s="37">
        <v>4.557</v>
      </c>
      <c s="36">
        <v>0.001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3388</v>
      </c>
    </row>
    <row r="24" spans="1:5" ht="51">
      <c r="A24" s="35" t="s">
        <v>56</v>
      </c>
      <c r="E24" s="40" t="s">
        <v>4256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78</v>
      </c>
      <c s="34" t="s">
        <v>3379</v>
      </c>
      <c s="35" t="s">
        <v>5</v>
      </c>
      <c s="6" t="s">
        <v>3380</v>
      </c>
      <c s="36" t="s">
        <v>108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3380</v>
      </c>
    </row>
    <row r="28" spans="1:5" ht="25.5">
      <c r="A28" s="35" t="s">
        <v>56</v>
      </c>
      <c r="E28" s="40" t="s">
        <v>4583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82</v>
      </c>
      <c s="34" t="s">
        <v>3381</v>
      </c>
      <c s="35" t="s">
        <v>5</v>
      </c>
      <c s="6" t="s">
        <v>3382</v>
      </c>
      <c s="36" t="s">
        <v>2344</v>
      </c>
      <c s="37">
        <v>15.12</v>
      </c>
      <c s="36">
        <v>0.001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3382</v>
      </c>
    </row>
    <row r="32" spans="1:5" ht="51">
      <c r="A32" s="35" t="s">
        <v>56</v>
      </c>
      <c r="E32" s="40" t="s">
        <v>4584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87</v>
      </c>
      <c s="34" t="s">
        <v>3384</v>
      </c>
      <c s="35" t="s">
        <v>5</v>
      </c>
      <c s="6" t="s">
        <v>3385</v>
      </c>
      <c s="36" t="s">
        <v>108</v>
      </c>
      <c s="37">
        <v>51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3385</v>
      </c>
    </row>
    <row r="36" spans="1:5" ht="76.5">
      <c r="A36" s="35" t="s">
        <v>56</v>
      </c>
      <c r="E36" s="40" t="s">
        <v>4585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90</v>
      </c>
      <c s="34" t="s">
        <v>3376</v>
      </c>
      <c s="35" t="s">
        <v>5</v>
      </c>
      <c s="6" t="s">
        <v>3377</v>
      </c>
      <c s="36" t="s">
        <v>2344</v>
      </c>
      <c s="37">
        <v>4.961</v>
      </c>
      <c s="36">
        <v>0.001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3377</v>
      </c>
    </row>
    <row r="40" spans="1:5" ht="63.75">
      <c r="A40" s="35" t="s">
        <v>56</v>
      </c>
      <c r="E40" s="40" t="s">
        <v>4586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94</v>
      </c>
      <c s="34" t="s">
        <v>3393</v>
      </c>
      <c s="35" t="s">
        <v>5</v>
      </c>
      <c s="6" t="s">
        <v>3394</v>
      </c>
      <c s="36" t="s">
        <v>108</v>
      </c>
      <c s="37">
        <v>16</v>
      </c>
      <c s="36">
        <v>0.00495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3394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96</v>
      </c>
      <c s="34" t="s">
        <v>3399</v>
      </c>
      <c s="35" t="s">
        <v>5</v>
      </c>
      <c s="6" t="s">
        <v>4587</v>
      </c>
      <c s="36" t="s">
        <v>128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4587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99</v>
      </c>
      <c s="34" t="s">
        <v>4258</v>
      </c>
      <c s="35" t="s">
        <v>5</v>
      </c>
      <c s="6" t="s">
        <v>4259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4259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207</v>
      </c>
      <c s="34" t="s">
        <v>3401</v>
      </c>
      <c s="35" t="s">
        <v>5</v>
      </c>
      <c s="6" t="s">
        <v>3402</v>
      </c>
      <c s="36" t="s">
        <v>128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3402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105</v>
      </c>
      <c s="34" t="s">
        <v>3405</v>
      </c>
      <c s="35" t="s">
        <v>5</v>
      </c>
      <c s="6" t="s">
        <v>3406</v>
      </c>
      <c s="36" t="s">
        <v>128</v>
      </c>
      <c s="37">
        <v>14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3406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110</v>
      </c>
      <c s="34" t="s">
        <v>3409</v>
      </c>
      <c s="35" t="s">
        <v>5</v>
      </c>
      <c s="6" t="s">
        <v>3410</v>
      </c>
      <c s="36" t="s">
        <v>128</v>
      </c>
      <c s="37">
        <v>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3410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113</v>
      </c>
      <c s="34" t="s">
        <v>4588</v>
      </c>
      <c s="35" t="s">
        <v>5</v>
      </c>
      <c s="6" t="s">
        <v>4589</v>
      </c>
      <c s="36" t="s">
        <v>128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4589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116</v>
      </c>
      <c s="34" t="s">
        <v>3411</v>
      </c>
      <c s="35" t="s">
        <v>5</v>
      </c>
      <c s="6" t="s">
        <v>3412</v>
      </c>
      <c s="36" t="s">
        <v>128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25.5">
      <c r="A71" s="35" t="s">
        <v>55</v>
      </c>
      <c r="E71" s="39" t="s">
        <v>3412</v>
      </c>
    </row>
    <row r="72" spans="1:5" ht="38.25">
      <c r="A72" s="35" t="s">
        <v>56</v>
      </c>
      <c r="E72" s="40" t="s">
        <v>4590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119</v>
      </c>
      <c s="34" t="s">
        <v>3414</v>
      </c>
      <c s="35" t="s">
        <v>5</v>
      </c>
      <c s="6" t="s">
        <v>3415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3415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122</v>
      </c>
      <c s="34" t="s">
        <v>3417</v>
      </c>
      <c s="35" t="s">
        <v>5</v>
      </c>
      <c s="6" t="s">
        <v>3418</v>
      </c>
      <c s="36" t="s">
        <v>128</v>
      </c>
      <c s="37">
        <v>1</v>
      </c>
      <c s="36">
        <v>0.00235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3418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125</v>
      </c>
      <c s="34" t="s">
        <v>3421</v>
      </c>
      <c s="35" t="s">
        <v>5</v>
      </c>
      <c s="6" t="s">
        <v>3422</v>
      </c>
      <c s="36" t="s">
        <v>128</v>
      </c>
      <c s="37">
        <v>8</v>
      </c>
      <c s="36">
        <v>0.019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3422</v>
      </c>
    </row>
    <row r="84" spans="1:5" ht="38.25">
      <c r="A84" s="35" t="s">
        <v>56</v>
      </c>
      <c r="E84" s="40" t="s">
        <v>4591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129</v>
      </c>
      <c s="34" t="s">
        <v>3424</v>
      </c>
      <c s="35" t="s">
        <v>5</v>
      </c>
      <c s="6" t="s">
        <v>3425</v>
      </c>
      <c s="36" t="s">
        <v>128</v>
      </c>
      <c s="37">
        <v>4</v>
      </c>
      <c s="36">
        <v>0.019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3425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132</v>
      </c>
      <c s="34" t="s">
        <v>3426</v>
      </c>
      <c s="35" t="s">
        <v>5</v>
      </c>
      <c s="6" t="s">
        <v>3427</v>
      </c>
      <c s="36" t="s">
        <v>128</v>
      </c>
      <c s="37">
        <v>19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3427</v>
      </c>
    </row>
    <row r="92" spans="1:5" ht="102">
      <c r="A92" s="35" t="s">
        <v>56</v>
      </c>
      <c r="E92" s="40" t="s">
        <v>4592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135</v>
      </c>
      <c s="34" t="s">
        <v>3431</v>
      </c>
      <c s="35" t="s">
        <v>5</v>
      </c>
      <c s="6" t="s">
        <v>3432</v>
      </c>
      <c s="36" t="s">
        <v>128</v>
      </c>
      <c s="37">
        <v>1</v>
      </c>
      <c s="36">
        <v>0.00022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3432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138</v>
      </c>
      <c s="34" t="s">
        <v>3435</v>
      </c>
      <c s="35" t="s">
        <v>5</v>
      </c>
      <c s="6" t="s">
        <v>3436</v>
      </c>
      <c s="36" t="s">
        <v>128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3436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141</v>
      </c>
      <c s="34" t="s">
        <v>3429</v>
      </c>
      <c s="35" t="s">
        <v>5</v>
      </c>
      <c s="6" t="s">
        <v>3430</v>
      </c>
      <c s="36" t="s">
        <v>128</v>
      </c>
      <c s="37">
        <v>10</v>
      </c>
      <c s="36">
        <v>0.00014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3430</v>
      </c>
    </row>
    <row r="104" spans="1:5" ht="51">
      <c r="A104" s="35" t="s">
        <v>56</v>
      </c>
      <c r="E104" s="40" t="s">
        <v>4263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144</v>
      </c>
      <c s="34" t="s">
        <v>3437</v>
      </c>
      <c s="35" t="s">
        <v>5</v>
      </c>
      <c s="6" t="s">
        <v>3438</v>
      </c>
      <c s="36" t="s">
        <v>128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3438</v>
      </c>
    </row>
    <row r="108" spans="1:5" ht="38.25">
      <c r="A108" s="35" t="s">
        <v>56</v>
      </c>
      <c r="E108" s="40" t="s">
        <v>4593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147</v>
      </c>
      <c s="34" t="s">
        <v>3442</v>
      </c>
      <c s="35" t="s">
        <v>5</v>
      </c>
      <c s="6" t="s">
        <v>3443</v>
      </c>
      <c s="36" t="s">
        <v>128</v>
      </c>
      <c s="37">
        <v>4</v>
      </c>
      <c s="36">
        <v>0.00022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3443</v>
      </c>
    </row>
    <row r="112" spans="1:5" ht="38.25">
      <c r="A112" s="35" t="s">
        <v>56</v>
      </c>
      <c r="E112" s="40" t="s">
        <v>4593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150</v>
      </c>
      <c s="34" t="s">
        <v>4594</v>
      </c>
      <c s="35" t="s">
        <v>5</v>
      </c>
      <c s="6" t="s">
        <v>4595</v>
      </c>
      <c s="36" t="s">
        <v>128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4595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3" ht="12.75">
      <c r="A118" t="s">
        <v>47</v>
      </c>
      <c r="C118" s="31" t="s">
        <v>1030</v>
      </c>
      <c r="E118" s="33" t="s">
        <v>1031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50</v>
      </c>
      <c s="34" t="s">
        <v>48</v>
      </c>
      <c s="34" t="s">
        <v>3777</v>
      </c>
      <c s="35" t="s">
        <v>5</v>
      </c>
      <c s="6" t="s">
        <v>3778</v>
      </c>
      <c s="36" t="s">
        <v>2344</v>
      </c>
      <c s="37">
        <v>61</v>
      </c>
      <c s="36">
        <v>5E-05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3778</v>
      </c>
    </row>
    <row r="121" spans="1:5" ht="25.5">
      <c r="A121" s="35" t="s">
        <v>56</v>
      </c>
      <c r="E121" s="40" t="s">
        <v>4596</v>
      </c>
    </row>
    <row r="122" spans="1:5" ht="12.75">
      <c r="A122" t="s">
        <v>58</v>
      </c>
      <c r="E122" s="39" t="s">
        <v>5</v>
      </c>
    </row>
    <row r="123" spans="1:16" ht="38.25">
      <c r="A123" t="s">
        <v>50</v>
      </c>
      <c s="34" t="s">
        <v>28</v>
      </c>
      <c s="34" t="s">
        <v>3780</v>
      </c>
      <c s="35" t="s">
        <v>5</v>
      </c>
      <c s="6" t="s">
        <v>3781</v>
      </c>
      <c s="36" t="s">
        <v>128</v>
      </c>
      <c s="37">
        <v>1</v>
      </c>
      <c s="36">
        <v>0.061</v>
      </c>
      <c s="36">
        <f>ROUND(G123*H123,6)</f>
      </c>
      <c r="L123" s="38">
        <v>0</v>
      </c>
      <c s="32">
        <f>ROUND(ROUND(L123,2)*ROUND(G123,3),2)</f>
      </c>
      <c s="36" t="s">
        <v>109</v>
      </c>
      <c>
        <f>(M123*21)/100</f>
      </c>
      <c t="s">
        <v>28</v>
      </c>
    </row>
    <row r="124" spans="1:5" ht="38.25">
      <c r="A124" s="35" t="s">
        <v>55</v>
      </c>
      <c r="E124" s="39" t="s">
        <v>3782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26</v>
      </c>
      <c s="34" t="s">
        <v>3783</v>
      </c>
      <c s="35" t="s">
        <v>5</v>
      </c>
      <c s="6" t="s">
        <v>3784</v>
      </c>
      <c s="36" t="s">
        <v>85</v>
      </c>
      <c s="37">
        <v>0.064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25.5">
      <c r="A128" s="35" t="s">
        <v>55</v>
      </c>
      <c r="E128" s="39" t="s">
        <v>3784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38.25">
      <c r="A131" t="s">
        <v>50</v>
      </c>
      <c s="34" t="s">
        <v>63</v>
      </c>
      <c s="34" t="s">
        <v>1043</v>
      </c>
      <c s="35" t="s">
        <v>5</v>
      </c>
      <c s="6" t="s">
        <v>1044</v>
      </c>
      <c s="36" t="s">
        <v>85</v>
      </c>
      <c s="37">
        <v>0.064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38.25">
      <c r="A132" s="35" t="s">
        <v>55</v>
      </c>
      <c r="E132" s="39" t="s">
        <v>1045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COUNTIFS(L8:L333,"=0",A8:A333,"P")+COUNTIFS(L8:L333,"",A8:A333,"P")+SUM(Q8:Q333)</f>
      </c>
    </row>
    <row r="8" spans="1:13" ht="12.75">
      <c r="A8" t="s">
        <v>45</v>
      </c>
      <c r="C8" s="28" t="s">
        <v>4599</v>
      </c>
      <c r="E8" s="30" t="s">
        <v>4598</v>
      </c>
      <c r="J8" s="29">
        <f>0+J9+J22+J179+J188+J229+J322+J327+J332</f>
      </c>
      <c s="29">
        <f>0+K9+K22+K179+K188+K229+K322+K327+K332</f>
      </c>
      <c s="29">
        <f>0+L9+L22+L179+L188+L229+L322+L327+L332</f>
      </c>
      <c s="29">
        <f>0+M9+M22+M179+M188+M229+M322+M327+M332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50</v>
      </c>
      <c s="34" t="s">
        <v>48</v>
      </c>
      <c s="34" t="s">
        <v>1368</v>
      </c>
      <c s="35" t="s">
        <v>5</v>
      </c>
      <c s="6" t="s">
        <v>944</v>
      </c>
      <c s="36" t="s">
        <v>53</v>
      </c>
      <c s="37">
        <v>7.41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1369</v>
      </c>
    </row>
    <row r="12" spans="1:5" ht="12.75">
      <c r="A12" s="35" t="s">
        <v>56</v>
      </c>
      <c r="E12" s="40" t="s">
        <v>4600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949</v>
      </c>
      <c s="35" t="s">
        <v>5</v>
      </c>
      <c s="6" t="s">
        <v>950</v>
      </c>
      <c s="36" t="s">
        <v>53</v>
      </c>
      <c s="37">
        <v>7.41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950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1264</v>
      </c>
      <c s="6" t="s">
        <v>958</v>
      </c>
      <c s="36" t="s">
        <v>85</v>
      </c>
      <c s="37">
        <v>12.597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38.25">
      <c r="A19" s="35" t="s">
        <v>55</v>
      </c>
      <c r="E19" s="39" t="s">
        <v>959</v>
      </c>
    </row>
    <row r="20" spans="1:5" ht="12.75">
      <c r="A20" s="35" t="s">
        <v>56</v>
      </c>
      <c r="E20" s="40" t="s">
        <v>4601</v>
      </c>
    </row>
    <row r="21" spans="1:5" ht="409.5">
      <c r="A21" t="s">
        <v>58</v>
      </c>
      <c r="E21" s="39" t="s">
        <v>961</v>
      </c>
    </row>
    <row r="22" spans="1:13" ht="12.75">
      <c r="A22" t="s">
        <v>47</v>
      </c>
      <c r="C22" s="31" t="s">
        <v>3358</v>
      </c>
      <c r="E22" s="33" t="s">
        <v>3359</v>
      </c>
      <c r="J22" s="32">
        <f>0</f>
      </c>
      <c s="32">
        <f>0</f>
      </c>
      <c s="32">
        <f>0+L23+L27+L31+L35+L39+L43+L47+L51+L55+L59+L63+L67+L71+L75+L79+L83+L87+L91+L95+L99+L103+L107+L111+L115+L119+L123+L127+L131+L135+L139+L143+L147+L151+L155+L159+L163+L167+L171+L175</f>
      </c>
      <c s="32">
        <f>0+M23+M27+M31+M35+M39+M43+M47+M51+M55+M59+M63+M67+M71+M75+M79+M83+M87+M91+M95+M99+M103+M107+M111+M115+M119+M123+M127+M131+M135+M139+M143+M147+M151+M155+M159+M163+M167+M171+M175</f>
      </c>
    </row>
    <row r="23" spans="1:16" ht="25.5">
      <c r="A23" t="s">
        <v>50</v>
      </c>
      <c s="34" t="s">
        <v>138</v>
      </c>
      <c s="34" t="s">
        <v>3360</v>
      </c>
      <c s="35" t="s">
        <v>5</v>
      </c>
      <c s="6" t="s">
        <v>3361</v>
      </c>
      <c s="36" t="s">
        <v>128</v>
      </c>
      <c s="37">
        <v>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3361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141</v>
      </c>
      <c s="34" t="s">
        <v>4235</v>
      </c>
      <c s="35" t="s">
        <v>5</v>
      </c>
      <c s="6" t="s">
        <v>4236</v>
      </c>
      <c s="36" t="s">
        <v>128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25.5">
      <c r="A28" s="35" t="s">
        <v>55</v>
      </c>
      <c r="E28" s="39" t="s">
        <v>4236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50</v>
      </c>
      <c s="34" t="s">
        <v>144</v>
      </c>
      <c s="34" t="s">
        <v>3362</v>
      </c>
      <c s="35" t="s">
        <v>5</v>
      </c>
      <c s="6" t="s">
        <v>3363</v>
      </c>
      <c s="36" t="s">
        <v>128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3363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25.5">
      <c r="A35" t="s">
        <v>50</v>
      </c>
      <c s="34" t="s">
        <v>147</v>
      </c>
      <c s="34" t="s">
        <v>3366</v>
      </c>
      <c s="35" t="s">
        <v>5</v>
      </c>
      <c s="6" t="s">
        <v>3367</v>
      </c>
      <c s="36" t="s">
        <v>128</v>
      </c>
      <c s="37">
        <v>27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3367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50</v>
      </c>
      <c s="34" t="s">
        <v>150</v>
      </c>
      <c s="34" t="s">
        <v>4602</v>
      </c>
      <c s="35" t="s">
        <v>5</v>
      </c>
      <c s="6" t="s">
        <v>4603</v>
      </c>
      <c s="36" t="s">
        <v>128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25.5">
      <c r="A40" s="35" t="s">
        <v>55</v>
      </c>
      <c r="E40" s="39" t="s">
        <v>4603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153</v>
      </c>
      <c s="34" t="s">
        <v>4604</v>
      </c>
      <c s="35" t="s">
        <v>5</v>
      </c>
      <c s="6" t="s">
        <v>4605</v>
      </c>
      <c s="36" t="s">
        <v>128</v>
      </c>
      <c s="37">
        <v>4</v>
      </c>
      <c s="36">
        <v>0.0022</v>
      </c>
      <c s="36">
        <f>ROUND(G43*H43,6)</f>
      </c>
      <c r="L43" s="38">
        <v>0</v>
      </c>
      <c s="32">
        <f>ROUND(ROUND(L43,2)*ROUND(G43,3),2)</f>
      </c>
      <c s="36" t="s">
        <v>109</v>
      </c>
      <c>
        <f>(M43*21)/100</f>
      </c>
      <c t="s">
        <v>28</v>
      </c>
    </row>
    <row r="44" spans="1:5" ht="25.5">
      <c r="A44" s="35" t="s">
        <v>55</v>
      </c>
      <c r="E44" s="39" t="s">
        <v>4605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156</v>
      </c>
      <c s="34" t="s">
        <v>4606</v>
      </c>
      <c s="35" t="s">
        <v>5</v>
      </c>
      <c s="6" t="s">
        <v>4607</v>
      </c>
      <c s="36" t="s">
        <v>128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4607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159</v>
      </c>
      <c s="34" t="s">
        <v>4608</v>
      </c>
      <c s="35" t="s">
        <v>5</v>
      </c>
      <c s="6" t="s">
        <v>4609</v>
      </c>
      <c s="36" t="s">
        <v>128</v>
      </c>
      <c s="37">
        <v>2</v>
      </c>
      <c s="36">
        <v>0.092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4609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162</v>
      </c>
      <c s="34" t="s">
        <v>4610</v>
      </c>
      <c s="35" t="s">
        <v>5</v>
      </c>
      <c s="6" t="s">
        <v>4611</v>
      </c>
      <c s="36" t="s">
        <v>128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4611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165</v>
      </c>
      <c s="34" t="s">
        <v>4612</v>
      </c>
      <c s="35" t="s">
        <v>5</v>
      </c>
      <c s="6" t="s">
        <v>4613</v>
      </c>
      <c s="36" t="s">
        <v>128</v>
      </c>
      <c s="37">
        <v>2</v>
      </c>
      <c s="36">
        <v>0.0053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4613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168</v>
      </c>
      <c s="34" t="s">
        <v>4614</v>
      </c>
      <c s="35" t="s">
        <v>5</v>
      </c>
      <c s="6" t="s">
        <v>4615</v>
      </c>
      <c s="36" t="s">
        <v>128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4615</v>
      </c>
    </row>
    <row r="65" spans="1:5" ht="38.25">
      <c r="A65" s="35" t="s">
        <v>56</v>
      </c>
      <c r="E65" s="40" t="s">
        <v>4616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171</v>
      </c>
      <c s="34" t="s">
        <v>4617</v>
      </c>
      <c s="35" t="s">
        <v>5</v>
      </c>
      <c s="6" t="s">
        <v>4618</v>
      </c>
      <c s="36" t="s">
        <v>128</v>
      </c>
      <c s="37">
        <v>2</v>
      </c>
      <c s="36">
        <v>1.512</v>
      </c>
      <c s="36">
        <f>ROUND(G67*H67,6)</f>
      </c>
      <c r="L67" s="38">
        <v>0</v>
      </c>
      <c s="32">
        <f>ROUND(ROUND(L67,2)*ROUND(G67,3),2)</f>
      </c>
      <c s="36" t="s">
        <v>109</v>
      </c>
      <c>
        <f>(M67*21)/100</f>
      </c>
      <c t="s">
        <v>28</v>
      </c>
    </row>
    <row r="68" spans="1:5" ht="12.75">
      <c r="A68" s="35" t="s">
        <v>55</v>
      </c>
      <c r="E68" s="39" t="s">
        <v>4618</v>
      </c>
    </row>
    <row r="69" spans="1:5" ht="38.25">
      <c r="A69" s="35" t="s">
        <v>56</v>
      </c>
      <c r="E69" s="40" t="s">
        <v>4616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174</v>
      </c>
      <c s="34" t="s">
        <v>4619</v>
      </c>
      <c s="35" t="s">
        <v>5</v>
      </c>
      <c s="6" t="s">
        <v>4620</v>
      </c>
      <c s="36" t="s">
        <v>128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4620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177</v>
      </c>
      <c s="34" t="s">
        <v>4621</v>
      </c>
      <c s="35" t="s">
        <v>5</v>
      </c>
      <c s="6" t="s">
        <v>4622</v>
      </c>
      <c s="36" t="s">
        <v>128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109</v>
      </c>
      <c>
        <f>(M75*21)/100</f>
      </c>
      <c t="s">
        <v>28</v>
      </c>
    </row>
    <row r="76" spans="1:5" ht="12.75">
      <c r="A76" s="35" t="s">
        <v>55</v>
      </c>
      <c r="E76" s="39" t="s">
        <v>4622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180</v>
      </c>
      <c s="34" t="s">
        <v>4623</v>
      </c>
      <c s="35" t="s">
        <v>5</v>
      </c>
      <c s="6" t="s">
        <v>4624</v>
      </c>
      <c s="36" t="s">
        <v>128</v>
      </c>
      <c s="37">
        <v>4</v>
      </c>
      <c s="36">
        <v>2E-05</v>
      </c>
      <c s="36">
        <f>ROUND(G79*H79,6)</f>
      </c>
      <c r="L79" s="38">
        <v>0</v>
      </c>
      <c s="32">
        <f>ROUND(ROUND(L79,2)*ROUND(G79,3),2)</f>
      </c>
      <c s="36" t="s">
        <v>109</v>
      </c>
      <c>
        <f>(M79*21)/100</f>
      </c>
      <c t="s">
        <v>28</v>
      </c>
    </row>
    <row r="80" spans="1:5" ht="12.75">
      <c r="A80" s="35" t="s">
        <v>55</v>
      </c>
      <c r="E80" s="39" t="s">
        <v>4624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38.25">
      <c r="A83" t="s">
        <v>50</v>
      </c>
      <c s="34" t="s">
        <v>183</v>
      </c>
      <c s="34" t="s">
        <v>4625</v>
      </c>
      <c s="35" t="s">
        <v>5</v>
      </c>
      <c s="6" t="s">
        <v>4626</v>
      </c>
      <c s="36" t="s">
        <v>108</v>
      </c>
      <c s="37">
        <v>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38.25">
      <c r="A84" s="35" t="s">
        <v>55</v>
      </c>
      <c r="E84" s="39" t="s">
        <v>4627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186</v>
      </c>
      <c s="34" t="s">
        <v>4249</v>
      </c>
      <c s="35" t="s">
        <v>5</v>
      </c>
      <c s="6" t="s">
        <v>4250</v>
      </c>
      <c s="36" t="s">
        <v>2344</v>
      </c>
      <c s="37">
        <v>19.278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4250</v>
      </c>
    </row>
    <row r="89" spans="1:5" ht="25.5">
      <c r="A89" s="35" t="s">
        <v>56</v>
      </c>
      <c r="E89" s="40" t="s">
        <v>4628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189</v>
      </c>
      <c s="34" t="s">
        <v>3384</v>
      </c>
      <c s="35" t="s">
        <v>5</v>
      </c>
      <c s="6" t="s">
        <v>3385</v>
      </c>
      <c s="36" t="s">
        <v>108</v>
      </c>
      <c s="37">
        <v>15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3385</v>
      </c>
    </row>
    <row r="93" spans="1:5" ht="51">
      <c r="A93" s="35" t="s">
        <v>56</v>
      </c>
      <c r="E93" s="40" t="s">
        <v>4629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192</v>
      </c>
      <c s="34" t="s">
        <v>3376</v>
      </c>
      <c s="35" t="s">
        <v>5</v>
      </c>
      <c s="6" t="s">
        <v>3377</v>
      </c>
      <c s="36" t="s">
        <v>2344</v>
      </c>
      <c s="37">
        <v>2.126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3377</v>
      </c>
    </row>
    <row r="97" spans="1:5" ht="63.75">
      <c r="A97" s="35" t="s">
        <v>56</v>
      </c>
      <c r="E97" s="40" t="s">
        <v>4255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195</v>
      </c>
      <c s="34" t="s">
        <v>4630</v>
      </c>
      <c s="35" t="s">
        <v>5</v>
      </c>
      <c s="6" t="s">
        <v>4631</v>
      </c>
      <c s="36" t="s">
        <v>128</v>
      </c>
      <c s="37">
        <v>12</v>
      </c>
      <c s="36">
        <v>0.00011</v>
      </c>
      <c s="36">
        <f>ROUND(G99*H99,6)</f>
      </c>
      <c r="L99" s="38">
        <v>0</v>
      </c>
      <c s="32">
        <f>ROUND(ROUND(L99,2)*ROUND(G99,3),2)</f>
      </c>
      <c s="36" t="s">
        <v>109</v>
      </c>
      <c>
        <f>(M99*21)/100</f>
      </c>
      <c t="s">
        <v>28</v>
      </c>
    </row>
    <row r="100" spans="1:5" ht="12.75">
      <c r="A100" s="35" t="s">
        <v>55</v>
      </c>
      <c r="E100" s="39" t="s">
        <v>4631</v>
      </c>
    </row>
    <row r="101" spans="1:5" ht="25.5">
      <c r="A101" s="35" t="s">
        <v>56</v>
      </c>
      <c r="E101" s="40" t="s">
        <v>4632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198</v>
      </c>
      <c s="34" t="s">
        <v>3426</v>
      </c>
      <c s="35" t="s">
        <v>5</v>
      </c>
      <c s="6" t="s">
        <v>3427</v>
      </c>
      <c s="36" t="s">
        <v>128</v>
      </c>
      <c s="37">
        <v>25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3427</v>
      </c>
    </row>
    <row r="105" spans="1:5" ht="127.5">
      <c r="A105" s="35" t="s">
        <v>56</v>
      </c>
      <c r="E105" s="40" t="s">
        <v>4633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201</v>
      </c>
      <c s="34" t="s">
        <v>3429</v>
      </c>
      <c s="35" t="s">
        <v>5</v>
      </c>
      <c s="6" t="s">
        <v>3430</v>
      </c>
      <c s="36" t="s">
        <v>128</v>
      </c>
      <c s="37">
        <v>10</v>
      </c>
      <c s="36">
        <v>0.00014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3430</v>
      </c>
    </row>
    <row r="109" spans="1:5" ht="51">
      <c r="A109" s="35" t="s">
        <v>56</v>
      </c>
      <c r="E109" s="40" t="s">
        <v>4634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416</v>
      </c>
      <c s="34" t="s">
        <v>4635</v>
      </c>
      <c s="35" t="s">
        <v>5</v>
      </c>
      <c s="6" t="s">
        <v>4636</v>
      </c>
      <c s="36" t="s">
        <v>128</v>
      </c>
      <c s="37">
        <v>2</v>
      </c>
      <c s="36">
        <v>0.00014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4636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419</v>
      </c>
      <c s="34" t="s">
        <v>4637</v>
      </c>
      <c s="35" t="s">
        <v>5</v>
      </c>
      <c s="6" t="s">
        <v>4638</v>
      </c>
      <c s="36" t="s">
        <v>128</v>
      </c>
      <c s="37">
        <v>2</v>
      </c>
      <c s="36">
        <v>0.00022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4638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423</v>
      </c>
      <c s="34" t="s">
        <v>3403</v>
      </c>
      <c s="35" t="s">
        <v>5</v>
      </c>
      <c s="6" t="s">
        <v>4639</v>
      </c>
      <c s="36" t="s">
        <v>128</v>
      </c>
      <c s="37">
        <v>11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109</v>
      </c>
      <c>
        <f>(M119*21)/100</f>
      </c>
      <c t="s">
        <v>28</v>
      </c>
    </row>
    <row r="120" spans="1:5" ht="12.75">
      <c r="A120" s="35" t="s">
        <v>55</v>
      </c>
      <c r="E120" s="39" t="s">
        <v>4639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427</v>
      </c>
      <c s="34" t="s">
        <v>3452</v>
      </c>
      <c s="35" t="s">
        <v>5</v>
      </c>
      <c s="6" t="s">
        <v>3453</v>
      </c>
      <c s="36" t="s">
        <v>128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3453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428</v>
      </c>
      <c s="34" t="s">
        <v>3454</v>
      </c>
      <c s="35" t="s">
        <v>5</v>
      </c>
      <c s="6" t="s">
        <v>3455</v>
      </c>
      <c s="36" t="s">
        <v>128</v>
      </c>
      <c s="37">
        <v>0.1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109</v>
      </c>
      <c>
        <f>(M127*21)/100</f>
      </c>
      <c t="s">
        <v>28</v>
      </c>
    </row>
    <row r="128" spans="1:5" ht="12.75">
      <c r="A128" s="35" t="s">
        <v>55</v>
      </c>
      <c r="E128" s="39" t="s">
        <v>3455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38.25">
      <c r="A131" t="s">
        <v>50</v>
      </c>
      <c s="34" t="s">
        <v>771</v>
      </c>
      <c s="34" t="s">
        <v>4640</v>
      </c>
      <c s="35" t="s">
        <v>5</v>
      </c>
      <c s="6" t="s">
        <v>4641</v>
      </c>
      <c s="36" t="s">
        <v>108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38.25">
      <c r="A132" s="35" t="s">
        <v>55</v>
      </c>
      <c r="E132" s="39" t="s">
        <v>4642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772</v>
      </c>
      <c s="34" t="s">
        <v>4643</v>
      </c>
      <c s="35" t="s">
        <v>5</v>
      </c>
      <c s="6" t="s">
        <v>4644</v>
      </c>
      <c s="36" t="s">
        <v>108</v>
      </c>
      <c s="37">
        <v>6.9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109</v>
      </c>
      <c>
        <f>(M135*21)/100</f>
      </c>
      <c t="s">
        <v>28</v>
      </c>
    </row>
    <row r="136" spans="1:5" ht="12.75">
      <c r="A136" s="35" t="s">
        <v>55</v>
      </c>
      <c r="E136" s="39" t="s">
        <v>4644</v>
      </c>
    </row>
    <row r="137" spans="1:5" ht="25.5">
      <c r="A137" s="35" t="s">
        <v>56</v>
      </c>
      <c r="E137" s="40" t="s">
        <v>4645</v>
      </c>
    </row>
    <row r="138" spans="1:5" ht="12.75">
      <c r="A138" t="s">
        <v>58</v>
      </c>
      <c r="E138" s="39" t="s">
        <v>5</v>
      </c>
    </row>
    <row r="139" spans="1:16" ht="38.25">
      <c r="A139" t="s">
        <v>50</v>
      </c>
      <c s="34" t="s">
        <v>775</v>
      </c>
      <c s="34" t="s">
        <v>4646</v>
      </c>
      <c s="35" t="s">
        <v>5</v>
      </c>
      <c s="6" t="s">
        <v>4647</v>
      </c>
      <c s="36" t="s">
        <v>108</v>
      </c>
      <c s="37">
        <v>290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38.25">
      <c r="A140" s="35" t="s">
        <v>55</v>
      </c>
      <c r="E140" s="39" t="s">
        <v>4648</v>
      </c>
    </row>
    <row r="141" spans="1:5" ht="12.75">
      <c r="A141" s="35" t="s">
        <v>56</v>
      </c>
      <c r="E141" s="40" t="s">
        <v>4649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778</v>
      </c>
      <c s="34" t="s">
        <v>3465</v>
      </c>
      <c s="35" t="s">
        <v>5</v>
      </c>
      <c s="6" t="s">
        <v>3466</v>
      </c>
      <c s="36" t="s">
        <v>108</v>
      </c>
      <c s="37">
        <v>138</v>
      </c>
      <c s="36">
        <v>0.00012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3466</v>
      </c>
    </row>
    <row r="145" spans="1:5" ht="25.5">
      <c r="A145" s="35" t="s">
        <v>56</v>
      </c>
      <c r="E145" s="40" t="s">
        <v>3461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781</v>
      </c>
      <c s="34" t="s">
        <v>4650</v>
      </c>
      <c s="35" t="s">
        <v>5</v>
      </c>
      <c s="6" t="s">
        <v>4651</v>
      </c>
      <c s="36" t="s">
        <v>108</v>
      </c>
      <c s="37">
        <v>23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4651</v>
      </c>
    </row>
    <row r="149" spans="1:5" ht="25.5">
      <c r="A149" s="35" t="s">
        <v>56</v>
      </c>
      <c r="E149" s="40" t="s">
        <v>3593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784</v>
      </c>
      <c s="34" t="s">
        <v>568</v>
      </c>
      <c s="35" t="s">
        <v>5</v>
      </c>
      <c s="6" t="s">
        <v>569</v>
      </c>
      <c s="36" t="s">
        <v>108</v>
      </c>
      <c s="37">
        <v>172.5</v>
      </c>
      <c s="36">
        <v>0.00017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569</v>
      </c>
    </row>
    <row r="153" spans="1:5" ht="25.5">
      <c r="A153" s="35" t="s">
        <v>56</v>
      </c>
      <c r="E153" s="40" t="s">
        <v>4652</v>
      </c>
    </row>
    <row r="154" spans="1:5" ht="12.75">
      <c r="A154" t="s">
        <v>58</v>
      </c>
      <c r="E154" s="39" t="s">
        <v>5</v>
      </c>
    </row>
    <row r="155" spans="1:16" ht="38.25">
      <c r="A155" t="s">
        <v>50</v>
      </c>
      <c s="34" t="s">
        <v>787</v>
      </c>
      <c s="34" t="s">
        <v>3480</v>
      </c>
      <c s="35" t="s">
        <v>5</v>
      </c>
      <c s="6" t="s">
        <v>3481</v>
      </c>
      <c s="36" t="s">
        <v>108</v>
      </c>
      <c s="37">
        <v>120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38.25">
      <c r="A156" s="35" t="s">
        <v>55</v>
      </c>
      <c r="E156" s="39" t="s">
        <v>3482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790</v>
      </c>
      <c s="34" t="s">
        <v>3483</v>
      </c>
      <c s="35" t="s">
        <v>5</v>
      </c>
      <c s="6" t="s">
        <v>3484</v>
      </c>
      <c s="36" t="s">
        <v>108</v>
      </c>
      <c s="37">
        <v>138</v>
      </c>
      <c s="36">
        <v>0.0009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3484</v>
      </c>
    </row>
    <row r="161" spans="1:5" ht="25.5">
      <c r="A161" s="35" t="s">
        <v>56</v>
      </c>
      <c r="E161" s="40" t="s">
        <v>3461</v>
      </c>
    </row>
    <row r="162" spans="1:5" ht="12.75">
      <c r="A162" t="s">
        <v>58</v>
      </c>
      <c r="E162" s="39" t="s">
        <v>5</v>
      </c>
    </row>
    <row r="163" spans="1:16" ht="38.25">
      <c r="A163" t="s">
        <v>50</v>
      </c>
      <c s="34" t="s">
        <v>793</v>
      </c>
      <c s="34" t="s">
        <v>4653</v>
      </c>
      <c s="35" t="s">
        <v>5</v>
      </c>
      <c s="6" t="s">
        <v>4654</v>
      </c>
      <c s="36" t="s">
        <v>108</v>
      </c>
      <c s="37">
        <v>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38.25">
      <c r="A164" s="35" t="s">
        <v>55</v>
      </c>
      <c r="E164" s="39" t="s">
        <v>4655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796</v>
      </c>
      <c s="34" t="s">
        <v>3494</v>
      </c>
      <c s="35" t="s">
        <v>5</v>
      </c>
      <c s="6" t="s">
        <v>3495</v>
      </c>
      <c s="36" t="s">
        <v>108</v>
      </c>
      <c s="37">
        <v>46</v>
      </c>
      <c s="36">
        <v>0.00016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3495</v>
      </c>
    </row>
    <row r="169" spans="1:5" ht="25.5">
      <c r="A169" s="35" t="s">
        <v>56</v>
      </c>
      <c r="E169" s="40" t="s">
        <v>3812</v>
      </c>
    </row>
    <row r="170" spans="1:5" ht="12.75">
      <c r="A170" t="s">
        <v>58</v>
      </c>
      <c r="E170" s="39" t="s">
        <v>5</v>
      </c>
    </row>
    <row r="171" spans="1:16" ht="25.5">
      <c r="A171" t="s">
        <v>50</v>
      </c>
      <c s="34" t="s">
        <v>799</v>
      </c>
      <c s="34" t="s">
        <v>4656</v>
      </c>
      <c s="35" t="s">
        <v>5</v>
      </c>
      <c s="6" t="s">
        <v>4657</v>
      </c>
      <c s="36" t="s">
        <v>108</v>
      </c>
      <c s="37">
        <v>70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38.25">
      <c r="A172" s="35" t="s">
        <v>55</v>
      </c>
      <c r="E172" s="39" t="s">
        <v>4658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802</v>
      </c>
      <c s="34" t="s">
        <v>3925</v>
      </c>
      <c s="35" t="s">
        <v>5</v>
      </c>
      <c s="6" t="s">
        <v>3926</v>
      </c>
      <c s="36" t="s">
        <v>108</v>
      </c>
      <c s="37">
        <v>80.5</v>
      </c>
      <c s="36">
        <v>0.00053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3926</v>
      </c>
    </row>
    <row r="177" spans="1:5" ht="25.5">
      <c r="A177" s="35" t="s">
        <v>56</v>
      </c>
      <c r="E177" s="40" t="s">
        <v>4659</v>
      </c>
    </row>
    <row r="178" spans="1:5" ht="12.75">
      <c r="A178" t="s">
        <v>58</v>
      </c>
      <c r="E178" s="39" t="s">
        <v>5</v>
      </c>
    </row>
    <row r="179" spans="1:13" ht="12.75">
      <c r="A179" t="s">
        <v>47</v>
      </c>
      <c r="C179" s="31" t="s">
        <v>962</v>
      </c>
      <c r="E179" s="33" t="s">
        <v>963</v>
      </c>
      <c r="J179" s="32">
        <f>0</f>
      </c>
      <c s="32">
        <f>0</f>
      </c>
      <c s="32">
        <f>0+L180+L184</f>
      </c>
      <c s="32">
        <f>0+M180+M184</f>
      </c>
    </row>
    <row r="180" spans="1:16" ht="12.75">
      <c r="A180" t="s">
        <v>50</v>
      </c>
      <c s="34" t="s">
        <v>805</v>
      </c>
      <c s="34" t="s">
        <v>965</v>
      </c>
      <c s="35" t="s">
        <v>5</v>
      </c>
      <c s="6" t="s">
        <v>4660</v>
      </c>
      <c s="36" t="s">
        <v>128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109</v>
      </c>
      <c>
        <f>(M180*21)/100</f>
      </c>
      <c t="s">
        <v>28</v>
      </c>
    </row>
    <row r="181" spans="1:5" ht="12.75">
      <c r="A181" s="35" t="s">
        <v>55</v>
      </c>
      <c r="E181" s="39" t="s">
        <v>4660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808</v>
      </c>
      <c s="34" t="s">
        <v>4661</v>
      </c>
      <c s="35" t="s">
        <v>5</v>
      </c>
      <c s="6" t="s">
        <v>4662</v>
      </c>
      <c s="36" t="s">
        <v>128</v>
      </c>
      <c s="37">
        <v>1</v>
      </c>
      <c s="36">
        <v>1E-05</v>
      </c>
      <c s="36">
        <f>ROUND(G184*H184,6)</f>
      </c>
      <c r="L184" s="38">
        <v>0</v>
      </c>
      <c s="32">
        <f>ROUND(ROUND(L184,2)*ROUND(G184,3),2)</f>
      </c>
      <c s="36" t="s">
        <v>109</v>
      </c>
      <c>
        <f>(M184*21)/100</f>
      </c>
      <c t="s">
        <v>28</v>
      </c>
    </row>
    <row r="185" spans="1:5" ht="12.75">
      <c r="A185" s="35" t="s">
        <v>55</v>
      </c>
      <c r="E185" s="39" t="s">
        <v>4662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3" ht="12.75">
      <c r="A188" t="s">
        <v>47</v>
      </c>
      <c r="C188" s="31" t="s">
        <v>3500</v>
      </c>
      <c r="E188" s="33" t="s">
        <v>3501</v>
      </c>
      <c r="J188" s="32">
        <f>0</f>
      </c>
      <c s="32">
        <f>0</f>
      </c>
      <c s="32">
        <f>0+L189+L193+L197+L201+L205+L209+L213+L217+L221+L225</f>
      </c>
      <c s="32">
        <f>0+M189+M193+M197+M201+M205+M209+M213+M217+M221+M225</f>
      </c>
    </row>
    <row r="189" spans="1:16" ht="25.5">
      <c r="A189" t="s">
        <v>50</v>
      </c>
      <c s="34" t="s">
        <v>811</v>
      </c>
      <c s="34" t="s">
        <v>4663</v>
      </c>
      <c s="35" t="s">
        <v>5</v>
      </c>
      <c s="6" t="s">
        <v>4664</v>
      </c>
      <c s="36" t="s">
        <v>53</v>
      </c>
      <c s="37">
        <v>1.66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38.25">
      <c r="A190" s="35" t="s">
        <v>55</v>
      </c>
      <c r="E190" s="39" t="s">
        <v>4665</v>
      </c>
    </row>
    <row r="191" spans="1:5" ht="38.25">
      <c r="A191" s="35" t="s">
        <v>56</v>
      </c>
      <c r="E191" s="40" t="s">
        <v>4666</v>
      </c>
    </row>
    <row r="192" spans="1:5" ht="12.75">
      <c r="A192" t="s">
        <v>58</v>
      </c>
      <c r="E192" s="39" t="s">
        <v>5</v>
      </c>
    </row>
    <row r="193" spans="1:16" ht="25.5">
      <c r="A193" t="s">
        <v>50</v>
      </c>
      <c s="34" t="s">
        <v>814</v>
      </c>
      <c s="34" t="s">
        <v>4667</v>
      </c>
      <c s="35" t="s">
        <v>5</v>
      </c>
      <c s="6" t="s">
        <v>3503</v>
      </c>
      <c s="36" t="s">
        <v>108</v>
      </c>
      <c s="37">
        <v>55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28</v>
      </c>
    </row>
    <row r="194" spans="1:5" ht="38.25">
      <c r="A194" s="35" t="s">
        <v>55</v>
      </c>
      <c r="E194" s="39" t="s">
        <v>4668</v>
      </c>
    </row>
    <row r="195" spans="1:5" ht="38.25">
      <c r="A195" s="35" t="s">
        <v>56</v>
      </c>
      <c r="E195" s="40" t="s">
        <v>4669</v>
      </c>
    </row>
    <row r="196" spans="1:5" ht="12.75">
      <c r="A196" t="s">
        <v>58</v>
      </c>
      <c r="E196" s="39" t="s">
        <v>5</v>
      </c>
    </row>
    <row r="197" spans="1:16" ht="25.5">
      <c r="A197" t="s">
        <v>50</v>
      </c>
      <c s="34" t="s">
        <v>817</v>
      </c>
      <c s="34" t="s">
        <v>4670</v>
      </c>
      <c s="35" t="s">
        <v>5</v>
      </c>
      <c s="6" t="s">
        <v>3503</v>
      </c>
      <c s="36" t="s">
        <v>108</v>
      </c>
      <c s="37">
        <v>19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38.25">
      <c r="A198" s="35" t="s">
        <v>55</v>
      </c>
      <c r="E198" s="39" t="s">
        <v>4671</v>
      </c>
    </row>
    <row r="199" spans="1:5" ht="38.25">
      <c r="A199" s="35" t="s">
        <v>56</v>
      </c>
      <c r="E199" s="40" t="s">
        <v>4672</v>
      </c>
    </row>
    <row r="200" spans="1:5" ht="12.75">
      <c r="A200" t="s">
        <v>58</v>
      </c>
      <c r="E200" s="39" t="s">
        <v>5</v>
      </c>
    </row>
    <row r="201" spans="1:16" ht="38.25">
      <c r="A201" t="s">
        <v>50</v>
      </c>
      <c s="34" t="s">
        <v>818</v>
      </c>
      <c s="34" t="s">
        <v>4673</v>
      </c>
      <c s="35" t="s">
        <v>5</v>
      </c>
      <c s="6" t="s">
        <v>4674</v>
      </c>
      <c s="36" t="s">
        <v>108</v>
      </c>
      <c s="37">
        <v>55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28</v>
      </c>
    </row>
    <row r="202" spans="1:5" ht="38.25">
      <c r="A202" s="35" t="s">
        <v>55</v>
      </c>
      <c r="E202" s="39" t="s">
        <v>4675</v>
      </c>
    </row>
    <row r="203" spans="1:5" ht="38.25">
      <c r="A203" s="35" t="s">
        <v>56</v>
      </c>
      <c r="E203" s="40" t="s">
        <v>4676</v>
      </c>
    </row>
    <row r="204" spans="1:5" ht="12.75">
      <c r="A204" t="s">
        <v>58</v>
      </c>
      <c r="E204" s="39" t="s">
        <v>5</v>
      </c>
    </row>
    <row r="205" spans="1:16" ht="38.25">
      <c r="A205" t="s">
        <v>50</v>
      </c>
      <c s="34" t="s">
        <v>819</v>
      </c>
      <c s="34" t="s">
        <v>4677</v>
      </c>
      <c s="35" t="s">
        <v>5</v>
      </c>
      <c s="6" t="s">
        <v>4678</v>
      </c>
      <c s="36" t="s">
        <v>108</v>
      </c>
      <c s="37">
        <v>19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28</v>
      </c>
    </row>
    <row r="206" spans="1:5" ht="38.25">
      <c r="A206" s="35" t="s">
        <v>55</v>
      </c>
      <c r="E206" s="39" t="s">
        <v>4679</v>
      </c>
    </row>
    <row r="207" spans="1:5" ht="38.25">
      <c r="A207" s="35" t="s">
        <v>56</v>
      </c>
      <c r="E207" s="40" t="s">
        <v>4680</v>
      </c>
    </row>
    <row r="208" spans="1:5" ht="12.75">
      <c r="A208" t="s">
        <v>58</v>
      </c>
      <c r="E208" s="39" t="s">
        <v>5</v>
      </c>
    </row>
    <row r="209" spans="1:16" ht="12.75">
      <c r="A209" t="s">
        <v>50</v>
      </c>
      <c s="34" t="s">
        <v>820</v>
      </c>
      <c s="34" t="s">
        <v>3508</v>
      </c>
      <c s="35" t="s">
        <v>5</v>
      </c>
      <c s="6" t="s">
        <v>3509</v>
      </c>
      <c s="36" t="s">
        <v>102</v>
      </c>
      <c s="37">
        <v>28.75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28</v>
      </c>
    </row>
    <row r="210" spans="1:5" ht="12.75">
      <c r="A210" s="35" t="s">
        <v>55</v>
      </c>
      <c r="E210" s="39" t="s">
        <v>3509</v>
      </c>
    </row>
    <row r="211" spans="1:5" ht="38.25">
      <c r="A211" s="35" t="s">
        <v>56</v>
      </c>
      <c r="E211" s="40" t="s">
        <v>4681</v>
      </c>
    </row>
    <row r="212" spans="1:5" ht="12.75">
      <c r="A212" t="s">
        <v>58</v>
      </c>
      <c r="E212" s="39" t="s">
        <v>5</v>
      </c>
    </row>
    <row r="213" spans="1:16" ht="25.5">
      <c r="A213" t="s">
        <v>50</v>
      </c>
      <c s="34" t="s">
        <v>821</v>
      </c>
      <c s="34" t="s">
        <v>3511</v>
      </c>
      <c s="35" t="s">
        <v>5</v>
      </c>
      <c s="6" t="s">
        <v>3512</v>
      </c>
      <c s="36" t="s">
        <v>108</v>
      </c>
      <c s="37">
        <v>74</v>
      </c>
      <c s="36">
        <v>0.20015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28</v>
      </c>
    </row>
    <row r="214" spans="1:5" ht="25.5">
      <c r="A214" s="35" t="s">
        <v>55</v>
      </c>
      <c r="E214" s="39" t="s">
        <v>3512</v>
      </c>
    </row>
    <row r="215" spans="1:5" ht="38.25">
      <c r="A215" s="35" t="s">
        <v>56</v>
      </c>
      <c r="E215" s="40" t="s">
        <v>4682</v>
      </c>
    </row>
    <row r="216" spans="1:5" ht="12.75">
      <c r="A216" t="s">
        <v>58</v>
      </c>
      <c r="E216" s="39" t="s">
        <v>5</v>
      </c>
    </row>
    <row r="217" spans="1:16" ht="25.5">
      <c r="A217" t="s">
        <v>50</v>
      </c>
      <c s="34" t="s">
        <v>824</v>
      </c>
      <c s="34" t="s">
        <v>3513</v>
      </c>
      <c s="35" t="s">
        <v>5</v>
      </c>
      <c s="6" t="s">
        <v>3514</v>
      </c>
      <c s="36" t="s">
        <v>108</v>
      </c>
      <c s="37">
        <v>55</v>
      </c>
      <c s="36">
        <v>9E-05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28</v>
      </c>
    </row>
    <row r="218" spans="1:5" ht="25.5">
      <c r="A218" s="35" t="s">
        <v>55</v>
      </c>
      <c r="E218" s="39" t="s">
        <v>3514</v>
      </c>
    </row>
    <row r="219" spans="1:5" ht="38.25">
      <c r="A219" s="35" t="s">
        <v>56</v>
      </c>
      <c r="E219" s="40" t="s">
        <v>4683</v>
      </c>
    </row>
    <row r="220" spans="1:5" ht="12.75">
      <c r="A220" t="s">
        <v>58</v>
      </c>
      <c r="E220" s="39" t="s">
        <v>5</v>
      </c>
    </row>
    <row r="221" spans="1:16" ht="25.5">
      <c r="A221" t="s">
        <v>50</v>
      </c>
      <c s="34" t="s">
        <v>827</v>
      </c>
      <c s="34" t="s">
        <v>4684</v>
      </c>
      <c s="35" t="s">
        <v>5</v>
      </c>
      <c s="6" t="s">
        <v>4685</v>
      </c>
      <c s="36" t="s">
        <v>108</v>
      </c>
      <c s="37">
        <v>19</v>
      </c>
      <c s="36">
        <v>0.00012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25.5">
      <c r="A222" s="35" t="s">
        <v>55</v>
      </c>
      <c r="E222" s="39" t="s">
        <v>4685</v>
      </c>
    </row>
    <row r="223" spans="1:5" ht="38.25">
      <c r="A223" s="35" t="s">
        <v>56</v>
      </c>
      <c r="E223" s="40" t="s">
        <v>4686</v>
      </c>
    </row>
    <row r="224" spans="1:5" ht="12.75">
      <c r="A224" t="s">
        <v>58</v>
      </c>
      <c r="E224" s="39" t="s">
        <v>5</v>
      </c>
    </row>
    <row r="225" spans="1:16" ht="25.5">
      <c r="A225" t="s">
        <v>50</v>
      </c>
      <c s="34" t="s">
        <v>831</v>
      </c>
      <c s="34" t="s">
        <v>3537</v>
      </c>
      <c s="35" t="s">
        <v>5</v>
      </c>
      <c s="6" t="s">
        <v>3538</v>
      </c>
      <c s="36" t="s">
        <v>85</v>
      </c>
      <c s="37">
        <v>14.818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28</v>
      </c>
    </row>
    <row r="226" spans="1:5" ht="25.5">
      <c r="A226" s="35" t="s">
        <v>55</v>
      </c>
      <c r="E226" s="39" t="s">
        <v>3538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3" ht="12.75">
      <c r="A229" t="s">
        <v>47</v>
      </c>
      <c r="C229" s="31" t="s">
        <v>3539</v>
      </c>
      <c r="E229" s="33" t="s">
        <v>3540</v>
      </c>
      <c r="J229" s="32">
        <f>0</f>
      </c>
      <c s="32">
        <f>0</f>
      </c>
      <c s="32">
        <f>0+L230+L234+L238+L242+L246+L250+L254+L258+L262+L266+L270+L274+L278+L282+L286+L290+L294+L298+L302+L306+L310+L314+L318</f>
      </c>
      <c s="32">
        <f>0+M230+M234+M238+M242+M246+M250+M254+M258+M262+M266+M270+M274+M278+M282+M286+M290+M294+M298+M302+M306+M310+M314+M318</f>
      </c>
    </row>
    <row r="230" spans="1:16" ht="25.5">
      <c r="A230" t="s">
        <v>50</v>
      </c>
      <c s="34" t="s">
        <v>63</v>
      </c>
      <c s="34" t="s">
        <v>3796</v>
      </c>
      <c s="35" t="s">
        <v>5</v>
      </c>
      <c s="6" t="s">
        <v>3797</v>
      </c>
      <c s="36" t="s">
        <v>108</v>
      </c>
      <c s="37">
        <v>36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3797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5</v>
      </c>
    </row>
    <row r="234" spans="1:16" ht="12.75">
      <c r="A234" t="s">
        <v>50</v>
      </c>
      <c s="34" t="s">
        <v>66</v>
      </c>
      <c s="34" t="s">
        <v>4297</v>
      </c>
      <c s="35" t="s">
        <v>5</v>
      </c>
      <c s="6" t="s">
        <v>4298</v>
      </c>
      <c s="36" t="s">
        <v>108</v>
      </c>
      <c s="37">
        <v>37.8</v>
      </c>
      <c s="36">
        <v>0.00019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12.75">
      <c r="A235" s="35" t="s">
        <v>55</v>
      </c>
      <c r="E235" s="39" t="s">
        <v>4298</v>
      </c>
    </row>
    <row r="236" spans="1:5" ht="25.5">
      <c r="A236" s="35" t="s">
        <v>56</v>
      </c>
      <c r="E236" s="40" t="s">
        <v>4687</v>
      </c>
    </row>
    <row r="237" spans="1:5" ht="12.75">
      <c r="A237" t="s">
        <v>58</v>
      </c>
      <c r="E237" s="39" t="s">
        <v>5</v>
      </c>
    </row>
    <row r="238" spans="1:16" ht="25.5">
      <c r="A238" t="s">
        <v>50</v>
      </c>
      <c s="34" t="s">
        <v>27</v>
      </c>
      <c s="34" t="s">
        <v>4688</v>
      </c>
      <c s="35" t="s">
        <v>5</v>
      </c>
      <c s="6" t="s">
        <v>4689</v>
      </c>
      <c s="36" t="s">
        <v>108</v>
      </c>
      <c s="37">
        <v>180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28</v>
      </c>
    </row>
    <row r="239" spans="1:5" ht="25.5">
      <c r="A239" s="35" t="s">
        <v>55</v>
      </c>
      <c r="E239" s="39" t="s">
        <v>4689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5</v>
      </c>
    </row>
    <row r="242" spans="1:16" ht="25.5">
      <c r="A242" t="s">
        <v>50</v>
      </c>
      <c s="34" t="s">
        <v>72</v>
      </c>
      <c s="34" t="s">
        <v>3521</v>
      </c>
      <c s="35" t="s">
        <v>5</v>
      </c>
      <c s="6" t="s">
        <v>3522</v>
      </c>
      <c s="36" t="s">
        <v>108</v>
      </c>
      <c s="37">
        <v>189</v>
      </c>
      <c s="36">
        <v>0.00019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28</v>
      </c>
    </row>
    <row r="243" spans="1:5" ht="25.5">
      <c r="A243" s="35" t="s">
        <v>55</v>
      </c>
      <c r="E243" s="39" t="s">
        <v>3522</v>
      </c>
    </row>
    <row r="244" spans="1:5" ht="25.5">
      <c r="A244" s="35" t="s">
        <v>56</v>
      </c>
      <c r="E244" s="40" t="s">
        <v>4690</v>
      </c>
    </row>
    <row r="245" spans="1:5" ht="12.75">
      <c r="A245" t="s">
        <v>58</v>
      </c>
      <c r="E245" s="39" t="s">
        <v>5</v>
      </c>
    </row>
    <row r="246" spans="1:16" ht="25.5">
      <c r="A246" t="s">
        <v>50</v>
      </c>
      <c s="34" t="s">
        <v>75</v>
      </c>
      <c s="34" t="s">
        <v>3576</v>
      </c>
      <c s="35" t="s">
        <v>5</v>
      </c>
      <c s="6" t="s">
        <v>3577</v>
      </c>
      <c s="36" t="s">
        <v>128</v>
      </c>
      <c s="37">
        <v>7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109</v>
      </c>
      <c>
        <f>(M246*21)/100</f>
      </c>
      <c t="s">
        <v>28</v>
      </c>
    </row>
    <row r="247" spans="1:5" ht="38.25">
      <c r="A247" s="35" t="s">
        <v>55</v>
      </c>
      <c r="E247" s="39" t="s">
        <v>3578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5</v>
      </c>
    </row>
    <row r="250" spans="1:16" ht="25.5">
      <c r="A250" t="s">
        <v>50</v>
      </c>
      <c s="34" t="s">
        <v>78</v>
      </c>
      <c s="34" t="s">
        <v>3579</v>
      </c>
      <c s="35" t="s">
        <v>5</v>
      </c>
      <c s="6" t="s">
        <v>3580</v>
      </c>
      <c s="36" t="s">
        <v>128</v>
      </c>
      <c s="37">
        <v>7</v>
      </c>
      <c s="36">
        <v>0.00057</v>
      </c>
      <c s="36">
        <f>ROUND(G250*H250,6)</f>
      </c>
      <c r="L250" s="38">
        <v>0</v>
      </c>
      <c s="32">
        <f>ROUND(ROUND(L250,2)*ROUND(G250,3),2)</f>
      </c>
      <c s="36" t="s">
        <v>109</v>
      </c>
      <c>
        <f>(M250*21)/100</f>
      </c>
      <c t="s">
        <v>28</v>
      </c>
    </row>
    <row r="251" spans="1:5" ht="25.5">
      <c r="A251" s="35" t="s">
        <v>55</v>
      </c>
      <c r="E251" s="39" t="s">
        <v>3580</v>
      </c>
    </row>
    <row r="252" spans="1:5" ht="12.75">
      <c r="A252" s="35" t="s">
        <v>56</v>
      </c>
      <c r="E252" s="40" t="s">
        <v>5</v>
      </c>
    </row>
    <row r="253" spans="1:5" ht="12.75">
      <c r="A253" t="s">
        <v>58</v>
      </c>
      <c r="E253" s="39" t="s">
        <v>5</v>
      </c>
    </row>
    <row r="254" spans="1:16" ht="12.75">
      <c r="A254" t="s">
        <v>50</v>
      </c>
      <c s="34" t="s">
        <v>82</v>
      </c>
      <c s="34" t="s">
        <v>3623</v>
      </c>
      <c s="35" t="s">
        <v>5</v>
      </c>
      <c s="6" t="s">
        <v>3624</v>
      </c>
      <c s="36" t="s">
        <v>128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109</v>
      </c>
      <c>
        <f>(M254*21)/100</f>
      </c>
      <c t="s">
        <v>28</v>
      </c>
    </row>
    <row r="255" spans="1:5" ht="12.75">
      <c r="A255" s="35" t="s">
        <v>55</v>
      </c>
      <c r="E255" s="39" t="s">
        <v>3624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5</v>
      </c>
    </row>
    <row r="258" spans="1:16" ht="25.5">
      <c r="A258" t="s">
        <v>50</v>
      </c>
      <c s="34" t="s">
        <v>87</v>
      </c>
      <c s="34" t="s">
        <v>3603</v>
      </c>
      <c s="35" t="s">
        <v>5</v>
      </c>
      <c s="6" t="s">
        <v>3604</v>
      </c>
      <c s="36" t="s">
        <v>128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28</v>
      </c>
    </row>
    <row r="259" spans="1:5" ht="25.5">
      <c r="A259" s="35" t="s">
        <v>55</v>
      </c>
      <c r="E259" s="39" t="s">
        <v>3604</v>
      </c>
    </row>
    <row r="260" spans="1:5" ht="12.75">
      <c r="A260" s="35" t="s">
        <v>56</v>
      </c>
      <c r="E260" s="40" t="s">
        <v>5</v>
      </c>
    </row>
    <row r="261" spans="1:5" ht="12.75">
      <c r="A261" t="s">
        <v>58</v>
      </c>
      <c r="E261" s="39" t="s">
        <v>5</v>
      </c>
    </row>
    <row r="262" spans="1:16" ht="12.75">
      <c r="A262" t="s">
        <v>50</v>
      </c>
      <c s="34" t="s">
        <v>90</v>
      </c>
      <c s="34" t="s">
        <v>3605</v>
      </c>
      <c s="35" t="s">
        <v>5</v>
      </c>
      <c s="6" t="s">
        <v>4691</v>
      </c>
      <c s="36" t="s">
        <v>128</v>
      </c>
      <c s="37">
        <v>1</v>
      </c>
      <c s="36">
        <v>0.025</v>
      </c>
      <c s="36">
        <f>ROUND(G262*H262,6)</f>
      </c>
      <c r="L262" s="38">
        <v>0</v>
      </c>
      <c s="32">
        <f>ROUND(ROUND(L262,2)*ROUND(G262,3),2)</f>
      </c>
      <c s="36" t="s">
        <v>109</v>
      </c>
      <c>
        <f>(M262*21)/100</f>
      </c>
      <c t="s">
        <v>28</v>
      </c>
    </row>
    <row r="263" spans="1:5" ht="12.75">
      <c r="A263" s="35" t="s">
        <v>55</v>
      </c>
      <c r="E263" s="39" t="s">
        <v>4691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25.5">
      <c r="A266" t="s">
        <v>50</v>
      </c>
      <c s="34" t="s">
        <v>94</v>
      </c>
      <c s="34" t="s">
        <v>4348</v>
      </c>
      <c s="35" t="s">
        <v>5</v>
      </c>
      <c s="6" t="s">
        <v>4349</v>
      </c>
      <c s="36" t="s">
        <v>128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28</v>
      </c>
    </row>
    <row r="267" spans="1:5" ht="25.5">
      <c r="A267" s="35" t="s">
        <v>55</v>
      </c>
      <c r="E267" s="39" t="s">
        <v>4349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12.75">
      <c r="A270" t="s">
        <v>50</v>
      </c>
      <c s="34" t="s">
        <v>96</v>
      </c>
      <c s="34" t="s">
        <v>4350</v>
      </c>
      <c s="35" t="s">
        <v>5</v>
      </c>
      <c s="6" t="s">
        <v>4351</v>
      </c>
      <c s="36" t="s">
        <v>128</v>
      </c>
      <c s="37">
        <v>1</v>
      </c>
      <c s="36">
        <v>9E-05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4351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25.5">
      <c r="A274" t="s">
        <v>50</v>
      </c>
      <c s="34" t="s">
        <v>99</v>
      </c>
      <c s="34" t="s">
        <v>4352</v>
      </c>
      <c s="35" t="s">
        <v>5</v>
      </c>
      <c s="6" t="s">
        <v>4353</v>
      </c>
      <c s="36" t="s">
        <v>128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25.5">
      <c r="A275" s="35" t="s">
        <v>55</v>
      </c>
      <c r="E275" s="39" t="s">
        <v>4353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6" ht="12.75">
      <c r="A278" t="s">
        <v>50</v>
      </c>
      <c s="34" t="s">
        <v>207</v>
      </c>
      <c s="34" t="s">
        <v>4354</v>
      </c>
      <c s="35" t="s">
        <v>5</v>
      </c>
      <c s="6" t="s">
        <v>4355</v>
      </c>
      <c s="36" t="s">
        <v>128</v>
      </c>
      <c s="37">
        <v>2</v>
      </c>
      <c s="36">
        <v>9E-05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28</v>
      </c>
    </row>
    <row r="279" spans="1:5" ht="12.75">
      <c r="A279" s="35" t="s">
        <v>55</v>
      </c>
      <c r="E279" s="39" t="s">
        <v>4355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25.5">
      <c r="A282" t="s">
        <v>50</v>
      </c>
      <c s="34" t="s">
        <v>105</v>
      </c>
      <c s="34" t="s">
        <v>4692</v>
      </c>
      <c s="35" t="s">
        <v>5</v>
      </c>
      <c s="6" t="s">
        <v>4693</v>
      </c>
      <c s="36" t="s">
        <v>128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28</v>
      </c>
    </row>
    <row r="283" spans="1:5" ht="25.5">
      <c r="A283" s="35" t="s">
        <v>55</v>
      </c>
      <c r="E283" s="39" t="s">
        <v>4693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6" ht="12.75">
      <c r="A286" t="s">
        <v>50</v>
      </c>
      <c s="34" t="s">
        <v>110</v>
      </c>
      <c s="34" t="s">
        <v>4694</v>
      </c>
      <c s="35" t="s">
        <v>5</v>
      </c>
      <c s="6" t="s">
        <v>4695</v>
      </c>
      <c s="36" t="s">
        <v>128</v>
      </c>
      <c s="37">
        <v>5</v>
      </c>
      <c s="36">
        <v>0.0001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28</v>
      </c>
    </row>
    <row r="287" spans="1:5" ht="12.75">
      <c r="A287" s="35" t="s">
        <v>55</v>
      </c>
      <c r="E287" s="39" t="s">
        <v>4695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5</v>
      </c>
    </row>
    <row r="290" spans="1:16" ht="25.5">
      <c r="A290" t="s">
        <v>50</v>
      </c>
      <c s="34" t="s">
        <v>113</v>
      </c>
      <c s="34" t="s">
        <v>4696</v>
      </c>
      <c s="35" t="s">
        <v>5</v>
      </c>
      <c s="6" t="s">
        <v>4697</v>
      </c>
      <c s="36" t="s">
        <v>108</v>
      </c>
      <c s="37">
        <v>15</v>
      </c>
      <c s="36">
        <v>0.00263</v>
      </c>
      <c s="36">
        <f>ROUND(G290*H290,6)</f>
      </c>
      <c r="L290" s="38">
        <v>0</v>
      </c>
      <c s="32">
        <f>ROUND(ROUND(L290,2)*ROUND(G290,3),2)</f>
      </c>
      <c s="36" t="s">
        <v>109</v>
      </c>
      <c>
        <f>(M290*21)/100</f>
      </c>
      <c t="s">
        <v>28</v>
      </c>
    </row>
    <row r="291" spans="1:5" ht="25.5">
      <c r="A291" s="35" t="s">
        <v>55</v>
      </c>
      <c r="E291" s="39" t="s">
        <v>4697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5</v>
      </c>
    </row>
    <row r="294" spans="1:16" ht="12.75">
      <c r="A294" t="s">
        <v>50</v>
      </c>
      <c s="34" t="s">
        <v>116</v>
      </c>
      <c s="34" t="s">
        <v>4340</v>
      </c>
      <c s="35" t="s">
        <v>5</v>
      </c>
      <c s="6" t="s">
        <v>4698</v>
      </c>
      <c s="36" t="s">
        <v>108</v>
      </c>
      <c s="37">
        <v>3</v>
      </c>
      <c s="36">
        <v>0.00193</v>
      </c>
      <c s="36">
        <f>ROUND(G294*H294,6)</f>
      </c>
      <c r="L294" s="38">
        <v>0</v>
      </c>
      <c s="32">
        <f>ROUND(ROUND(L294,2)*ROUND(G294,3),2)</f>
      </c>
      <c s="36" t="s">
        <v>109</v>
      </c>
      <c>
        <f>(M294*21)/100</f>
      </c>
      <c t="s">
        <v>28</v>
      </c>
    </row>
    <row r="295" spans="1:5" ht="12.75">
      <c r="A295" s="35" t="s">
        <v>55</v>
      </c>
      <c r="E295" s="39" t="s">
        <v>4698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5</v>
      </c>
    </row>
    <row r="298" spans="1:16" ht="25.5">
      <c r="A298" t="s">
        <v>50</v>
      </c>
      <c s="34" t="s">
        <v>119</v>
      </c>
      <c s="34" t="s">
        <v>4366</v>
      </c>
      <c s="35" t="s">
        <v>5</v>
      </c>
      <c s="6" t="s">
        <v>4367</v>
      </c>
      <c s="36" t="s">
        <v>128</v>
      </c>
      <c s="37">
        <v>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28</v>
      </c>
    </row>
    <row r="299" spans="1:5" ht="25.5">
      <c r="A299" s="35" t="s">
        <v>55</v>
      </c>
      <c r="E299" s="39" t="s">
        <v>4367</v>
      </c>
    </row>
    <row r="300" spans="1:5" ht="12.75">
      <c r="A300" s="35" t="s">
        <v>56</v>
      </c>
      <c r="E300" s="40" t="s">
        <v>4699</v>
      </c>
    </row>
    <row r="301" spans="1:5" ht="12.75">
      <c r="A301" t="s">
        <v>58</v>
      </c>
      <c r="E301" s="39" t="s">
        <v>5</v>
      </c>
    </row>
    <row r="302" spans="1:16" ht="12.75">
      <c r="A302" t="s">
        <v>50</v>
      </c>
      <c s="34" t="s">
        <v>122</v>
      </c>
      <c s="34" t="s">
        <v>4370</v>
      </c>
      <c s="35" t="s">
        <v>5</v>
      </c>
      <c s="6" t="s">
        <v>4700</v>
      </c>
      <c s="36" t="s">
        <v>128</v>
      </c>
      <c s="37">
        <v>7</v>
      </c>
      <c s="36">
        <v>0.0019</v>
      </c>
      <c s="36">
        <f>ROUND(G302*H302,6)</f>
      </c>
      <c r="L302" s="38">
        <v>0</v>
      </c>
      <c s="32">
        <f>ROUND(ROUND(L302,2)*ROUND(G302,3),2)</f>
      </c>
      <c s="36" t="s">
        <v>109</v>
      </c>
      <c>
        <f>(M302*21)/100</f>
      </c>
      <c t="s">
        <v>28</v>
      </c>
    </row>
    <row r="303" spans="1:5" ht="12.75">
      <c r="A303" s="35" t="s">
        <v>55</v>
      </c>
      <c r="E303" s="39" t="s">
        <v>4700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5</v>
      </c>
    </row>
    <row r="306" spans="1:16" ht="12.75">
      <c r="A306" t="s">
        <v>50</v>
      </c>
      <c s="34" t="s">
        <v>125</v>
      </c>
      <c s="34" t="s">
        <v>3747</v>
      </c>
      <c s="35" t="s">
        <v>5</v>
      </c>
      <c s="6" t="s">
        <v>4701</v>
      </c>
      <c s="36" t="s">
        <v>128</v>
      </c>
      <c s="37">
        <v>2</v>
      </c>
      <c s="36">
        <v>0.002</v>
      </c>
      <c s="36">
        <f>ROUND(G306*H306,6)</f>
      </c>
      <c r="L306" s="38">
        <v>0</v>
      </c>
      <c s="32">
        <f>ROUND(ROUND(L306,2)*ROUND(G306,3),2)</f>
      </c>
      <c s="36" t="s">
        <v>109</v>
      </c>
      <c>
        <f>(M306*21)/100</f>
      </c>
      <c t="s">
        <v>28</v>
      </c>
    </row>
    <row r="307" spans="1:5" ht="12.75">
      <c r="A307" s="35" t="s">
        <v>55</v>
      </c>
      <c r="E307" s="39" t="s">
        <v>4701</v>
      </c>
    </row>
    <row r="308" spans="1:5" ht="12.75">
      <c r="A308" s="35" t="s">
        <v>56</v>
      </c>
      <c r="E308" s="40" t="s">
        <v>5</v>
      </c>
    </row>
    <row r="309" spans="1:5" ht="12.75">
      <c r="A309" t="s">
        <v>58</v>
      </c>
      <c r="E309" s="39" t="s">
        <v>5</v>
      </c>
    </row>
    <row r="310" spans="1:16" ht="25.5">
      <c r="A310" t="s">
        <v>50</v>
      </c>
      <c s="34" t="s">
        <v>129</v>
      </c>
      <c s="34" t="s">
        <v>3960</v>
      </c>
      <c s="35" t="s">
        <v>5</v>
      </c>
      <c s="6" t="s">
        <v>3961</v>
      </c>
      <c s="36" t="s">
        <v>128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28</v>
      </c>
    </row>
    <row r="311" spans="1:5" ht="25.5">
      <c r="A311" s="35" t="s">
        <v>55</v>
      </c>
      <c r="E311" s="39" t="s">
        <v>3961</v>
      </c>
    </row>
    <row r="312" spans="1:5" ht="12.75">
      <c r="A312" s="35" t="s">
        <v>56</v>
      </c>
      <c r="E312" s="40" t="s">
        <v>5</v>
      </c>
    </row>
    <row r="313" spans="1:5" ht="12.75">
      <c r="A313" t="s">
        <v>58</v>
      </c>
      <c r="E313" s="39" t="s">
        <v>5</v>
      </c>
    </row>
    <row r="314" spans="1:16" ht="25.5">
      <c r="A314" t="s">
        <v>50</v>
      </c>
      <c s="34" t="s">
        <v>132</v>
      </c>
      <c s="34" t="s">
        <v>4702</v>
      </c>
      <c s="35" t="s">
        <v>5</v>
      </c>
      <c s="6" t="s">
        <v>4703</v>
      </c>
      <c s="36" t="s">
        <v>85</v>
      </c>
      <c s="37">
        <v>0.135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28</v>
      </c>
    </row>
    <row r="315" spans="1:5" ht="25.5">
      <c r="A315" s="35" t="s">
        <v>55</v>
      </c>
      <c r="E315" s="39" t="s">
        <v>4703</v>
      </c>
    </row>
    <row r="316" spans="1:5" ht="12.75">
      <c r="A316" s="35" t="s">
        <v>56</v>
      </c>
      <c r="E316" s="40" t="s">
        <v>5</v>
      </c>
    </row>
    <row r="317" spans="1:5" ht="12.75">
      <c r="A317" t="s">
        <v>58</v>
      </c>
      <c r="E317" s="39" t="s">
        <v>5</v>
      </c>
    </row>
    <row r="318" spans="1:16" ht="38.25">
      <c r="A318" t="s">
        <v>50</v>
      </c>
      <c s="34" t="s">
        <v>135</v>
      </c>
      <c s="34" t="s">
        <v>3766</v>
      </c>
      <c s="35" t="s">
        <v>5</v>
      </c>
      <c s="6" t="s">
        <v>3767</v>
      </c>
      <c s="36" t="s">
        <v>85</v>
      </c>
      <c s="37">
        <v>0.135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28</v>
      </c>
    </row>
    <row r="319" spans="1:5" ht="38.25">
      <c r="A319" s="35" t="s">
        <v>55</v>
      </c>
      <c r="E319" s="39" t="s">
        <v>3768</v>
      </c>
    </row>
    <row r="320" spans="1:5" ht="12.75">
      <c r="A320" s="35" t="s">
        <v>56</v>
      </c>
      <c r="E320" s="40" t="s">
        <v>5</v>
      </c>
    </row>
    <row r="321" spans="1:5" ht="12.75">
      <c r="A321" t="s">
        <v>58</v>
      </c>
      <c r="E321" s="39" t="s">
        <v>5</v>
      </c>
    </row>
    <row r="322" spans="1:13" ht="12.75">
      <c r="A322" t="s">
        <v>47</v>
      </c>
      <c r="C322" s="31" t="s">
        <v>3014</v>
      </c>
      <c r="E322" s="33" t="s">
        <v>3015</v>
      </c>
      <c r="J322" s="32">
        <f>0</f>
      </c>
      <c s="32">
        <f>0</f>
      </c>
      <c s="32">
        <f>0+L323</f>
      </c>
      <c s="32">
        <f>0+M323</f>
      </c>
    </row>
    <row r="323" spans="1:16" ht="25.5">
      <c r="A323" t="s">
        <v>50</v>
      </c>
      <c s="34" t="s">
        <v>834</v>
      </c>
      <c s="34" t="s">
        <v>3016</v>
      </c>
      <c s="35" t="s">
        <v>5</v>
      </c>
      <c s="6" t="s">
        <v>3017</v>
      </c>
      <c s="36" t="s">
        <v>566</v>
      </c>
      <c s="37">
        <v>20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25.5">
      <c r="A324" s="35" t="s">
        <v>55</v>
      </c>
      <c r="E324" s="39" t="s">
        <v>3017</v>
      </c>
    </row>
    <row r="325" spans="1:5" ht="25.5">
      <c r="A325" s="35" t="s">
        <v>56</v>
      </c>
      <c r="E325" s="40" t="s">
        <v>3785</v>
      </c>
    </row>
    <row r="326" spans="1:5" ht="12.75">
      <c r="A326" t="s">
        <v>58</v>
      </c>
      <c r="E326" s="39" t="s">
        <v>5</v>
      </c>
    </row>
    <row r="327" spans="1:13" ht="12.75">
      <c r="A327" t="s">
        <v>47</v>
      </c>
      <c r="C327" s="31" t="s">
        <v>1497</v>
      </c>
      <c r="E327" s="33" t="s">
        <v>3786</v>
      </c>
      <c r="J327" s="32">
        <f>0</f>
      </c>
      <c s="32">
        <f>0</f>
      </c>
      <c s="32">
        <f>0+L328</f>
      </c>
      <c s="32">
        <f>0+M328</f>
      </c>
    </row>
    <row r="328" spans="1:16" ht="12.75">
      <c r="A328" t="s">
        <v>50</v>
      </c>
      <c s="34" t="s">
        <v>837</v>
      </c>
      <c s="34" t="s">
        <v>3787</v>
      </c>
      <c s="35" t="s">
        <v>5</v>
      </c>
      <c s="6" t="s">
        <v>3788</v>
      </c>
      <c s="36" t="s">
        <v>381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109</v>
      </c>
      <c>
        <f>(M328*21)/100</f>
      </c>
      <c t="s">
        <v>28</v>
      </c>
    </row>
    <row r="329" spans="1:5" ht="12.75">
      <c r="A329" s="35" t="s">
        <v>55</v>
      </c>
      <c r="E329" s="39" t="s">
        <v>3788</v>
      </c>
    </row>
    <row r="330" spans="1:5" ht="12.75">
      <c r="A330" s="35" t="s">
        <v>56</v>
      </c>
      <c r="E330" s="40" t="s">
        <v>5</v>
      </c>
    </row>
    <row r="331" spans="1:5" ht="12.75">
      <c r="A331" t="s">
        <v>58</v>
      </c>
      <c r="E331" s="39" t="s">
        <v>5</v>
      </c>
    </row>
    <row r="332" spans="1:13" ht="12.75">
      <c r="A332" t="s">
        <v>47</v>
      </c>
      <c r="C332" s="31" t="s">
        <v>1345</v>
      </c>
      <c r="E332" s="33" t="s">
        <v>1346</v>
      </c>
      <c r="J332" s="32">
        <f>0</f>
      </c>
      <c s="32">
        <f>0</f>
      </c>
      <c s="32">
        <f>0+L333</f>
      </c>
      <c s="32">
        <f>0+M333</f>
      </c>
    </row>
    <row r="333" spans="1:16" ht="12.75">
      <c r="A333" t="s">
        <v>50</v>
      </c>
      <c s="34" t="s">
        <v>841</v>
      </c>
      <c s="34" t="s">
        <v>3351</v>
      </c>
      <c s="35" t="s">
        <v>5</v>
      </c>
      <c s="6" t="s">
        <v>3352</v>
      </c>
      <c s="36" t="s">
        <v>1343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28</v>
      </c>
    </row>
    <row r="334" spans="1:5" ht="12.75">
      <c r="A334" s="35" t="s">
        <v>55</v>
      </c>
      <c r="E334" s="39" t="s">
        <v>3352</v>
      </c>
    </row>
    <row r="335" spans="1:5" ht="12.75">
      <c r="A335" s="35" t="s">
        <v>56</v>
      </c>
      <c r="E335" s="40" t="s">
        <v>5</v>
      </c>
    </row>
    <row r="336" spans="1:5" ht="12.75">
      <c r="A336" t="s">
        <v>58</v>
      </c>
      <c r="E3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COUNTIFS(L8:L403,"=0",A8:A403,"P")+COUNTIFS(L8:L403,"",A8:A403,"P")+SUM(Q8:Q403)</f>
      </c>
    </row>
    <row r="8" spans="1:13" ht="12.75">
      <c r="A8" t="s">
        <v>45</v>
      </c>
      <c r="C8" s="28" t="s">
        <v>4706</v>
      </c>
      <c r="E8" s="30" t="s">
        <v>4705</v>
      </c>
      <c r="J8" s="29">
        <f>0+J9+J54+J79+J104+J121+J130+J163+J216+J261+J286+J311+J372+J397+J402</f>
      </c>
      <c s="29">
        <f>0+K9+K54+K79+K104+K121+K130+K163+K216+K261+K286+K311+K372+K397+K402</f>
      </c>
      <c s="29">
        <f>0+L9+L54+L79+L104+L121+L130+L163+L216+L261+L286+L311+L372+L397+L402</f>
      </c>
      <c s="29">
        <f>0+M9+M54+M79+M104+M121+M130+M163+M216+M261+M286+M311+M372+M397+M402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50</v>
      </c>
      <c s="34" t="s">
        <v>48</v>
      </c>
      <c s="34" t="s">
        <v>4707</v>
      </c>
      <c s="35" t="s">
        <v>5</v>
      </c>
      <c s="6" t="s">
        <v>4708</v>
      </c>
      <c s="36" t="s">
        <v>102</v>
      </c>
      <c s="37">
        <v>70.75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4709</v>
      </c>
    </row>
    <row r="12" spans="1:5" ht="51">
      <c r="A12" s="35" t="s">
        <v>56</v>
      </c>
      <c r="E12" s="40" t="s">
        <v>4710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4711</v>
      </c>
      <c s="35" t="s">
        <v>5</v>
      </c>
      <c s="6" t="s">
        <v>4712</v>
      </c>
      <c s="36" t="s">
        <v>102</v>
      </c>
      <c s="37">
        <v>70.75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4713</v>
      </c>
    </row>
    <row r="16" spans="1:5" ht="51">
      <c r="A16" s="35" t="s">
        <v>56</v>
      </c>
      <c r="E16" s="40" t="s">
        <v>4710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4714</v>
      </c>
      <c s="35" t="s">
        <v>5</v>
      </c>
      <c s="6" t="s">
        <v>4715</v>
      </c>
      <c s="36" t="s">
        <v>53</v>
      </c>
      <c s="37">
        <v>10.4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4715</v>
      </c>
    </row>
    <row r="20" spans="1:5" ht="51">
      <c r="A20" s="35" t="s">
        <v>56</v>
      </c>
      <c r="E20" s="40" t="s">
        <v>4716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4717</v>
      </c>
      <c s="35" t="s">
        <v>5</v>
      </c>
      <c s="6" t="s">
        <v>4718</v>
      </c>
      <c s="36" t="s">
        <v>53</v>
      </c>
      <c s="37">
        <v>77.52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4718</v>
      </c>
    </row>
    <row r="24" spans="1:5" ht="38.25">
      <c r="A24" s="35" t="s">
        <v>56</v>
      </c>
      <c r="E24" s="40" t="s">
        <v>4719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943</v>
      </c>
      <c s="35" t="s">
        <v>5</v>
      </c>
      <c s="6" t="s">
        <v>944</v>
      </c>
      <c s="36" t="s">
        <v>53</v>
      </c>
      <c s="37">
        <v>119.05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945</v>
      </c>
    </row>
    <row r="28" spans="1:5" ht="25.5">
      <c r="A28" s="35" t="s">
        <v>56</v>
      </c>
      <c r="E28" s="40" t="s">
        <v>4720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947</v>
      </c>
      <c s="35" t="s">
        <v>5</v>
      </c>
      <c s="6" t="s">
        <v>948</v>
      </c>
      <c s="36" t="s">
        <v>53</v>
      </c>
      <c s="37">
        <v>119.05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948</v>
      </c>
    </row>
    <row r="32" spans="1:5" ht="25.5">
      <c r="A32" s="35" t="s">
        <v>56</v>
      </c>
      <c r="E32" s="40" t="s">
        <v>4720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949</v>
      </c>
      <c s="35" t="s">
        <v>5</v>
      </c>
      <c s="6" t="s">
        <v>950</v>
      </c>
      <c s="36" t="s">
        <v>53</v>
      </c>
      <c s="37">
        <v>119.05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950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10.4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77</v>
      </c>
    </row>
    <row r="40" spans="1:5" ht="51">
      <c r="A40" s="35" t="s">
        <v>56</v>
      </c>
      <c r="E40" s="40" t="s">
        <v>4721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951</v>
      </c>
      <c s="35" t="s">
        <v>5</v>
      </c>
      <c s="6" t="s">
        <v>952</v>
      </c>
      <c s="36" t="s">
        <v>53</v>
      </c>
      <c s="37">
        <v>24.912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952</v>
      </c>
    </row>
    <row r="44" spans="1:5" ht="25.5">
      <c r="A44" s="35" t="s">
        <v>56</v>
      </c>
      <c r="E44" s="40" t="s">
        <v>4722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4723</v>
      </c>
      <c s="35" t="s">
        <v>5</v>
      </c>
      <c s="6" t="s">
        <v>4724</v>
      </c>
      <c s="36" t="s">
        <v>85</v>
      </c>
      <c s="37">
        <v>63.562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4724</v>
      </c>
    </row>
    <row r="48" spans="1:5" ht="12.75">
      <c r="A48" s="35" t="s">
        <v>56</v>
      </c>
      <c r="E48" s="40" t="s">
        <v>4725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956</v>
      </c>
      <c s="35" t="s">
        <v>957</v>
      </c>
      <c s="6" t="s">
        <v>958</v>
      </c>
      <c s="36" t="s">
        <v>85</v>
      </c>
      <c s="37">
        <v>202.385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38.25">
      <c r="A51" s="35" t="s">
        <v>55</v>
      </c>
      <c r="E51" s="39" t="s">
        <v>959</v>
      </c>
    </row>
    <row r="52" spans="1:5" ht="12.75">
      <c r="A52" s="35" t="s">
        <v>56</v>
      </c>
      <c r="E52" s="40" t="s">
        <v>4726</v>
      </c>
    </row>
    <row r="53" spans="1:5" ht="409.5">
      <c r="A53" t="s">
        <v>58</v>
      </c>
      <c r="E53" s="39" t="s">
        <v>961</v>
      </c>
    </row>
    <row r="54" spans="1:13" ht="12.75">
      <c r="A54" t="s">
        <v>47</v>
      </c>
      <c r="C54" s="31" t="s">
        <v>28</v>
      </c>
      <c r="E54" s="33" t="s">
        <v>1521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25.5">
      <c r="A55" t="s">
        <v>50</v>
      </c>
      <c s="34" t="s">
        <v>90</v>
      </c>
      <c s="34" t="s">
        <v>1522</v>
      </c>
      <c s="35" t="s">
        <v>5</v>
      </c>
      <c s="6" t="s">
        <v>1523</v>
      </c>
      <c s="36" t="s">
        <v>53</v>
      </c>
      <c s="37">
        <v>33.562</v>
      </c>
      <c s="36">
        <v>2.16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1523</v>
      </c>
    </row>
    <row r="57" spans="1:5" ht="63.75">
      <c r="A57" s="35" t="s">
        <v>56</v>
      </c>
      <c r="E57" s="40" t="s">
        <v>4727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94</v>
      </c>
      <c s="34" t="s">
        <v>4728</v>
      </c>
      <c s="35" t="s">
        <v>5</v>
      </c>
      <c s="6" t="s">
        <v>4729</v>
      </c>
      <c s="36" t="s">
        <v>53</v>
      </c>
      <c s="37">
        <v>2.918</v>
      </c>
      <c s="36">
        <v>2.50187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4729</v>
      </c>
    </row>
    <row r="61" spans="1:5" ht="51">
      <c r="A61" s="35" t="s">
        <v>56</v>
      </c>
      <c r="E61" s="40" t="s">
        <v>4730</v>
      </c>
    </row>
    <row r="62" spans="1:5" ht="12.75">
      <c r="A62" t="s">
        <v>58</v>
      </c>
      <c r="E62" s="39" t="s">
        <v>5</v>
      </c>
    </row>
    <row r="63" spans="1:16" ht="25.5">
      <c r="A63" t="s">
        <v>50</v>
      </c>
      <c s="34" t="s">
        <v>96</v>
      </c>
      <c s="34" t="s">
        <v>4731</v>
      </c>
      <c s="35" t="s">
        <v>5</v>
      </c>
      <c s="6" t="s">
        <v>4732</v>
      </c>
      <c s="36" t="s">
        <v>53</v>
      </c>
      <c s="37">
        <v>16.128</v>
      </c>
      <c s="36">
        <v>2.50187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25.5">
      <c r="A64" s="35" t="s">
        <v>55</v>
      </c>
      <c r="E64" s="39" t="s">
        <v>4732</v>
      </c>
    </row>
    <row r="65" spans="1:5" ht="38.25">
      <c r="A65" s="35" t="s">
        <v>56</v>
      </c>
      <c r="E65" s="40" t="s">
        <v>4733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99</v>
      </c>
      <c s="34" t="s">
        <v>4734</v>
      </c>
      <c s="35" t="s">
        <v>5</v>
      </c>
      <c s="6" t="s">
        <v>4735</v>
      </c>
      <c s="36" t="s">
        <v>102</v>
      </c>
      <c s="37">
        <v>35.52</v>
      </c>
      <c s="36">
        <v>0.00264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4735</v>
      </c>
    </row>
    <row r="69" spans="1:5" ht="38.25">
      <c r="A69" s="35" t="s">
        <v>56</v>
      </c>
      <c r="E69" s="40" t="s">
        <v>4736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207</v>
      </c>
      <c s="34" t="s">
        <v>4737</v>
      </c>
      <c s="35" t="s">
        <v>5</v>
      </c>
      <c s="6" t="s">
        <v>4738</v>
      </c>
      <c s="36" t="s">
        <v>102</v>
      </c>
      <c s="37">
        <v>35.52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4738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105</v>
      </c>
      <c s="34" t="s">
        <v>4739</v>
      </c>
      <c s="35" t="s">
        <v>5</v>
      </c>
      <c s="6" t="s">
        <v>4740</v>
      </c>
      <c s="36" t="s">
        <v>85</v>
      </c>
      <c s="37">
        <v>1.29</v>
      </c>
      <c s="36">
        <v>1.06062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4740</v>
      </c>
    </row>
    <row r="77" spans="1:5" ht="12.75">
      <c r="A77" s="35" t="s">
        <v>56</v>
      </c>
      <c r="E77" s="40" t="s">
        <v>4741</v>
      </c>
    </row>
    <row r="78" spans="1:5" ht="12.75">
      <c r="A78" t="s">
        <v>58</v>
      </c>
      <c r="E78" s="39" t="s">
        <v>5</v>
      </c>
    </row>
    <row r="79" spans="1:13" ht="12.75">
      <c r="A79" t="s">
        <v>47</v>
      </c>
      <c r="C79" s="31" t="s">
        <v>26</v>
      </c>
      <c r="E79" s="33" t="s">
        <v>971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25.5">
      <c r="A80" t="s">
        <v>50</v>
      </c>
      <c s="34" t="s">
        <v>110</v>
      </c>
      <c s="34" t="s">
        <v>4742</v>
      </c>
      <c s="35" t="s">
        <v>5</v>
      </c>
      <c s="6" t="s">
        <v>4743</v>
      </c>
      <c s="36" t="s">
        <v>53</v>
      </c>
      <c s="37">
        <v>7.456</v>
      </c>
      <c s="36">
        <v>2.50187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25.5">
      <c r="A81" s="35" t="s">
        <v>55</v>
      </c>
      <c r="E81" s="39" t="s">
        <v>4743</v>
      </c>
    </row>
    <row r="82" spans="1:5" ht="25.5">
      <c r="A82" s="35" t="s">
        <v>56</v>
      </c>
      <c r="E82" s="40" t="s">
        <v>4744</v>
      </c>
    </row>
    <row r="83" spans="1:5" ht="12.75">
      <c r="A83" t="s">
        <v>58</v>
      </c>
      <c r="E83" s="39" t="s">
        <v>5</v>
      </c>
    </row>
    <row r="84" spans="1:16" ht="12.75">
      <c r="A84" t="s">
        <v>50</v>
      </c>
      <c s="34" t="s">
        <v>113</v>
      </c>
      <c s="34" t="s">
        <v>1560</v>
      </c>
      <c s="35" t="s">
        <v>5</v>
      </c>
      <c s="6" t="s">
        <v>1561</v>
      </c>
      <c s="36" t="s">
        <v>102</v>
      </c>
      <c s="37">
        <v>78.288</v>
      </c>
      <c s="36">
        <v>0.00275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1561</v>
      </c>
    </row>
    <row r="86" spans="1:5" ht="25.5">
      <c r="A86" s="35" t="s">
        <v>56</v>
      </c>
      <c r="E86" s="40" t="s">
        <v>4745</v>
      </c>
    </row>
    <row r="87" spans="1:5" ht="12.75">
      <c r="A87" t="s">
        <v>58</v>
      </c>
      <c r="E87" s="39" t="s">
        <v>5</v>
      </c>
    </row>
    <row r="88" spans="1:16" ht="25.5">
      <c r="A88" t="s">
        <v>50</v>
      </c>
      <c s="34" t="s">
        <v>116</v>
      </c>
      <c s="34" t="s">
        <v>1563</v>
      </c>
      <c s="35" t="s">
        <v>5</v>
      </c>
      <c s="6" t="s">
        <v>1564</v>
      </c>
      <c s="36" t="s">
        <v>102</v>
      </c>
      <c s="37">
        <v>78.288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25.5">
      <c r="A89" s="35" t="s">
        <v>55</v>
      </c>
      <c r="E89" s="39" t="s">
        <v>1564</v>
      </c>
    </row>
    <row r="90" spans="1:5" ht="12.75">
      <c r="A90" s="35" t="s">
        <v>56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25.5">
      <c r="A92" t="s">
        <v>50</v>
      </c>
      <c s="34" t="s">
        <v>119</v>
      </c>
      <c s="34" t="s">
        <v>1573</v>
      </c>
      <c s="35" t="s">
        <v>5</v>
      </c>
      <c s="6" t="s">
        <v>1574</v>
      </c>
      <c s="36" t="s">
        <v>85</v>
      </c>
      <c s="37">
        <v>0.596</v>
      </c>
      <c s="36">
        <v>1.04922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25.5">
      <c r="A93" s="35" t="s">
        <v>55</v>
      </c>
      <c r="E93" s="39" t="s">
        <v>1574</v>
      </c>
    </row>
    <row r="94" spans="1:5" ht="12.75">
      <c r="A94" s="35" t="s">
        <v>56</v>
      </c>
      <c r="E94" s="40" t="s">
        <v>4746</v>
      </c>
    </row>
    <row r="95" spans="1:5" ht="12.75">
      <c r="A95" t="s">
        <v>58</v>
      </c>
      <c r="E95" s="39" t="s">
        <v>5</v>
      </c>
    </row>
    <row r="96" spans="1:16" ht="12.75">
      <c r="A96" t="s">
        <v>50</v>
      </c>
      <c s="34" t="s">
        <v>122</v>
      </c>
      <c s="34" t="s">
        <v>4747</v>
      </c>
      <c s="35" t="s">
        <v>5</v>
      </c>
      <c s="6" t="s">
        <v>4748</v>
      </c>
      <c s="36" t="s">
        <v>85</v>
      </c>
      <c s="37">
        <v>3.339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109</v>
      </c>
      <c>
        <f>(M96*21)/100</f>
      </c>
      <c t="s">
        <v>28</v>
      </c>
    </row>
    <row r="97" spans="1:5" ht="12.75">
      <c r="A97" s="35" t="s">
        <v>55</v>
      </c>
      <c r="E97" s="39" t="s">
        <v>4748</v>
      </c>
    </row>
    <row r="98" spans="1:5" ht="51">
      <c r="A98" s="35" t="s">
        <v>56</v>
      </c>
      <c r="E98" s="40" t="s">
        <v>4749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125</v>
      </c>
      <c s="34" t="s">
        <v>4750</v>
      </c>
      <c s="35" t="s">
        <v>5</v>
      </c>
      <c s="6" t="s">
        <v>4751</v>
      </c>
      <c s="36" t="s">
        <v>85</v>
      </c>
      <c s="37">
        <v>3.339</v>
      </c>
      <c s="36">
        <v>1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25.5">
      <c r="A101" s="35" t="s">
        <v>55</v>
      </c>
      <c r="E101" s="39" t="s">
        <v>4751</v>
      </c>
    </row>
    <row r="102" spans="1:5" ht="51">
      <c r="A102" s="35" t="s">
        <v>56</v>
      </c>
      <c r="E102" s="40" t="s">
        <v>4752</v>
      </c>
    </row>
    <row r="103" spans="1:5" ht="12.75">
      <c r="A103" t="s">
        <v>58</v>
      </c>
      <c r="E103" s="39" t="s">
        <v>5</v>
      </c>
    </row>
    <row r="104" spans="1:13" ht="12.75">
      <c r="A104" t="s">
        <v>47</v>
      </c>
      <c r="C104" s="31" t="s">
        <v>63</v>
      </c>
      <c r="E104" s="33" t="s">
        <v>994</v>
      </c>
      <c r="J104" s="32">
        <f>0</f>
      </c>
      <c s="32">
        <f>0</f>
      </c>
      <c s="32">
        <f>0+L105+L109+L113+L117</f>
      </c>
      <c s="32">
        <f>0+M105+M109+M113+M117</f>
      </c>
    </row>
    <row r="105" spans="1:16" ht="25.5">
      <c r="A105" t="s">
        <v>50</v>
      </c>
      <c s="34" t="s">
        <v>129</v>
      </c>
      <c s="34" t="s">
        <v>4753</v>
      </c>
      <c s="35" t="s">
        <v>5</v>
      </c>
      <c s="6" t="s">
        <v>4754</v>
      </c>
      <c s="36" t="s">
        <v>85</v>
      </c>
      <c s="37">
        <v>0.225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25.5">
      <c r="A106" s="35" t="s">
        <v>55</v>
      </c>
      <c r="E106" s="39" t="s">
        <v>4754</v>
      </c>
    </row>
    <row r="107" spans="1:5" ht="38.25">
      <c r="A107" s="35" t="s">
        <v>56</v>
      </c>
      <c r="E107" s="40" t="s">
        <v>4755</v>
      </c>
    </row>
    <row r="108" spans="1:5" ht="12.75">
      <c r="A108" t="s">
        <v>58</v>
      </c>
      <c r="E108" s="39" t="s">
        <v>5</v>
      </c>
    </row>
    <row r="109" spans="1:16" ht="12.75">
      <c r="A109" t="s">
        <v>50</v>
      </c>
      <c s="34" t="s">
        <v>132</v>
      </c>
      <c s="34" t="s">
        <v>4756</v>
      </c>
      <c s="35" t="s">
        <v>5</v>
      </c>
      <c s="6" t="s">
        <v>4757</v>
      </c>
      <c s="36" t="s">
        <v>85</v>
      </c>
      <c s="37">
        <v>0.225</v>
      </c>
      <c s="36">
        <v>1</v>
      </c>
      <c s="36">
        <f>ROUND(G109*H109,6)</f>
      </c>
      <c r="L109" s="38">
        <v>0</v>
      </c>
      <c s="32">
        <f>ROUND(ROUND(L109,2)*ROUND(G109,3),2)</f>
      </c>
      <c s="36" t="s">
        <v>109</v>
      </c>
      <c>
        <f>(M109*21)/100</f>
      </c>
      <c t="s">
        <v>28</v>
      </c>
    </row>
    <row r="110" spans="1:5" ht="12.75">
      <c r="A110" s="35" t="s">
        <v>55</v>
      </c>
      <c r="E110" s="39" t="s">
        <v>4757</v>
      </c>
    </row>
    <row r="111" spans="1:5" ht="38.25">
      <c r="A111" s="35" t="s">
        <v>56</v>
      </c>
      <c r="E111" s="40" t="s">
        <v>4758</v>
      </c>
    </row>
    <row r="112" spans="1:5" ht="12.75">
      <c r="A112" t="s">
        <v>58</v>
      </c>
      <c r="E112" s="39" t="s">
        <v>5</v>
      </c>
    </row>
    <row r="113" spans="1:16" ht="25.5">
      <c r="A113" t="s">
        <v>50</v>
      </c>
      <c s="34" t="s">
        <v>135</v>
      </c>
      <c s="34" t="s">
        <v>4759</v>
      </c>
      <c s="35" t="s">
        <v>5</v>
      </c>
      <c s="6" t="s">
        <v>4760</v>
      </c>
      <c s="36" t="s">
        <v>85</v>
      </c>
      <c s="37">
        <v>2.283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28</v>
      </c>
    </row>
    <row r="114" spans="1:5" ht="25.5">
      <c r="A114" s="35" t="s">
        <v>55</v>
      </c>
      <c r="E114" s="39" t="s">
        <v>4760</v>
      </c>
    </row>
    <row r="115" spans="1:5" ht="51">
      <c r="A115" s="35" t="s">
        <v>56</v>
      </c>
      <c r="E115" s="40" t="s">
        <v>4761</v>
      </c>
    </row>
    <row r="116" spans="1:5" ht="12.75">
      <c r="A116" t="s">
        <v>58</v>
      </c>
      <c r="E116" s="39" t="s">
        <v>5</v>
      </c>
    </row>
    <row r="117" spans="1:16" ht="25.5">
      <c r="A117" t="s">
        <v>50</v>
      </c>
      <c s="34" t="s">
        <v>138</v>
      </c>
      <c s="34" t="s">
        <v>4762</v>
      </c>
      <c s="35" t="s">
        <v>5</v>
      </c>
      <c s="6" t="s">
        <v>4763</v>
      </c>
      <c s="36" t="s">
        <v>85</v>
      </c>
      <c s="37">
        <v>2.283</v>
      </c>
      <c s="36">
        <v>1</v>
      </c>
      <c s="36">
        <f>ROUND(G117*H117,6)</f>
      </c>
      <c r="L117" s="38">
        <v>0</v>
      </c>
      <c s="32">
        <f>ROUND(ROUND(L117,2)*ROUND(G117,3),2)</f>
      </c>
      <c s="36" t="s">
        <v>109</v>
      </c>
      <c>
        <f>(M117*21)/100</f>
      </c>
      <c t="s">
        <v>28</v>
      </c>
    </row>
    <row r="118" spans="1:5" ht="25.5">
      <c r="A118" s="35" t="s">
        <v>55</v>
      </c>
      <c r="E118" s="39" t="s">
        <v>4763</v>
      </c>
    </row>
    <row r="119" spans="1:5" ht="51">
      <c r="A119" s="35" t="s">
        <v>56</v>
      </c>
      <c r="E119" s="40" t="s">
        <v>4764</v>
      </c>
    </row>
    <row r="120" spans="1:5" ht="12.75">
      <c r="A120" t="s">
        <v>58</v>
      </c>
      <c r="E120" s="39" t="s">
        <v>5</v>
      </c>
    </row>
    <row r="121" spans="1:13" ht="12.75">
      <c r="A121" t="s">
        <v>47</v>
      </c>
      <c r="C121" s="31" t="s">
        <v>66</v>
      </c>
      <c r="E121" s="33" t="s">
        <v>1321</v>
      </c>
      <c r="J121" s="32">
        <f>0</f>
      </c>
      <c s="32">
        <f>0</f>
      </c>
      <c s="32">
        <f>0+L122+L126</f>
      </c>
      <c s="32">
        <f>0+M122+M126</f>
      </c>
    </row>
    <row r="122" spans="1:16" ht="25.5">
      <c r="A122" t="s">
        <v>50</v>
      </c>
      <c s="34" t="s">
        <v>141</v>
      </c>
      <c s="34" t="s">
        <v>4765</v>
      </c>
      <c s="35" t="s">
        <v>5</v>
      </c>
      <c s="6" t="s">
        <v>4766</v>
      </c>
      <c s="36" t="s">
        <v>102</v>
      </c>
      <c s="37">
        <v>69.15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25.5">
      <c r="A123" s="35" t="s">
        <v>55</v>
      </c>
      <c r="E123" s="39" t="s">
        <v>4766</v>
      </c>
    </row>
    <row r="124" spans="1:5" ht="63.75">
      <c r="A124" s="35" t="s">
        <v>56</v>
      </c>
      <c r="E124" s="40" t="s">
        <v>4767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144</v>
      </c>
      <c s="34" t="s">
        <v>1324</v>
      </c>
      <c s="35" t="s">
        <v>5</v>
      </c>
      <c s="6" t="s">
        <v>1325</v>
      </c>
      <c s="36" t="s">
        <v>102</v>
      </c>
      <c s="37">
        <v>69.15</v>
      </c>
      <c s="36">
        <v>0.08922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51">
      <c r="A127" s="35" t="s">
        <v>55</v>
      </c>
      <c r="E127" s="39" t="s">
        <v>1326</v>
      </c>
    </row>
    <row r="128" spans="1:5" ht="76.5">
      <c r="A128" s="35" t="s">
        <v>56</v>
      </c>
      <c r="E128" s="40" t="s">
        <v>4768</v>
      </c>
    </row>
    <row r="129" spans="1:5" ht="12.75">
      <c r="A129" t="s">
        <v>58</v>
      </c>
      <c r="E129" s="39" t="s">
        <v>5</v>
      </c>
    </row>
    <row r="130" spans="1:13" ht="12.75">
      <c r="A130" t="s">
        <v>47</v>
      </c>
      <c r="C130" s="31" t="s">
        <v>1940</v>
      </c>
      <c r="E130" s="33" t="s">
        <v>1941</v>
      </c>
      <c r="J130" s="32">
        <f>0</f>
      </c>
      <c s="32">
        <f>0</f>
      </c>
      <c s="32">
        <f>0+L131+L135+L139+L143+L147+L151+L155+L159</f>
      </c>
      <c s="32">
        <f>0+M131+M135+M139+M143+M147+M151+M155+M159</f>
      </c>
    </row>
    <row r="131" spans="1:16" ht="25.5">
      <c r="A131" t="s">
        <v>50</v>
      </c>
      <c s="34" t="s">
        <v>427</v>
      </c>
      <c s="34" t="s">
        <v>4769</v>
      </c>
      <c s="35" t="s">
        <v>5</v>
      </c>
      <c s="6" t="s">
        <v>4770</v>
      </c>
      <c s="36" t="s">
        <v>53</v>
      </c>
      <c s="37">
        <v>5.644</v>
      </c>
      <c s="36">
        <v>0.00189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25.5">
      <c r="A132" s="35" t="s">
        <v>55</v>
      </c>
      <c r="E132" s="39" t="s">
        <v>4770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428</v>
      </c>
      <c s="34" t="s">
        <v>4771</v>
      </c>
      <c s="35" t="s">
        <v>5</v>
      </c>
      <c s="6" t="s">
        <v>4772</v>
      </c>
      <c s="36" t="s">
        <v>102</v>
      </c>
      <c s="37">
        <v>123.2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25.5">
      <c r="A136" s="35" t="s">
        <v>55</v>
      </c>
      <c r="E136" s="39" t="s">
        <v>4772</v>
      </c>
    </row>
    <row r="137" spans="1:5" ht="12.75">
      <c r="A137" s="35" t="s">
        <v>56</v>
      </c>
      <c r="E137" s="40" t="s">
        <v>4773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771</v>
      </c>
      <c s="34" t="s">
        <v>4774</v>
      </c>
      <c s="35" t="s">
        <v>5</v>
      </c>
      <c s="6" t="s">
        <v>4775</v>
      </c>
      <c s="36" t="s">
        <v>53</v>
      </c>
      <c s="37">
        <v>4.25</v>
      </c>
      <c s="36">
        <v>0.55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4775</v>
      </c>
    </row>
    <row r="141" spans="1:5" ht="25.5">
      <c r="A141" s="35" t="s">
        <v>56</v>
      </c>
      <c r="E141" s="40" t="s">
        <v>4776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772</v>
      </c>
      <c s="34" t="s">
        <v>4777</v>
      </c>
      <c s="35" t="s">
        <v>5</v>
      </c>
      <c s="6" t="s">
        <v>4778</v>
      </c>
      <c s="36" t="s">
        <v>108</v>
      </c>
      <c s="37">
        <v>528</v>
      </c>
      <c s="36">
        <v>2E-05</v>
      </c>
      <c s="36">
        <f>ROUND(G143*H143,6)</f>
      </c>
      <c r="L143" s="38">
        <v>0</v>
      </c>
      <c s="32">
        <f>ROUND(ROUND(L143,2)*ROUND(G143,3),2)</f>
      </c>
      <c s="36" t="s">
        <v>109</v>
      </c>
      <c>
        <f>(M143*21)/100</f>
      </c>
      <c t="s">
        <v>28</v>
      </c>
    </row>
    <row r="144" spans="1:5" ht="12.75">
      <c r="A144" s="35" t="s">
        <v>55</v>
      </c>
      <c r="E144" s="39" t="s">
        <v>4778</v>
      </c>
    </row>
    <row r="145" spans="1:5" ht="12.75">
      <c r="A145" s="35" t="s">
        <v>56</v>
      </c>
      <c r="E145" s="40" t="s">
        <v>4779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775</v>
      </c>
      <c s="34" t="s">
        <v>4780</v>
      </c>
      <c s="35" t="s">
        <v>5</v>
      </c>
      <c s="6" t="s">
        <v>4781</v>
      </c>
      <c s="36" t="s">
        <v>53</v>
      </c>
      <c s="37">
        <v>1.394</v>
      </c>
      <c s="36">
        <v>0.55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4781</v>
      </c>
    </row>
    <row r="149" spans="1:5" ht="38.25">
      <c r="A149" s="35" t="s">
        <v>56</v>
      </c>
      <c r="E149" s="40" t="s">
        <v>4782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778</v>
      </c>
      <c s="34" t="s">
        <v>1952</v>
      </c>
      <c s="35" t="s">
        <v>5</v>
      </c>
      <c s="6" t="s">
        <v>1953</v>
      </c>
      <c s="36" t="s">
        <v>53</v>
      </c>
      <c s="37">
        <v>5.644</v>
      </c>
      <c s="36">
        <v>0.02337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25.5">
      <c r="A152" s="35" t="s">
        <v>55</v>
      </c>
      <c r="E152" s="39" t="s">
        <v>1953</v>
      </c>
    </row>
    <row r="153" spans="1:5" ht="25.5">
      <c r="A153" s="35" t="s">
        <v>56</v>
      </c>
      <c r="E153" s="40" t="s">
        <v>4783</v>
      </c>
    </row>
    <row r="154" spans="1:5" ht="12.75">
      <c r="A154" t="s">
        <v>58</v>
      </c>
      <c r="E154" s="39" t="s">
        <v>5</v>
      </c>
    </row>
    <row r="155" spans="1:16" ht="25.5">
      <c r="A155" t="s">
        <v>50</v>
      </c>
      <c s="34" t="s">
        <v>781</v>
      </c>
      <c s="34" t="s">
        <v>1956</v>
      </c>
      <c s="35" t="s">
        <v>5</v>
      </c>
      <c s="6" t="s">
        <v>1957</v>
      </c>
      <c s="36" t="s">
        <v>85</v>
      </c>
      <c s="37">
        <v>3.257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25.5">
      <c r="A156" s="35" t="s">
        <v>55</v>
      </c>
      <c r="E156" s="39" t="s">
        <v>1957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38.25">
      <c r="A159" t="s">
        <v>50</v>
      </c>
      <c s="34" t="s">
        <v>784</v>
      </c>
      <c s="34" t="s">
        <v>1959</v>
      </c>
      <c s="35" t="s">
        <v>5</v>
      </c>
      <c s="6" t="s">
        <v>1960</v>
      </c>
      <c s="36" t="s">
        <v>85</v>
      </c>
      <c s="37">
        <v>3.257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38.25">
      <c r="A160" s="35" t="s">
        <v>55</v>
      </c>
      <c r="E160" s="39" t="s">
        <v>1961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3" ht="12.75">
      <c r="A163" t="s">
        <v>47</v>
      </c>
      <c r="C163" s="31" t="s">
        <v>2047</v>
      </c>
      <c r="E163" s="33" t="s">
        <v>2048</v>
      </c>
      <c r="J163" s="32">
        <f>0</f>
      </c>
      <c s="32">
        <f>0</f>
      </c>
      <c s="32">
        <f>0+L164+L168+L172+L176+L180+L184+L188+L192+L196+L200+L204+L208+L212</f>
      </c>
      <c s="32">
        <f>0+M164+M168+M172+M176+M180+M184+M188+M192+M196+M200+M204+M208+M212</f>
      </c>
    </row>
    <row r="164" spans="1:16" ht="12.75">
      <c r="A164" t="s">
        <v>50</v>
      </c>
      <c s="34" t="s">
        <v>787</v>
      </c>
      <c s="34" t="s">
        <v>4784</v>
      </c>
      <c s="35" t="s">
        <v>5</v>
      </c>
      <c s="6" t="s">
        <v>4785</v>
      </c>
      <c s="36" t="s">
        <v>108</v>
      </c>
      <c s="37">
        <v>55.18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12.75">
      <c r="A165" s="35" t="s">
        <v>55</v>
      </c>
      <c r="E165" s="39" t="s">
        <v>4785</v>
      </c>
    </row>
    <row r="166" spans="1:5" ht="38.25">
      <c r="A166" s="35" t="s">
        <v>56</v>
      </c>
      <c r="E166" s="40" t="s">
        <v>4786</v>
      </c>
    </row>
    <row r="167" spans="1:5" ht="12.75">
      <c r="A167" t="s">
        <v>58</v>
      </c>
      <c r="E167" s="39" t="s">
        <v>5</v>
      </c>
    </row>
    <row r="168" spans="1:16" ht="12.75">
      <c r="A168" t="s">
        <v>50</v>
      </c>
      <c s="34" t="s">
        <v>790</v>
      </c>
      <c s="34" t="s">
        <v>4787</v>
      </c>
      <c s="35" t="s">
        <v>5</v>
      </c>
      <c s="6" t="s">
        <v>4788</v>
      </c>
      <c s="36" t="s">
        <v>108</v>
      </c>
      <c s="37">
        <v>67.9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28</v>
      </c>
    </row>
    <row r="169" spans="1:5" ht="12.75">
      <c r="A169" s="35" t="s">
        <v>55</v>
      </c>
      <c r="E169" s="39" t="s">
        <v>4788</v>
      </c>
    </row>
    <row r="170" spans="1:5" ht="12.75">
      <c r="A170" s="35" t="s">
        <v>56</v>
      </c>
      <c r="E170" s="40" t="s">
        <v>4789</v>
      </c>
    </row>
    <row r="171" spans="1:5" ht="12.75">
      <c r="A171" t="s">
        <v>58</v>
      </c>
      <c r="E171" s="39" t="s">
        <v>5</v>
      </c>
    </row>
    <row r="172" spans="1:16" ht="12.75">
      <c r="A172" t="s">
        <v>50</v>
      </c>
      <c s="34" t="s">
        <v>793</v>
      </c>
      <c s="34" t="s">
        <v>4790</v>
      </c>
      <c s="35" t="s">
        <v>5</v>
      </c>
      <c s="6" t="s">
        <v>4791</v>
      </c>
      <c s="36" t="s">
        <v>108</v>
      </c>
      <c s="37">
        <v>16.8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28</v>
      </c>
    </row>
    <row r="173" spans="1:5" ht="12.75">
      <c r="A173" s="35" t="s">
        <v>55</v>
      </c>
      <c r="E173" s="39" t="s">
        <v>4791</v>
      </c>
    </row>
    <row r="174" spans="1:5" ht="12.75">
      <c r="A174" s="35" t="s">
        <v>56</v>
      </c>
      <c r="E174" s="40" t="s">
        <v>4792</v>
      </c>
    </row>
    <row r="175" spans="1:5" ht="12.75">
      <c r="A175" t="s">
        <v>58</v>
      </c>
      <c r="E175" s="39" t="s">
        <v>5</v>
      </c>
    </row>
    <row r="176" spans="1:16" ht="25.5">
      <c r="A176" t="s">
        <v>50</v>
      </c>
      <c s="34" t="s">
        <v>796</v>
      </c>
      <c s="34" t="s">
        <v>4793</v>
      </c>
      <c s="35" t="s">
        <v>5</v>
      </c>
      <c s="6" t="s">
        <v>4794</v>
      </c>
      <c s="36" t="s">
        <v>108</v>
      </c>
      <c s="37">
        <v>176</v>
      </c>
      <c s="36">
        <v>0.00228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28</v>
      </c>
    </row>
    <row r="177" spans="1:5" ht="25.5">
      <c r="A177" s="35" t="s">
        <v>55</v>
      </c>
      <c r="E177" s="39" t="s">
        <v>4794</v>
      </c>
    </row>
    <row r="178" spans="1:5" ht="38.25">
      <c r="A178" s="35" t="s">
        <v>56</v>
      </c>
      <c r="E178" s="40" t="s">
        <v>4795</v>
      </c>
    </row>
    <row r="179" spans="1:5" ht="12.75">
      <c r="A179" t="s">
        <v>58</v>
      </c>
      <c r="E179" s="39" t="s">
        <v>5</v>
      </c>
    </row>
    <row r="180" spans="1:16" ht="12.75">
      <c r="A180" t="s">
        <v>50</v>
      </c>
      <c s="34" t="s">
        <v>799</v>
      </c>
      <c s="34" t="s">
        <v>4796</v>
      </c>
      <c s="35" t="s">
        <v>5</v>
      </c>
      <c s="6" t="s">
        <v>4797</v>
      </c>
      <c s="36" t="s">
        <v>108</v>
      </c>
      <c s="37">
        <v>88</v>
      </c>
      <c s="36">
        <v>0.00584</v>
      </c>
      <c s="36">
        <f>ROUND(G180*H180,6)</f>
      </c>
      <c r="L180" s="38">
        <v>0</v>
      </c>
      <c s="32">
        <f>ROUND(ROUND(L180,2)*ROUND(G180,3),2)</f>
      </c>
      <c s="36" t="s">
        <v>109</v>
      </c>
      <c>
        <f>(M180*21)/100</f>
      </c>
      <c t="s">
        <v>28</v>
      </c>
    </row>
    <row r="181" spans="1:5" ht="12.75">
      <c r="A181" s="35" t="s">
        <v>55</v>
      </c>
      <c r="E181" s="39" t="s">
        <v>4797</v>
      </c>
    </row>
    <row r="182" spans="1:5" ht="38.25">
      <c r="A182" s="35" t="s">
        <v>56</v>
      </c>
      <c r="E182" s="40" t="s">
        <v>4798</v>
      </c>
    </row>
    <row r="183" spans="1:5" ht="12.75">
      <c r="A183" t="s">
        <v>58</v>
      </c>
      <c r="E183" s="39" t="s">
        <v>5</v>
      </c>
    </row>
    <row r="184" spans="1:16" ht="12.75">
      <c r="A184" t="s">
        <v>50</v>
      </c>
      <c s="34" t="s">
        <v>802</v>
      </c>
      <c s="34" t="s">
        <v>4799</v>
      </c>
      <c s="35" t="s">
        <v>5</v>
      </c>
      <c s="6" t="s">
        <v>4800</v>
      </c>
      <c s="36" t="s">
        <v>108</v>
      </c>
      <c s="37">
        <v>6.5</v>
      </c>
      <c s="36">
        <v>0.00438</v>
      </c>
      <c s="36">
        <f>ROUND(G184*H184,6)</f>
      </c>
      <c r="L184" s="38">
        <v>0</v>
      </c>
      <c s="32">
        <f>ROUND(ROUND(L184,2)*ROUND(G184,3),2)</f>
      </c>
      <c s="36" t="s">
        <v>109</v>
      </c>
      <c>
        <f>(M184*21)/100</f>
      </c>
      <c t="s">
        <v>28</v>
      </c>
    </row>
    <row r="185" spans="1:5" ht="12.75">
      <c r="A185" s="35" t="s">
        <v>55</v>
      </c>
      <c r="E185" s="39" t="s">
        <v>4800</v>
      </c>
    </row>
    <row r="186" spans="1:5" ht="38.25">
      <c r="A186" s="35" t="s">
        <v>56</v>
      </c>
      <c r="E186" s="40" t="s">
        <v>4801</v>
      </c>
    </row>
    <row r="187" spans="1:5" ht="12.75">
      <c r="A187" t="s">
        <v>58</v>
      </c>
      <c r="E187" s="39" t="s">
        <v>5</v>
      </c>
    </row>
    <row r="188" spans="1:16" ht="12.75">
      <c r="A188" t="s">
        <v>50</v>
      </c>
      <c s="34" t="s">
        <v>805</v>
      </c>
      <c s="34" t="s">
        <v>4802</v>
      </c>
      <c s="35" t="s">
        <v>5</v>
      </c>
      <c s="6" t="s">
        <v>4803</v>
      </c>
      <c s="36" t="s">
        <v>128</v>
      </c>
      <c s="37">
        <v>113</v>
      </c>
      <c s="36">
        <v>0.0009</v>
      </c>
      <c s="36">
        <f>ROUND(G188*H188,6)</f>
      </c>
      <c r="L188" s="38">
        <v>0</v>
      </c>
      <c s="32">
        <f>ROUND(ROUND(L188,2)*ROUND(G188,3),2)</f>
      </c>
      <c s="36" t="s">
        <v>109</v>
      </c>
      <c>
        <f>(M188*21)/100</f>
      </c>
      <c t="s">
        <v>28</v>
      </c>
    </row>
    <row r="189" spans="1:5" ht="12.75">
      <c r="A189" s="35" t="s">
        <v>55</v>
      </c>
      <c r="E189" s="39" t="s">
        <v>4803</v>
      </c>
    </row>
    <row r="190" spans="1:5" ht="38.25">
      <c r="A190" s="35" t="s">
        <v>56</v>
      </c>
      <c r="E190" s="40" t="s">
        <v>4804</v>
      </c>
    </row>
    <row r="191" spans="1:5" ht="12.75">
      <c r="A191" t="s">
        <v>58</v>
      </c>
      <c r="E191" s="39" t="s">
        <v>5</v>
      </c>
    </row>
    <row r="192" spans="1:16" ht="25.5">
      <c r="A192" t="s">
        <v>50</v>
      </c>
      <c s="34" t="s">
        <v>808</v>
      </c>
      <c s="34" t="s">
        <v>4805</v>
      </c>
      <c s="35" t="s">
        <v>5</v>
      </c>
      <c s="6" t="s">
        <v>4806</v>
      </c>
      <c s="36" t="s">
        <v>108</v>
      </c>
      <c s="37">
        <v>25.4</v>
      </c>
      <c s="36">
        <v>0.00436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28</v>
      </c>
    </row>
    <row r="193" spans="1:5" ht="25.5">
      <c r="A193" s="35" t="s">
        <v>55</v>
      </c>
      <c r="E193" s="39" t="s">
        <v>4806</v>
      </c>
    </row>
    <row r="194" spans="1:5" ht="63.75">
      <c r="A194" s="35" t="s">
        <v>56</v>
      </c>
      <c r="E194" s="40" t="s">
        <v>4807</v>
      </c>
    </row>
    <row r="195" spans="1:5" ht="12.75">
      <c r="A195" t="s">
        <v>58</v>
      </c>
      <c r="E195" s="39" t="s">
        <v>5</v>
      </c>
    </row>
    <row r="196" spans="1:16" ht="12.75">
      <c r="A196" t="s">
        <v>50</v>
      </c>
      <c s="34" t="s">
        <v>811</v>
      </c>
      <c s="34" t="s">
        <v>4808</v>
      </c>
      <c s="35" t="s">
        <v>5</v>
      </c>
      <c s="6" t="s">
        <v>4809</v>
      </c>
      <c s="36" t="s">
        <v>128</v>
      </c>
      <c s="37">
        <v>5</v>
      </c>
      <c s="36">
        <v>0.00045</v>
      </c>
      <c s="36">
        <f>ROUND(G196*H196,6)</f>
      </c>
      <c r="L196" s="38">
        <v>0</v>
      </c>
      <c s="32">
        <f>ROUND(ROUND(L196,2)*ROUND(G196,3),2)</f>
      </c>
      <c s="36" t="s">
        <v>109</v>
      </c>
      <c>
        <f>(M196*21)/100</f>
      </c>
      <c t="s">
        <v>28</v>
      </c>
    </row>
    <row r="197" spans="1:5" ht="12.75">
      <c r="A197" s="35" t="s">
        <v>55</v>
      </c>
      <c r="E197" s="39" t="s">
        <v>4809</v>
      </c>
    </row>
    <row r="198" spans="1:5" ht="38.25">
      <c r="A198" s="35" t="s">
        <v>56</v>
      </c>
      <c r="E198" s="40" t="s">
        <v>4810</v>
      </c>
    </row>
    <row r="199" spans="1:5" ht="12.75">
      <c r="A199" t="s">
        <v>58</v>
      </c>
      <c r="E199" s="39" t="s">
        <v>5</v>
      </c>
    </row>
    <row r="200" spans="1:16" ht="25.5">
      <c r="A200" t="s">
        <v>50</v>
      </c>
      <c s="34" t="s">
        <v>814</v>
      </c>
      <c s="34" t="s">
        <v>4811</v>
      </c>
      <c s="35" t="s">
        <v>5</v>
      </c>
      <c s="6" t="s">
        <v>4812</v>
      </c>
      <c s="36" t="s">
        <v>108</v>
      </c>
      <c s="37">
        <v>88</v>
      </c>
      <c s="36">
        <v>0.01128</v>
      </c>
      <c s="36">
        <f>ROUND(G200*H200,6)</f>
      </c>
      <c r="L200" s="38">
        <v>0</v>
      </c>
      <c s="32">
        <f>ROUND(ROUND(L200,2)*ROUND(G200,3),2)</f>
      </c>
      <c s="36" t="s">
        <v>109</v>
      </c>
      <c>
        <f>(M200*21)/100</f>
      </c>
      <c t="s">
        <v>28</v>
      </c>
    </row>
    <row r="201" spans="1:5" ht="25.5">
      <c r="A201" s="35" t="s">
        <v>55</v>
      </c>
      <c r="E201" s="39" t="s">
        <v>4812</v>
      </c>
    </row>
    <row r="202" spans="1:5" ht="38.25">
      <c r="A202" s="35" t="s">
        <v>56</v>
      </c>
      <c r="E202" s="40" t="s">
        <v>4813</v>
      </c>
    </row>
    <row r="203" spans="1:5" ht="12.75">
      <c r="A203" t="s">
        <v>58</v>
      </c>
      <c r="E203" s="39" t="s">
        <v>5</v>
      </c>
    </row>
    <row r="204" spans="1:16" ht="25.5">
      <c r="A204" t="s">
        <v>50</v>
      </c>
      <c s="34" t="s">
        <v>817</v>
      </c>
      <c s="34" t="s">
        <v>4814</v>
      </c>
      <c s="35" t="s">
        <v>5</v>
      </c>
      <c s="6" t="s">
        <v>4815</v>
      </c>
      <c s="36" t="s">
        <v>108</v>
      </c>
      <c s="37">
        <v>21</v>
      </c>
      <c s="36">
        <v>0.00217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25.5">
      <c r="A205" s="35" t="s">
        <v>55</v>
      </c>
      <c r="E205" s="39" t="s">
        <v>4815</v>
      </c>
    </row>
    <row r="206" spans="1:5" ht="38.25">
      <c r="A206" s="35" t="s">
        <v>56</v>
      </c>
      <c r="E206" s="40" t="s">
        <v>4816</v>
      </c>
    </row>
    <row r="207" spans="1:5" ht="12.75">
      <c r="A207" t="s">
        <v>58</v>
      </c>
      <c r="E207" s="39" t="s">
        <v>5</v>
      </c>
    </row>
    <row r="208" spans="1:16" ht="25.5">
      <c r="A208" t="s">
        <v>50</v>
      </c>
      <c s="34" t="s">
        <v>818</v>
      </c>
      <c s="34" t="s">
        <v>2116</v>
      </c>
      <c s="35" t="s">
        <v>5</v>
      </c>
      <c s="6" t="s">
        <v>2117</v>
      </c>
      <c s="36" t="s">
        <v>85</v>
      </c>
      <c s="37">
        <v>2.197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25.5">
      <c r="A209" s="35" t="s">
        <v>55</v>
      </c>
      <c r="E209" s="39" t="s">
        <v>2117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38.25">
      <c r="A212" t="s">
        <v>50</v>
      </c>
      <c s="34" t="s">
        <v>819</v>
      </c>
      <c s="34" t="s">
        <v>2119</v>
      </c>
      <c s="35" t="s">
        <v>5</v>
      </c>
      <c s="6" t="s">
        <v>2120</v>
      </c>
      <c s="36" t="s">
        <v>85</v>
      </c>
      <c s="37">
        <v>2.197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28</v>
      </c>
    </row>
    <row r="213" spans="1:5" ht="38.25">
      <c r="A213" s="35" t="s">
        <v>55</v>
      </c>
      <c r="E213" s="39" t="s">
        <v>2121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3" ht="12.75">
      <c r="A216" t="s">
        <v>47</v>
      </c>
      <c r="C216" s="31" t="s">
        <v>1030</v>
      </c>
      <c r="E216" s="33" t="s">
        <v>1031</v>
      </c>
      <c r="J216" s="32">
        <f>0</f>
      </c>
      <c s="32">
        <f>0</f>
      </c>
      <c s="32">
        <f>0+L217+L221+L225+L229+L233+L237+L241+L245+L249+L253+L257</f>
      </c>
      <c s="32">
        <f>0+M217+M221+M225+M229+M233+M237+M241+M245+M249+M253+M257</f>
      </c>
    </row>
    <row r="217" spans="1:16" ht="25.5">
      <c r="A217" t="s">
        <v>50</v>
      </c>
      <c s="34" t="s">
        <v>820</v>
      </c>
      <c s="34" t="s">
        <v>4817</v>
      </c>
      <c s="35" t="s">
        <v>5</v>
      </c>
      <c s="6" t="s">
        <v>4818</v>
      </c>
      <c s="36" t="s">
        <v>108</v>
      </c>
      <c s="37">
        <v>9.2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28</v>
      </c>
    </row>
    <row r="218" spans="1:5" ht="25.5">
      <c r="A218" s="35" t="s">
        <v>55</v>
      </c>
      <c r="E218" s="39" t="s">
        <v>4818</v>
      </c>
    </row>
    <row r="219" spans="1:5" ht="38.25">
      <c r="A219" s="35" t="s">
        <v>56</v>
      </c>
      <c r="E219" s="40" t="s">
        <v>4819</v>
      </c>
    </row>
    <row r="220" spans="1:5" ht="12.75">
      <c r="A220" t="s">
        <v>58</v>
      </c>
      <c r="E220" s="39" t="s">
        <v>5</v>
      </c>
    </row>
    <row r="221" spans="1:16" ht="25.5">
      <c r="A221" t="s">
        <v>50</v>
      </c>
      <c s="34" t="s">
        <v>821</v>
      </c>
      <c s="34" t="s">
        <v>4820</v>
      </c>
      <c s="35" t="s">
        <v>5</v>
      </c>
      <c s="6" t="s">
        <v>4821</v>
      </c>
      <c s="36" t="s">
        <v>102</v>
      </c>
      <c s="37">
        <v>501</v>
      </c>
      <c s="36">
        <v>0.00028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25.5">
      <c r="A222" s="35" t="s">
        <v>55</v>
      </c>
      <c r="E222" s="39" t="s">
        <v>4821</v>
      </c>
    </row>
    <row r="223" spans="1:5" ht="38.25">
      <c r="A223" s="35" t="s">
        <v>56</v>
      </c>
      <c r="E223" s="40" t="s">
        <v>4822</v>
      </c>
    </row>
    <row r="224" spans="1:5" ht="12.75">
      <c r="A224" t="s">
        <v>58</v>
      </c>
      <c r="E224" s="39" t="s">
        <v>5</v>
      </c>
    </row>
    <row r="225" spans="1:16" ht="12.75">
      <c r="A225" t="s">
        <v>50</v>
      </c>
      <c s="34" t="s">
        <v>824</v>
      </c>
      <c s="34" t="s">
        <v>4823</v>
      </c>
      <c s="35" t="s">
        <v>5</v>
      </c>
      <c s="6" t="s">
        <v>4824</v>
      </c>
      <c s="36" t="s">
        <v>102</v>
      </c>
      <c s="37">
        <v>567.633</v>
      </c>
      <c s="36">
        <v>0.0094</v>
      </c>
      <c s="36">
        <f>ROUND(G225*H225,6)</f>
      </c>
      <c r="L225" s="38">
        <v>0</v>
      </c>
      <c s="32">
        <f>ROUND(ROUND(L225,2)*ROUND(G225,3),2)</f>
      </c>
      <c s="36" t="s">
        <v>109</v>
      </c>
      <c>
        <f>(M225*21)/100</f>
      </c>
      <c t="s">
        <v>28</v>
      </c>
    </row>
    <row r="226" spans="1:5" ht="12.75">
      <c r="A226" s="35" t="s">
        <v>55</v>
      </c>
      <c r="E226" s="39" t="s">
        <v>4824</v>
      </c>
    </row>
    <row r="227" spans="1:5" ht="51">
      <c r="A227" s="35" t="s">
        <v>56</v>
      </c>
      <c r="E227" s="40" t="s">
        <v>4825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827</v>
      </c>
      <c s="34" t="s">
        <v>4826</v>
      </c>
      <c s="35" t="s">
        <v>5</v>
      </c>
      <c s="6" t="s">
        <v>4827</v>
      </c>
      <c s="36" t="s">
        <v>102</v>
      </c>
      <c s="37">
        <v>418.943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28</v>
      </c>
    </row>
    <row r="230" spans="1:5" ht="12.75">
      <c r="A230" s="35" t="s">
        <v>55</v>
      </c>
      <c r="E230" s="39" t="s">
        <v>4827</v>
      </c>
    </row>
    <row r="231" spans="1:5" ht="12.75">
      <c r="A231" s="35" t="s">
        <v>56</v>
      </c>
      <c r="E231" s="40" t="s">
        <v>4828</v>
      </c>
    </row>
    <row r="232" spans="1:5" ht="12.75">
      <c r="A232" t="s">
        <v>58</v>
      </c>
      <c r="E232" s="39" t="s">
        <v>5</v>
      </c>
    </row>
    <row r="233" spans="1:16" ht="12.75">
      <c r="A233" t="s">
        <v>50</v>
      </c>
      <c s="34" t="s">
        <v>831</v>
      </c>
      <c s="34" t="s">
        <v>4829</v>
      </c>
      <c s="35" t="s">
        <v>5</v>
      </c>
      <c s="6" t="s">
        <v>4830</v>
      </c>
      <c s="36" t="s">
        <v>102</v>
      </c>
      <c s="37">
        <v>67.9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28</v>
      </c>
    </row>
    <row r="234" spans="1:5" ht="12.75">
      <c r="A234" s="35" t="s">
        <v>55</v>
      </c>
      <c r="E234" s="39" t="s">
        <v>4830</v>
      </c>
    </row>
    <row r="235" spans="1:5" ht="38.25">
      <c r="A235" s="35" t="s">
        <v>56</v>
      </c>
      <c r="E235" s="40" t="s">
        <v>4831</v>
      </c>
    </row>
    <row r="236" spans="1:5" ht="12.75">
      <c r="A236" t="s">
        <v>58</v>
      </c>
      <c r="E236" s="39" t="s">
        <v>5</v>
      </c>
    </row>
    <row r="237" spans="1:16" ht="12.75">
      <c r="A237" t="s">
        <v>50</v>
      </c>
      <c s="34" t="s">
        <v>834</v>
      </c>
      <c s="34" t="s">
        <v>4832</v>
      </c>
      <c s="35" t="s">
        <v>5</v>
      </c>
      <c s="6" t="s">
        <v>4833</v>
      </c>
      <c s="36" t="s">
        <v>128</v>
      </c>
      <c s="37">
        <v>5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28</v>
      </c>
    </row>
    <row r="238" spans="1:5" ht="12.75">
      <c r="A238" s="35" t="s">
        <v>55</v>
      </c>
      <c r="E238" s="39" t="s">
        <v>4833</v>
      </c>
    </row>
    <row r="239" spans="1:5" ht="25.5">
      <c r="A239" s="35" t="s">
        <v>56</v>
      </c>
      <c r="E239" s="40" t="s">
        <v>4834</v>
      </c>
    </row>
    <row r="240" spans="1:5" ht="12.75">
      <c r="A240" t="s">
        <v>58</v>
      </c>
      <c r="E240" s="39" t="s">
        <v>5</v>
      </c>
    </row>
    <row r="241" spans="1:16" ht="12.75">
      <c r="A241" t="s">
        <v>50</v>
      </c>
      <c s="34" t="s">
        <v>837</v>
      </c>
      <c s="34" t="s">
        <v>4835</v>
      </c>
      <c s="35" t="s">
        <v>5</v>
      </c>
      <c s="6" t="s">
        <v>4836</v>
      </c>
      <c s="36" t="s">
        <v>108</v>
      </c>
      <c s="37">
        <v>12</v>
      </c>
      <c s="36">
        <v>0.00024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28</v>
      </c>
    </row>
    <row r="242" spans="1:5" ht="12.75">
      <c r="A242" s="35" t="s">
        <v>55</v>
      </c>
      <c r="E242" s="39" t="s">
        <v>4836</v>
      </c>
    </row>
    <row r="243" spans="1:5" ht="25.5">
      <c r="A243" s="35" t="s">
        <v>56</v>
      </c>
      <c r="E243" s="40" t="s">
        <v>4837</v>
      </c>
    </row>
    <row r="244" spans="1:5" ht="12.75">
      <c r="A244" t="s">
        <v>58</v>
      </c>
      <c r="E244" s="39" t="s">
        <v>5</v>
      </c>
    </row>
    <row r="245" spans="1:16" ht="12.75">
      <c r="A245" t="s">
        <v>50</v>
      </c>
      <c s="34" t="s">
        <v>841</v>
      </c>
      <c s="34" t="s">
        <v>4838</v>
      </c>
      <c s="35" t="s">
        <v>5</v>
      </c>
      <c s="6" t="s">
        <v>4839</v>
      </c>
      <c s="36" t="s">
        <v>85</v>
      </c>
      <c s="37">
        <v>0.048</v>
      </c>
      <c s="36">
        <v>1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4839</v>
      </c>
    </row>
    <row r="247" spans="1:5" ht="38.25">
      <c r="A247" s="35" t="s">
        <v>56</v>
      </c>
      <c r="E247" s="40" t="s">
        <v>4840</v>
      </c>
    </row>
    <row r="248" spans="1:5" ht="12.75">
      <c r="A248" t="s">
        <v>58</v>
      </c>
      <c r="E248" s="39" t="s">
        <v>5</v>
      </c>
    </row>
    <row r="249" spans="1:16" ht="25.5">
      <c r="A249" t="s">
        <v>50</v>
      </c>
      <c s="34" t="s">
        <v>842</v>
      </c>
      <c s="34" t="s">
        <v>4841</v>
      </c>
      <c s="35" t="s">
        <v>5</v>
      </c>
      <c s="6" t="s">
        <v>4842</v>
      </c>
      <c s="36" t="s">
        <v>2344</v>
      </c>
      <c s="37">
        <v>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25.5">
      <c r="A250" s="35" t="s">
        <v>55</v>
      </c>
      <c r="E250" s="39" t="s">
        <v>4842</v>
      </c>
    </row>
    <row r="251" spans="1:5" ht="25.5">
      <c r="A251" s="35" t="s">
        <v>56</v>
      </c>
      <c r="E251" s="40" t="s">
        <v>4843</v>
      </c>
    </row>
    <row r="252" spans="1:5" ht="12.75">
      <c r="A252" t="s">
        <v>58</v>
      </c>
      <c r="E252" s="39" t="s">
        <v>5</v>
      </c>
    </row>
    <row r="253" spans="1:16" ht="25.5">
      <c r="A253" t="s">
        <v>50</v>
      </c>
      <c s="34" t="s">
        <v>1168</v>
      </c>
      <c s="34" t="s">
        <v>1040</v>
      </c>
      <c s="35" t="s">
        <v>5</v>
      </c>
      <c s="6" t="s">
        <v>1041</v>
      </c>
      <c s="36" t="s">
        <v>85</v>
      </c>
      <c s="37">
        <v>5.527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28</v>
      </c>
    </row>
    <row r="254" spans="1:5" ht="25.5">
      <c r="A254" s="35" t="s">
        <v>55</v>
      </c>
      <c r="E254" s="39" t="s">
        <v>1041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5</v>
      </c>
    </row>
    <row r="257" spans="1:16" ht="38.25">
      <c r="A257" t="s">
        <v>50</v>
      </c>
      <c s="34" t="s">
        <v>1171</v>
      </c>
      <c s="34" t="s">
        <v>1043</v>
      </c>
      <c s="35" t="s">
        <v>5</v>
      </c>
      <c s="6" t="s">
        <v>1044</v>
      </c>
      <c s="36" t="s">
        <v>85</v>
      </c>
      <c s="37">
        <v>5.527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28</v>
      </c>
    </row>
    <row r="258" spans="1:5" ht="38.25">
      <c r="A258" s="35" t="s">
        <v>55</v>
      </c>
      <c r="E258" s="39" t="s">
        <v>1045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5</v>
      </c>
    </row>
    <row r="261" spans="1:13" ht="12.75">
      <c r="A261" t="s">
        <v>47</v>
      </c>
      <c r="C261" s="31" t="s">
        <v>2432</v>
      </c>
      <c r="E261" s="33" t="s">
        <v>2433</v>
      </c>
      <c r="J261" s="32">
        <f>0</f>
      </c>
      <c s="32">
        <f>0</f>
      </c>
      <c s="32">
        <f>0+L262+L266+L270+L274+L278+L282</f>
      </c>
      <c s="32">
        <f>0+M262+M266+M270+M274+M278+M282</f>
      </c>
    </row>
    <row r="262" spans="1:16" ht="12.75">
      <c r="A262" t="s">
        <v>50</v>
      </c>
      <c s="34" t="s">
        <v>1174</v>
      </c>
      <c s="34" t="s">
        <v>2435</v>
      </c>
      <c s="35" t="s">
        <v>5</v>
      </c>
      <c s="6" t="s">
        <v>2436</v>
      </c>
      <c s="36" t="s">
        <v>102</v>
      </c>
      <c s="37">
        <v>63.252</v>
      </c>
      <c s="36">
        <v>0.0003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28</v>
      </c>
    </row>
    <row r="263" spans="1:5" ht="12.75">
      <c r="A263" s="35" t="s">
        <v>55</v>
      </c>
      <c r="E263" s="39" t="s">
        <v>2436</v>
      </c>
    </row>
    <row r="264" spans="1:5" ht="25.5">
      <c r="A264" s="35" t="s">
        <v>56</v>
      </c>
      <c r="E264" s="40" t="s">
        <v>4844</v>
      </c>
    </row>
    <row r="265" spans="1:5" ht="12.75">
      <c r="A265" t="s">
        <v>58</v>
      </c>
      <c r="E265" s="39" t="s">
        <v>5</v>
      </c>
    </row>
    <row r="266" spans="1:16" ht="25.5">
      <c r="A266" t="s">
        <v>50</v>
      </c>
      <c s="34" t="s">
        <v>1177</v>
      </c>
      <c s="34" t="s">
        <v>2463</v>
      </c>
      <c s="35" t="s">
        <v>5</v>
      </c>
      <c s="6" t="s">
        <v>2464</v>
      </c>
      <c s="36" t="s">
        <v>102</v>
      </c>
      <c s="37">
        <v>63.252</v>
      </c>
      <c s="36">
        <v>0.0334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28</v>
      </c>
    </row>
    <row r="267" spans="1:5" ht="25.5">
      <c r="A267" s="35" t="s">
        <v>55</v>
      </c>
      <c r="E267" s="39" t="s">
        <v>2464</v>
      </c>
    </row>
    <row r="268" spans="1:5" ht="25.5">
      <c r="A268" s="35" t="s">
        <v>56</v>
      </c>
      <c r="E268" s="40" t="s">
        <v>4844</v>
      </c>
    </row>
    <row r="269" spans="1:5" ht="12.75">
      <c r="A269" t="s">
        <v>58</v>
      </c>
      <c r="E269" s="39" t="s">
        <v>5</v>
      </c>
    </row>
    <row r="270" spans="1:16" ht="12.75">
      <c r="A270" t="s">
        <v>50</v>
      </c>
      <c s="34" t="s">
        <v>1181</v>
      </c>
      <c s="34" t="s">
        <v>2467</v>
      </c>
      <c s="35" t="s">
        <v>5</v>
      </c>
      <c s="6" t="s">
        <v>2468</v>
      </c>
      <c s="36" t="s">
        <v>128</v>
      </c>
      <c s="37">
        <v>3162.6</v>
      </c>
      <c s="36">
        <v>0.0005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2468</v>
      </c>
    </row>
    <row r="272" spans="1:5" ht="25.5">
      <c r="A272" s="35" t="s">
        <v>56</v>
      </c>
      <c r="E272" s="40" t="s">
        <v>4845</v>
      </c>
    </row>
    <row r="273" spans="1:5" ht="12.75">
      <c r="A273" t="s">
        <v>58</v>
      </c>
      <c r="E273" s="39" t="s">
        <v>5</v>
      </c>
    </row>
    <row r="274" spans="1:16" ht="12.75">
      <c r="A274" t="s">
        <v>50</v>
      </c>
      <c s="34" t="s">
        <v>1185</v>
      </c>
      <c s="34" t="s">
        <v>2471</v>
      </c>
      <c s="35" t="s">
        <v>5</v>
      </c>
      <c s="6" t="s">
        <v>2472</v>
      </c>
      <c s="36" t="s">
        <v>128</v>
      </c>
      <c s="37">
        <v>376</v>
      </c>
      <c s="36">
        <v>0.0008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12.75">
      <c r="A275" s="35" t="s">
        <v>55</v>
      </c>
      <c r="E275" s="39" t="s">
        <v>2472</v>
      </c>
    </row>
    <row r="276" spans="1:5" ht="12.75">
      <c r="A276" s="35" t="s">
        <v>56</v>
      </c>
      <c r="E276" s="40" t="s">
        <v>4846</v>
      </c>
    </row>
    <row r="277" spans="1:5" ht="12.75">
      <c r="A277" t="s">
        <v>58</v>
      </c>
      <c r="E277" s="39" t="s">
        <v>5</v>
      </c>
    </row>
    <row r="278" spans="1:16" ht="25.5">
      <c r="A278" t="s">
        <v>50</v>
      </c>
      <c s="34" t="s">
        <v>1189</v>
      </c>
      <c s="34" t="s">
        <v>2475</v>
      </c>
      <c s="35" t="s">
        <v>5</v>
      </c>
      <c s="6" t="s">
        <v>2476</v>
      </c>
      <c s="36" t="s">
        <v>85</v>
      </c>
      <c s="37">
        <v>4.014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28</v>
      </c>
    </row>
    <row r="279" spans="1:5" ht="25.5">
      <c r="A279" s="35" t="s">
        <v>55</v>
      </c>
      <c r="E279" s="39" t="s">
        <v>2476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5</v>
      </c>
    </row>
    <row r="282" spans="1:16" ht="25.5">
      <c r="A282" t="s">
        <v>50</v>
      </c>
      <c s="34" t="s">
        <v>1192</v>
      </c>
      <c s="34" t="s">
        <v>2478</v>
      </c>
      <c s="35" t="s">
        <v>5</v>
      </c>
      <c s="6" t="s">
        <v>2479</v>
      </c>
      <c s="36" t="s">
        <v>85</v>
      </c>
      <c s="37">
        <v>4.014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28</v>
      </c>
    </row>
    <row r="283" spans="1:5" ht="38.25">
      <c r="A283" s="35" t="s">
        <v>55</v>
      </c>
      <c r="E283" s="39" t="s">
        <v>2480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5</v>
      </c>
    </row>
    <row r="286" spans="1:13" ht="12.75">
      <c r="A286" t="s">
        <v>47</v>
      </c>
      <c r="C286" s="31" t="s">
        <v>4847</v>
      </c>
      <c r="E286" s="33" t="s">
        <v>4848</v>
      </c>
      <c r="J286" s="32">
        <f>0</f>
      </c>
      <c s="32">
        <f>0</f>
      </c>
      <c s="32">
        <f>0+L287+L291+L295+L299+L303+L307</f>
      </c>
      <c s="32">
        <f>0+M287+M291+M295+M299+M303+M307</f>
      </c>
    </row>
    <row r="287" spans="1:16" ht="25.5">
      <c r="A287" t="s">
        <v>50</v>
      </c>
      <c s="34" t="s">
        <v>1196</v>
      </c>
      <c s="34" t="s">
        <v>4849</v>
      </c>
      <c s="35" t="s">
        <v>5</v>
      </c>
      <c s="6" t="s">
        <v>4850</v>
      </c>
      <c s="36" t="s">
        <v>102</v>
      </c>
      <c s="37">
        <v>296.394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25.5">
      <c r="A288" s="35" t="s">
        <v>55</v>
      </c>
      <c r="E288" s="39" t="s">
        <v>4850</v>
      </c>
    </row>
    <row r="289" spans="1:5" ht="76.5">
      <c r="A289" s="35" t="s">
        <v>56</v>
      </c>
      <c r="E289" s="40" t="s">
        <v>4851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1199</v>
      </c>
      <c s="34" t="s">
        <v>4852</v>
      </c>
      <c s="35" t="s">
        <v>5</v>
      </c>
      <c s="6" t="s">
        <v>4853</v>
      </c>
      <c s="36" t="s">
        <v>85</v>
      </c>
      <c s="37">
        <v>8.892</v>
      </c>
      <c s="36">
        <v>1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4853</v>
      </c>
    </row>
    <row r="293" spans="1:5" ht="51">
      <c r="A293" s="35" t="s">
        <v>56</v>
      </c>
      <c r="E293" s="40" t="s">
        <v>4854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1203</v>
      </c>
      <c s="34" t="s">
        <v>4855</v>
      </c>
      <c s="35" t="s">
        <v>5</v>
      </c>
      <c s="6" t="s">
        <v>4856</v>
      </c>
      <c s="36" t="s">
        <v>102</v>
      </c>
      <c s="37">
        <v>296.394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25.5">
      <c r="A296" s="35" t="s">
        <v>55</v>
      </c>
      <c r="E296" s="39" t="s">
        <v>4856</v>
      </c>
    </row>
    <row r="297" spans="1:5" ht="102">
      <c r="A297" s="35" t="s">
        <v>56</v>
      </c>
      <c r="E297" s="40" t="s">
        <v>4857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1207</v>
      </c>
      <c s="34" t="s">
        <v>4858</v>
      </c>
      <c s="35" t="s">
        <v>5</v>
      </c>
      <c s="6" t="s">
        <v>4859</v>
      </c>
      <c s="36" t="s">
        <v>2344</v>
      </c>
      <c s="37">
        <v>90.697</v>
      </c>
      <c s="36">
        <v>0.001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28</v>
      </c>
    </row>
    <row r="300" spans="1:5" ht="12.75">
      <c r="A300" s="35" t="s">
        <v>55</v>
      </c>
      <c r="E300" s="39" t="s">
        <v>4859</v>
      </c>
    </row>
    <row r="301" spans="1:5" ht="114.75">
      <c r="A301" s="35" t="s">
        <v>56</v>
      </c>
      <c r="E301" s="40" t="s">
        <v>4860</v>
      </c>
    </row>
    <row r="302" spans="1:5" ht="12.75">
      <c r="A302" t="s">
        <v>58</v>
      </c>
      <c r="E302" s="39" t="s">
        <v>5</v>
      </c>
    </row>
    <row r="303" spans="1:16" ht="25.5">
      <c r="A303" t="s">
        <v>50</v>
      </c>
      <c s="34" t="s">
        <v>1211</v>
      </c>
      <c s="34" t="s">
        <v>4861</v>
      </c>
      <c s="35" t="s">
        <v>5</v>
      </c>
      <c s="6" t="s">
        <v>4862</v>
      </c>
      <c s="36" t="s">
        <v>102</v>
      </c>
      <c s="37">
        <v>422.27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25.5">
      <c r="A304" s="35" t="s">
        <v>55</v>
      </c>
      <c r="E304" s="39" t="s">
        <v>4862</v>
      </c>
    </row>
    <row r="305" spans="1:5" ht="178.5">
      <c r="A305" s="35" t="s">
        <v>56</v>
      </c>
      <c r="E305" s="40" t="s">
        <v>4863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1215</v>
      </c>
      <c s="34" t="s">
        <v>4864</v>
      </c>
      <c s="35" t="s">
        <v>5</v>
      </c>
      <c s="6" t="s">
        <v>4865</v>
      </c>
      <c s="36" t="s">
        <v>2344</v>
      </c>
      <c s="37">
        <v>131.326</v>
      </c>
      <c s="36">
        <v>0.001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28</v>
      </c>
    </row>
    <row r="308" spans="1:5" ht="12.75">
      <c r="A308" s="35" t="s">
        <v>55</v>
      </c>
      <c r="E308" s="39" t="s">
        <v>4865</v>
      </c>
    </row>
    <row r="309" spans="1:5" ht="191.25">
      <c r="A309" s="35" t="s">
        <v>56</v>
      </c>
      <c r="E309" s="40" t="s">
        <v>4866</v>
      </c>
    </row>
    <row r="310" spans="1:5" ht="12.75">
      <c r="A310" t="s">
        <v>58</v>
      </c>
      <c r="E310" s="39" t="s">
        <v>5</v>
      </c>
    </row>
    <row r="311" spans="1:13" ht="12.75">
      <c r="A311" t="s">
        <v>47</v>
      </c>
      <c r="C311" s="31" t="s">
        <v>78</v>
      </c>
      <c r="E311" s="33" t="s">
        <v>1180</v>
      </c>
      <c r="J311" s="32">
        <f>0</f>
      </c>
      <c s="32">
        <f>0</f>
      </c>
      <c s="32">
        <f>0+L312+L316+L320+L324+L328+L332+L336+L340+L344+L348+L352+L356+L360+L364+L368</f>
      </c>
      <c s="32">
        <f>0+M312+M316+M320+M324+M328+M332+M336+M340+M344+M348+M352+M356+M360+M364+M368</f>
      </c>
    </row>
    <row r="312" spans="1:16" ht="25.5">
      <c r="A312" t="s">
        <v>50</v>
      </c>
      <c s="34" t="s">
        <v>147</v>
      </c>
      <c s="34" t="s">
        <v>2534</v>
      </c>
      <c s="35" t="s">
        <v>5</v>
      </c>
      <c s="6" t="s">
        <v>2535</v>
      </c>
      <c s="36" t="s">
        <v>53</v>
      </c>
      <c s="37">
        <v>2000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28</v>
      </c>
    </row>
    <row r="313" spans="1:5" ht="25.5">
      <c r="A313" s="35" t="s">
        <v>55</v>
      </c>
      <c r="E313" s="39" t="s">
        <v>2535</v>
      </c>
    </row>
    <row r="314" spans="1:5" ht="12.75">
      <c r="A314" s="35" t="s">
        <v>56</v>
      </c>
      <c r="E314" s="40" t="s">
        <v>4867</v>
      </c>
    </row>
    <row r="315" spans="1:5" ht="12.75">
      <c r="A315" t="s">
        <v>58</v>
      </c>
      <c r="E315" s="39" t="s">
        <v>5</v>
      </c>
    </row>
    <row r="316" spans="1:16" ht="25.5">
      <c r="A316" t="s">
        <v>50</v>
      </c>
      <c s="34" t="s">
        <v>150</v>
      </c>
      <c s="34" t="s">
        <v>2537</v>
      </c>
      <c s="35" t="s">
        <v>5</v>
      </c>
      <c s="6" t="s">
        <v>2538</v>
      </c>
      <c s="36" t="s">
        <v>53</v>
      </c>
      <c s="37">
        <v>120000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28</v>
      </c>
    </row>
    <row r="317" spans="1:5" ht="25.5">
      <c r="A317" s="35" t="s">
        <v>55</v>
      </c>
      <c r="E317" s="39" t="s">
        <v>2538</v>
      </c>
    </row>
    <row r="318" spans="1:5" ht="12.75">
      <c r="A318" s="35" t="s">
        <v>56</v>
      </c>
      <c r="E318" s="40" t="s">
        <v>4868</v>
      </c>
    </row>
    <row r="319" spans="1:5" ht="12.75">
      <c r="A319" t="s">
        <v>58</v>
      </c>
      <c r="E319" s="39" t="s">
        <v>5</v>
      </c>
    </row>
    <row r="320" spans="1:16" ht="25.5">
      <c r="A320" t="s">
        <v>50</v>
      </c>
      <c s="34" t="s">
        <v>153</v>
      </c>
      <c s="34" t="s">
        <v>2540</v>
      </c>
      <c s="35" t="s">
        <v>5</v>
      </c>
      <c s="6" t="s">
        <v>2541</v>
      </c>
      <c s="36" t="s">
        <v>53</v>
      </c>
      <c s="37">
        <v>2000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28</v>
      </c>
    </row>
    <row r="321" spans="1:5" ht="25.5">
      <c r="A321" s="35" t="s">
        <v>55</v>
      </c>
      <c r="E321" s="39" t="s">
        <v>2541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5</v>
      </c>
    </row>
    <row r="324" spans="1:16" ht="12.75">
      <c r="A324" t="s">
        <v>50</v>
      </c>
      <c s="34" t="s">
        <v>156</v>
      </c>
      <c s="34" t="s">
        <v>4869</v>
      </c>
      <c s="35" t="s">
        <v>5</v>
      </c>
      <c s="6" t="s">
        <v>4870</v>
      </c>
      <c s="36" t="s">
        <v>102</v>
      </c>
      <c s="37">
        <v>784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28</v>
      </c>
    </row>
    <row r="325" spans="1:5" ht="12.75">
      <c r="A325" s="35" t="s">
        <v>55</v>
      </c>
      <c r="E325" s="39" t="s">
        <v>4870</v>
      </c>
    </row>
    <row r="326" spans="1:5" ht="38.25">
      <c r="A326" s="35" t="s">
        <v>56</v>
      </c>
      <c r="E326" s="40" t="s">
        <v>4871</v>
      </c>
    </row>
    <row r="327" spans="1:5" ht="12.75">
      <c r="A327" t="s">
        <v>58</v>
      </c>
      <c r="E327" s="39" t="s">
        <v>5</v>
      </c>
    </row>
    <row r="328" spans="1:16" ht="25.5">
      <c r="A328" t="s">
        <v>50</v>
      </c>
      <c s="34" t="s">
        <v>159</v>
      </c>
      <c s="34" t="s">
        <v>4872</v>
      </c>
      <c s="35" t="s">
        <v>5</v>
      </c>
      <c s="6" t="s">
        <v>4873</v>
      </c>
      <c s="36" t="s">
        <v>102</v>
      </c>
      <c s="37">
        <v>47040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28</v>
      </c>
    </row>
    <row r="329" spans="1:5" ht="25.5">
      <c r="A329" s="35" t="s">
        <v>55</v>
      </c>
      <c r="E329" s="39" t="s">
        <v>4873</v>
      </c>
    </row>
    <row r="330" spans="1:5" ht="12.75">
      <c r="A330" s="35" t="s">
        <v>56</v>
      </c>
      <c r="E330" s="40" t="s">
        <v>4874</v>
      </c>
    </row>
    <row r="331" spans="1:5" ht="12.75">
      <c r="A331" t="s">
        <v>58</v>
      </c>
      <c r="E331" s="39" t="s">
        <v>5</v>
      </c>
    </row>
    <row r="332" spans="1:16" ht="25.5">
      <c r="A332" t="s">
        <v>50</v>
      </c>
      <c s="34" t="s">
        <v>162</v>
      </c>
      <c s="34" t="s">
        <v>4875</v>
      </c>
      <c s="35" t="s">
        <v>5</v>
      </c>
      <c s="6" t="s">
        <v>4876</v>
      </c>
      <c s="36" t="s">
        <v>102</v>
      </c>
      <c s="37">
        <v>784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28</v>
      </c>
    </row>
    <row r="333" spans="1:5" ht="25.5">
      <c r="A333" s="35" t="s">
        <v>55</v>
      </c>
      <c r="E333" s="39" t="s">
        <v>4876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5</v>
      </c>
    </row>
    <row r="336" spans="1:16" ht="25.5">
      <c r="A336" t="s">
        <v>50</v>
      </c>
      <c s="34" t="s">
        <v>165</v>
      </c>
      <c s="34" t="s">
        <v>2551</v>
      </c>
      <c s="35" t="s">
        <v>5</v>
      </c>
      <c s="6" t="s">
        <v>2552</v>
      </c>
      <c s="36" t="s">
        <v>102</v>
      </c>
      <c s="37">
        <v>500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28</v>
      </c>
    </row>
    <row r="337" spans="1:5" ht="25.5">
      <c r="A337" s="35" t="s">
        <v>55</v>
      </c>
      <c r="E337" s="39" t="s">
        <v>2552</v>
      </c>
    </row>
    <row r="338" spans="1:5" ht="12.75">
      <c r="A338" s="35" t="s">
        <v>56</v>
      </c>
      <c r="E338" s="40" t="s">
        <v>5</v>
      </c>
    </row>
    <row r="339" spans="1:5" ht="12.75">
      <c r="A339" t="s">
        <v>58</v>
      </c>
      <c r="E339" s="39" t="s">
        <v>5</v>
      </c>
    </row>
    <row r="340" spans="1:16" ht="25.5">
      <c r="A340" t="s">
        <v>50</v>
      </c>
      <c s="34" t="s">
        <v>168</v>
      </c>
      <c s="34" t="s">
        <v>2554</v>
      </c>
      <c s="35" t="s">
        <v>5</v>
      </c>
      <c s="6" t="s">
        <v>2555</v>
      </c>
      <c s="36" t="s">
        <v>102</v>
      </c>
      <c s="37">
        <v>30000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28</v>
      </c>
    </row>
    <row r="341" spans="1:5" ht="25.5">
      <c r="A341" s="35" t="s">
        <v>55</v>
      </c>
      <c r="E341" s="39" t="s">
        <v>2555</v>
      </c>
    </row>
    <row r="342" spans="1:5" ht="12.75">
      <c r="A342" s="35" t="s">
        <v>56</v>
      </c>
      <c r="E342" s="40" t="s">
        <v>4877</v>
      </c>
    </row>
    <row r="343" spans="1:5" ht="12.75">
      <c r="A343" t="s">
        <v>58</v>
      </c>
      <c r="E343" s="39" t="s">
        <v>5</v>
      </c>
    </row>
    <row r="344" spans="1:16" ht="25.5">
      <c r="A344" t="s">
        <v>50</v>
      </c>
      <c s="34" t="s">
        <v>171</v>
      </c>
      <c s="34" t="s">
        <v>2557</v>
      </c>
      <c s="35" t="s">
        <v>5</v>
      </c>
      <c s="6" t="s">
        <v>2558</v>
      </c>
      <c s="36" t="s">
        <v>102</v>
      </c>
      <c s="37">
        <v>500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28</v>
      </c>
    </row>
    <row r="345" spans="1:5" ht="25.5">
      <c r="A345" s="35" t="s">
        <v>55</v>
      </c>
      <c r="E345" s="39" t="s">
        <v>2558</v>
      </c>
    </row>
    <row r="346" spans="1:5" ht="12.75">
      <c r="A346" s="35" t="s">
        <v>56</v>
      </c>
      <c r="E346" s="40" t="s">
        <v>5</v>
      </c>
    </row>
    <row r="347" spans="1:5" ht="12.75">
      <c r="A347" t="s">
        <v>58</v>
      </c>
      <c r="E347" s="39" t="s">
        <v>5</v>
      </c>
    </row>
    <row r="348" spans="1:16" ht="12.75">
      <c r="A348" t="s">
        <v>50</v>
      </c>
      <c s="34" t="s">
        <v>174</v>
      </c>
      <c s="34" t="s">
        <v>1200</v>
      </c>
      <c s="35" t="s">
        <v>5</v>
      </c>
      <c s="6" t="s">
        <v>1201</v>
      </c>
      <c s="36" t="s">
        <v>53</v>
      </c>
      <c s="37">
        <v>1.656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54</v>
      </c>
      <c>
        <f>(M348*21)/100</f>
      </c>
      <c t="s">
        <v>28</v>
      </c>
    </row>
    <row r="349" spans="1:5" ht="12.75">
      <c r="A349" s="35" t="s">
        <v>55</v>
      </c>
      <c r="E349" s="39" t="s">
        <v>1201</v>
      </c>
    </row>
    <row r="350" spans="1:5" ht="38.25">
      <c r="A350" s="35" t="s">
        <v>56</v>
      </c>
      <c r="E350" s="40" t="s">
        <v>4878</v>
      </c>
    </row>
    <row r="351" spans="1:5" ht="12.75">
      <c r="A351" t="s">
        <v>58</v>
      </c>
      <c r="E351" s="39" t="s">
        <v>5</v>
      </c>
    </row>
    <row r="352" spans="1:16" ht="12.75">
      <c r="A352" t="s">
        <v>50</v>
      </c>
      <c s="34" t="s">
        <v>177</v>
      </c>
      <c s="34" t="s">
        <v>4879</v>
      </c>
      <c s="35" t="s">
        <v>5</v>
      </c>
      <c s="6" t="s">
        <v>4880</v>
      </c>
      <c s="36" t="s">
        <v>53</v>
      </c>
      <c s="37">
        <v>1.104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54</v>
      </c>
      <c>
        <f>(M352*21)/100</f>
      </c>
      <c t="s">
        <v>28</v>
      </c>
    </row>
    <row r="353" spans="1:5" ht="12.75">
      <c r="A353" s="35" t="s">
        <v>55</v>
      </c>
      <c r="E353" s="39" t="s">
        <v>4880</v>
      </c>
    </row>
    <row r="354" spans="1:5" ht="38.25">
      <c r="A354" s="35" t="s">
        <v>56</v>
      </c>
      <c r="E354" s="40" t="s">
        <v>4881</v>
      </c>
    </row>
    <row r="355" spans="1:5" ht="12.75">
      <c r="A355" t="s">
        <v>58</v>
      </c>
      <c r="E355" s="39" t="s">
        <v>5</v>
      </c>
    </row>
    <row r="356" spans="1:16" ht="12.75">
      <c r="A356" t="s">
        <v>50</v>
      </c>
      <c s="34" t="s">
        <v>180</v>
      </c>
      <c s="34" t="s">
        <v>4882</v>
      </c>
      <c s="35" t="s">
        <v>5</v>
      </c>
      <c s="6" t="s">
        <v>4883</v>
      </c>
      <c s="36" t="s">
        <v>53</v>
      </c>
      <c s="37">
        <v>3.84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54</v>
      </c>
      <c>
        <f>(M356*21)/100</f>
      </c>
      <c t="s">
        <v>28</v>
      </c>
    </row>
    <row r="357" spans="1:5" ht="12.75">
      <c r="A357" s="35" t="s">
        <v>55</v>
      </c>
      <c r="E357" s="39" t="s">
        <v>4883</v>
      </c>
    </row>
    <row r="358" spans="1:5" ht="38.25">
      <c r="A358" s="35" t="s">
        <v>56</v>
      </c>
      <c r="E358" s="40" t="s">
        <v>4884</v>
      </c>
    </row>
    <row r="359" spans="1:5" ht="12.75">
      <c r="A359" t="s">
        <v>58</v>
      </c>
      <c r="E359" s="39" t="s">
        <v>5</v>
      </c>
    </row>
    <row r="360" spans="1:16" ht="25.5">
      <c r="A360" t="s">
        <v>50</v>
      </c>
      <c s="34" t="s">
        <v>183</v>
      </c>
      <c s="34" t="s">
        <v>4179</v>
      </c>
      <c s="35" t="s">
        <v>5</v>
      </c>
      <c s="6" t="s">
        <v>4180</v>
      </c>
      <c s="36" t="s">
        <v>53</v>
      </c>
      <c s="37">
        <v>3.84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54</v>
      </c>
      <c>
        <f>(M360*21)/100</f>
      </c>
      <c t="s">
        <v>28</v>
      </c>
    </row>
    <row r="361" spans="1:5" ht="25.5">
      <c r="A361" s="35" t="s">
        <v>55</v>
      </c>
      <c r="E361" s="39" t="s">
        <v>4180</v>
      </c>
    </row>
    <row r="362" spans="1:5" ht="12.75">
      <c r="A362" s="35" t="s">
        <v>56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25.5">
      <c r="A364" t="s">
        <v>50</v>
      </c>
      <c s="34" t="s">
        <v>186</v>
      </c>
      <c s="34" t="s">
        <v>4885</v>
      </c>
      <c s="35" t="s">
        <v>5</v>
      </c>
      <c s="6" t="s">
        <v>4886</v>
      </c>
      <c s="36" t="s">
        <v>102</v>
      </c>
      <c s="37">
        <v>9.6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54</v>
      </c>
      <c>
        <f>(M364*21)/100</f>
      </c>
      <c t="s">
        <v>28</v>
      </c>
    </row>
    <row r="365" spans="1:5" ht="25.5">
      <c r="A365" s="35" t="s">
        <v>55</v>
      </c>
      <c r="E365" s="39" t="s">
        <v>4886</v>
      </c>
    </row>
    <row r="366" spans="1:5" ht="38.25">
      <c r="A366" s="35" t="s">
        <v>56</v>
      </c>
      <c r="E366" s="40" t="s">
        <v>4887</v>
      </c>
    </row>
    <row r="367" spans="1:5" ht="12.75">
      <c r="A367" t="s">
        <v>58</v>
      </c>
      <c r="E367" s="39" t="s">
        <v>5</v>
      </c>
    </row>
    <row r="368" spans="1:16" ht="25.5">
      <c r="A368" t="s">
        <v>50</v>
      </c>
      <c s="34" t="s">
        <v>189</v>
      </c>
      <c s="34" t="s">
        <v>4888</v>
      </c>
      <c s="35" t="s">
        <v>5</v>
      </c>
      <c s="6" t="s">
        <v>4889</v>
      </c>
      <c s="36" t="s">
        <v>85</v>
      </c>
      <c s="37">
        <v>0.829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54</v>
      </c>
      <c>
        <f>(M368*21)/100</f>
      </c>
      <c t="s">
        <v>28</v>
      </c>
    </row>
    <row r="369" spans="1:5" ht="25.5">
      <c r="A369" s="35" t="s">
        <v>55</v>
      </c>
      <c r="E369" s="39" t="s">
        <v>4889</v>
      </c>
    </row>
    <row r="370" spans="1:5" ht="89.25">
      <c r="A370" s="35" t="s">
        <v>56</v>
      </c>
      <c r="E370" s="40" t="s">
        <v>4890</v>
      </c>
    </row>
    <row r="371" spans="1:5" ht="12.75">
      <c r="A371" t="s">
        <v>58</v>
      </c>
      <c r="E371" s="39" t="s">
        <v>5</v>
      </c>
    </row>
    <row r="372" spans="1:13" ht="12.75">
      <c r="A372" t="s">
        <v>47</v>
      </c>
      <c r="C372" s="31" t="s">
        <v>1222</v>
      </c>
      <c r="E372" s="33" t="s">
        <v>1223</v>
      </c>
      <c r="J372" s="32">
        <f>0</f>
      </c>
      <c s="32">
        <f>0</f>
      </c>
      <c s="32">
        <f>0+L373+L377+L381+L385+L389+L393</f>
      </c>
      <c s="32">
        <f>0+M373+M377+M381+M385+M389+M393</f>
      </c>
    </row>
    <row r="373" spans="1:16" ht="12.75">
      <c r="A373" t="s">
        <v>50</v>
      </c>
      <c s="34" t="s">
        <v>192</v>
      </c>
      <c s="34" t="s">
        <v>1225</v>
      </c>
      <c s="35" t="s">
        <v>5</v>
      </c>
      <c s="6" t="s">
        <v>1226</v>
      </c>
      <c s="36" t="s">
        <v>85</v>
      </c>
      <c s="37">
        <v>15.731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28</v>
      </c>
    </row>
    <row r="374" spans="1:5" ht="12.75">
      <c r="A374" s="35" t="s">
        <v>55</v>
      </c>
      <c r="E374" s="39" t="s">
        <v>1226</v>
      </c>
    </row>
    <row r="375" spans="1:5" ht="12.75">
      <c r="A375" s="35" t="s">
        <v>56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6" ht="25.5">
      <c r="A377" t="s">
        <v>50</v>
      </c>
      <c s="34" t="s">
        <v>195</v>
      </c>
      <c s="34" t="s">
        <v>1228</v>
      </c>
      <c s="35" t="s">
        <v>5</v>
      </c>
      <c s="6" t="s">
        <v>1229</v>
      </c>
      <c s="36" t="s">
        <v>85</v>
      </c>
      <c s="37">
        <v>15.731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28</v>
      </c>
    </row>
    <row r="378" spans="1:5" ht="25.5">
      <c r="A378" s="35" t="s">
        <v>55</v>
      </c>
      <c r="E378" s="39" t="s">
        <v>1229</v>
      </c>
    </row>
    <row r="379" spans="1:5" ht="12.75">
      <c r="A379" s="35" t="s">
        <v>56</v>
      </c>
      <c r="E379" s="40" t="s">
        <v>5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198</v>
      </c>
      <c s="34" t="s">
        <v>1231</v>
      </c>
      <c s="35" t="s">
        <v>5</v>
      </c>
      <c s="6" t="s">
        <v>1232</v>
      </c>
      <c s="36" t="s">
        <v>85</v>
      </c>
      <c s="37">
        <v>15.731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28</v>
      </c>
    </row>
    <row r="382" spans="1:5" ht="25.5">
      <c r="A382" s="35" t="s">
        <v>55</v>
      </c>
      <c r="E382" s="39" t="s">
        <v>1232</v>
      </c>
    </row>
    <row r="383" spans="1:5" ht="12.75">
      <c r="A383" s="35" t="s">
        <v>56</v>
      </c>
      <c r="E383" s="40" t="s">
        <v>5</v>
      </c>
    </row>
    <row r="384" spans="1:5" ht="12.75">
      <c r="A384" t="s">
        <v>58</v>
      </c>
      <c r="E384" s="39" t="s">
        <v>5</v>
      </c>
    </row>
    <row r="385" spans="1:16" ht="25.5">
      <c r="A385" t="s">
        <v>50</v>
      </c>
      <c s="34" t="s">
        <v>201</v>
      </c>
      <c s="34" t="s">
        <v>4891</v>
      </c>
      <c s="35" t="s">
        <v>5</v>
      </c>
      <c s="6" t="s">
        <v>4892</v>
      </c>
      <c s="36" t="s">
        <v>85</v>
      </c>
      <c s="37">
        <v>8.785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25.5">
      <c r="A386" s="35" t="s">
        <v>55</v>
      </c>
      <c r="E386" s="39" t="s">
        <v>4892</v>
      </c>
    </row>
    <row r="387" spans="1:5" ht="38.25">
      <c r="A387" s="35" t="s">
        <v>56</v>
      </c>
      <c r="E387" s="40" t="s">
        <v>4893</v>
      </c>
    </row>
    <row r="388" spans="1:5" ht="12.75">
      <c r="A388" t="s">
        <v>58</v>
      </c>
      <c r="E388" s="39" t="s">
        <v>5</v>
      </c>
    </row>
    <row r="389" spans="1:16" ht="12.75">
      <c r="A389" t="s">
        <v>50</v>
      </c>
      <c s="34" t="s">
        <v>416</v>
      </c>
      <c s="34" t="s">
        <v>4894</v>
      </c>
      <c s="35" t="s">
        <v>5</v>
      </c>
      <c s="6" t="s">
        <v>4895</v>
      </c>
      <c s="36" t="s">
        <v>85</v>
      </c>
      <c s="37">
        <v>8.785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28</v>
      </c>
    </row>
    <row r="390" spans="1:5" ht="12.75">
      <c r="A390" s="35" t="s">
        <v>55</v>
      </c>
      <c r="E390" s="39" t="s">
        <v>4895</v>
      </c>
    </row>
    <row r="391" spans="1:5" ht="38.25">
      <c r="A391" s="35" t="s">
        <v>56</v>
      </c>
      <c r="E391" s="40" t="s">
        <v>4896</v>
      </c>
    </row>
    <row r="392" spans="1:5" ht="12.75">
      <c r="A392" t="s">
        <v>58</v>
      </c>
      <c r="E392" s="39" t="s">
        <v>5</v>
      </c>
    </row>
    <row r="393" spans="1:16" ht="38.25">
      <c r="A393" t="s">
        <v>50</v>
      </c>
      <c s="34" t="s">
        <v>419</v>
      </c>
      <c s="34" t="s">
        <v>4897</v>
      </c>
      <c s="35" t="s">
        <v>4898</v>
      </c>
      <c s="6" t="s">
        <v>4899</v>
      </c>
      <c s="36" t="s">
        <v>85</v>
      </c>
      <c s="37">
        <v>15.731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109</v>
      </c>
      <c>
        <f>(M393*21)/100</f>
      </c>
      <c t="s">
        <v>28</v>
      </c>
    </row>
    <row r="394" spans="1:5" ht="51">
      <c r="A394" s="35" t="s">
        <v>55</v>
      </c>
      <c r="E394" s="39" t="s">
        <v>4900</v>
      </c>
    </row>
    <row r="395" spans="1:5" ht="12.75">
      <c r="A395" s="35" t="s">
        <v>56</v>
      </c>
      <c r="E395" s="40" t="s">
        <v>4901</v>
      </c>
    </row>
    <row r="396" spans="1:5" ht="409.5">
      <c r="A396" t="s">
        <v>58</v>
      </c>
      <c r="E396" s="39" t="s">
        <v>961</v>
      </c>
    </row>
    <row r="397" spans="1:13" ht="12.75">
      <c r="A397" t="s">
        <v>47</v>
      </c>
      <c r="C397" s="31" t="s">
        <v>205</v>
      </c>
      <c r="E397" s="33" t="s">
        <v>206</v>
      </c>
      <c r="J397" s="32">
        <f>0</f>
      </c>
      <c s="32">
        <f>0</f>
      </c>
      <c s="32">
        <f>0+L398</f>
      </c>
      <c s="32">
        <f>0+M398</f>
      </c>
    </row>
    <row r="398" spans="1:16" ht="38.25">
      <c r="A398" t="s">
        <v>50</v>
      </c>
      <c s="34" t="s">
        <v>423</v>
      </c>
      <c s="34" t="s">
        <v>4902</v>
      </c>
      <c s="35" t="s">
        <v>5</v>
      </c>
      <c s="6" t="s">
        <v>4903</v>
      </c>
      <c s="36" t="s">
        <v>85</v>
      </c>
      <c s="37">
        <v>216.68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28</v>
      </c>
    </row>
    <row r="399" spans="1:5" ht="38.25">
      <c r="A399" s="35" t="s">
        <v>55</v>
      </c>
      <c r="E399" s="39" t="s">
        <v>4904</v>
      </c>
    </row>
    <row r="400" spans="1:5" ht="12.75">
      <c r="A400" s="35" t="s">
        <v>56</v>
      </c>
      <c r="E400" s="40" t="s">
        <v>5</v>
      </c>
    </row>
    <row r="401" spans="1:5" ht="12.75">
      <c r="A401" t="s">
        <v>58</v>
      </c>
      <c r="E401" s="39" t="s">
        <v>5</v>
      </c>
    </row>
    <row r="402" spans="1:13" ht="12.75">
      <c r="A402" t="s">
        <v>47</v>
      </c>
      <c r="C402" s="31" t="s">
        <v>1339</v>
      </c>
      <c r="E402" s="33" t="s">
        <v>1340</v>
      </c>
      <c r="J402" s="32">
        <f>0</f>
      </c>
      <c s="32">
        <f>0</f>
      </c>
      <c s="32">
        <f>0+L403</f>
      </c>
      <c s="32">
        <f>0+M403</f>
      </c>
    </row>
    <row r="403" spans="1:16" ht="12.75">
      <c r="A403" t="s">
        <v>50</v>
      </c>
      <c s="34" t="s">
        <v>1218</v>
      </c>
      <c s="34" t="s">
        <v>1341</v>
      </c>
      <c s="35" t="s">
        <v>5</v>
      </c>
      <c s="6" t="s">
        <v>1342</v>
      </c>
      <c s="36" t="s">
        <v>1343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28</v>
      </c>
    </row>
    <row r="404" spans="1:5" ht="12.75">
      <c r="A404" s="35" t="s">
        <v>55</v>
      </c>
      <c r="E404" s="39" t="s">
        <v>1342</v>
      </c>
    </row>
    <row r="405" spans="1:5" ht="51">
      <c r="A405" s="35" t="s">
        <v>56</v>
      </c>
      <c r="E405" s="40" t="s">
        <v>4905</v>
      </c>
    </row>
    <row r="406" spans="1:5" ht="12.75">
      <c r="A406" t="s">
        <v>58</v>
      </c>
      <c r="E4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COUNTIFS(L8:L116,"=0",A8:A116,"P")+COUNTIFS(L8:L116,"",A8:A116,"P")+SUM(Q8:Q116)</f>
      </c>
    </row>
    <row r="8" spans="1:13" ht="12.75">
      <c r="A8" t="s">
        <v>45</v>
      </c>
      <c r="C8" s="28" t="s">
        <v>4908</v>
      </c>
      <c r="E8" s="30" t="s">
        <v>4907</v>
      </c>
      <c r="J8" s="29">
        <f>0+J9+J50+J59+J64+J81+J110+J115</f>
      </c>
      <c s="29">
        <f>0+K9+K50+K59+K64+K81+K110+K115</f>
      </c>
      <c s="29">
        <f>0+L9+L50+L59+L64+L81+L110+L115</f>
      </c>
      <c s="29">
        <f>0+M9+M50+M59+M64+M81+M110+M115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48</v>
      </c>
      <c s="34" t="s">
        <v>4548</v>
      </c>
      <c s="35" t="s">
        <v>5</v>
      </c>
      <c s="6" t="s">
        <v>4549</v>
      </c>
      <c s="36" t="s">
        <v>53</v>
      </c>
      <c s="37">
        <v>7.324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4549</v>
      </c>
    </row>
    <row r="12" spans="1:5" ht="38.25">
      <c r="A12" s="35" t="s">
        <v>56</v>
      </c>
      <c r="E12" s="40" t="s">
        <v>4909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4551</v>
      </c>
      <c s="35" t="s">
        <v>5</v>
      </c>
      <c s="6" t="s">
        <v>4552</v>
      </c>
      <c s="36" t="s">
        <v>102</v>
      </c>
      <c s="37">
        <v>12.206</v>
      </c>
      <c s="36">
        <v>0.00084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4552</v>
      </c>
    </row>
    <row r="16" spans="1:5" ht="38.25">
      <c r="A16" s="35" t="s">
        <v>56</v>
      </c>
      <c r="E16" s="40" t="s">
        <v>4910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1311</v>
      </c>
      <c s="35" t="s">
        <v>5</v>
      </c>
      <c s="6" t="s">
        <v>1312</v>
      </c>
      <c s="36" t="s">
        <v>102</v>
      </c>
      <c s="37">
        <v>12.206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1312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943</v>
      </c>
      <c s="35" t="s">
        <v>5</v>
      </c>
      <c s="6" t="s">
        <v>944</v>
      </c>
      <c s="36" t="s">
        <v>53</v>
      </c>
      <c s="37">
        <v>2.515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945</v>
      </c>
    </row>
    <row r="24" spans="1:5" ht="12.75">
      <c r="A24" s="35" t="s">
        <v>56</v>
      </c>
      <c r="E24" s="40" t="s">
        <v>4911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947</v>
      </c>
      <c s="35" t="s">
        <v>5</v>
      </c>
      <c s="6" t="s">
        <v>948</v>
      </c>
      <c s="36" t="s">
        <v>53</v>
      </c>
      <c s="37">
        <v>2.515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948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949</v>
      </c>
      <c s="35" t="s">
        <v>5</v>
      </c>
      <c s="6" t="s">
        <v>950</v>
      </c>
      <c s="36" t="s">
        <v>53</v>
      </c>
      <c s="37">
        <v>2.515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950</v>
      </c>
    </row>
    <row r="32" spans="1:5" ht="25.5">
      <c r="A32" s="35" t="s">
        <v>56</v>
      </c>
      <c r="E32" s="40" t="s">
        <v>4912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4.808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38.25">
      <c r="A36" s="35" t="s">
        <v>56</v>
      </c>
      <c r="E36" s="40" t="s">
        <v>4913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1259</v>
      </c>
      <c s="35" t="s">
        <v>5</v>
      </c>
      <c s="6" t="s">
        <v>1260</v>
      </c>
      <c s="36" t="s">
        <v>53</v>
      </c>
      <c s="37">
        <v>1.886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38.25">
      <c r="A39" s="35" t="s">
        <v>55</v>
      </c>
      <c r="E39" s="39" t="s">
        <v>1261</v>
      </c>
    </row>
    <row r="40" spans="1:5" ht="38.25">
      <c r="A40" s="35" t="s">
        <v>56</v>
      </c>
      <c r="E40" s="40" t="s">
        <v>4914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4558</v>
      </c>
      <c s="35" t="s">
        <v>5</v>
      </c>
      <c s="6" t="s">
        <v>4559</v>
      </c>
      <c s="36" t="s">
        <v>85</v>
      </c>
      <c s="37">
        <v>3.772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4559</v>
      </c>
    </row>
    <row r="44" spans="1:5" ht="25.5">
      <c r="A44" s="35" t="s">
        <v>56</v>
      </c>
      <c r="E44" s="40" t="s">
        <v>4915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956</v>
      </c>
      <c s="35" t="s">
        <v>957</v>
      </c>
      <c s="6" t="s">
        <v>958</v>
      </c>
      <c s="36" t="s">
        <v>85</v>
      </c>
      <c s="37">
        <v>4.276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38.25">
      <c r="A47" s="35" t="s">
        <v>55</v>
      </c>
      <c r="E47" s="39" t="s">
        <v>959</v>
      </c>
    </row>
    <row r="48" spans="1:5" ht="12.75">
      <c r="A48" s="35" t="s">
        <v>56</v>
      </c>
      <c r="E48" s="40" t="s">
        <v>4916</v>
      </c>
    </row>
    <row r="49" spans="1:5" ht="409.5">
      <c r="A49" t="s">
        <v>58</v>
      </c>
      <c r="E49" s="39" t="s">
        <v>961</v>
      </c>
    </row>
    <row r="50" spans="1:13" ht="12.75">
      <c r="A50" t="s">
        <v>47</v>
      </c>
      <c r="C50" s="31" t="s">
        <v>962</v>
      </c>
      <c r="E50" s="33" t="s">
        <v>963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50</v>
      </c>
      <c s="34" t="s">
        <v>132</v>
      </c>
      <c s="34" t="s">
        <v>965</v>
      </c>
      <c s="35" t="s">
        <v>5</v>
      </c>
      <c s="6" t="s">
        <v>966</v>
      </c>
      <c s="36" t="s">
        <v>128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966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135</v>
      </c>
      <c s="34" t="s">
        <v>969</v>
      </c>
      <c s="35" t="s">
        <v>5</v>
      </c>
      <c s="6" t="s">
        <v>970</v>
      </c>
      <c s="36" t="s">
        <v>128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970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3" ht="12.75">
      <c r="A59" t="s">
        <v>47</v>
      </c>
      <c r="C59" s="31" t="s">
        <v>63</v>
      </c>
      <c r="E59" s="33" t="s">
        <v>994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50</v>
      </c>
      <c s="34" t="s">
        <v>87</v>
      </c>
      <c s="34" t="s">
        <v>998</v>
      </c>
      <c s="35" t="s">
        <v>5</v>
      </c>
      <c s="6" t="s">
        <v>999</v>
      </c>
      <c s="36" t="s">
        <v>53</v>
      </c>
      <c s="37">
        <v>0.629</v>
      </c>
      <c s="36">
        <v>1.89077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25.5">
      <c r="A61" s="35" t="s">
        <v>55</v>
      </c>
      <c r="E61" s="39" t="s">
        <v>999</v>
      </c>
    </row>
    <row r="62" spans="1:5" ht="38.25">
      <c r="A62" s="35" t="s">
        <v>56</v>
      </c>
      <c r="E62" s="40" t="s">
        <v>4917</v>
      </c>
    </row>
    <row r="63" spans="1:5" ht="12.75">
      <c r="A63" t="s">
        <v>58</v>
      </c>
      <c r="E63" s="39" t="s">
        <v>5</v>
      </c>
    </row>
    <row r="64" spans="1:13" ht="12.75">
      <c r="A64" t="s">
        <v>47</v>
      </c>
      <c r="C64" s="31" t="s">
        <v>2610</v>
      </c>
      <c r="E64" s="33" t="s">
        <v>2611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50</v>
      </c>
      <c s="34" t="s">
        <v>119</v>
      </c>
      <c s="34" t="s">
        <v>2678</v>
      </c>
      <c s="35" t="s">
        <v>5</v>
      </c>
      <c s="6" t="s">
        <v>2679</v>
      </c>
      <c s="36" t="s">
        <v>128</v>
      </c>
      <c s="37">
        <v>2</v>
      </c>
      <c s="36">
        <v>0.00102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25.5">
      <c r="A66" s="35" t="s">
        <v>55</v>
      </c>
      <c r="E66" s="39" t="s">
        <v>2679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122</v>
      </c>
      <c s="34" t="s">
        <v>2682</v>
      </c>
      <c s="35" t="s">
        <v>5</v>
      </c>
      <c s="6" t="s">
        <v>2683</v>
      </c>
      <c s="36" t="s">
        <v>128</v>
      </c>
      <c s="37">
        <v>2</v>
      </c>
      <c s="36">
        <v>0.0255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2683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125</v>
      </c>
      <c s="34" t="s">
        <v>2691</v>
      </c>
      <c s="35" t="s">
        <v>5</v>
      </c>
      <c s="6" t="s">
        <v>2692</v>
      </c>
      <c s="36" t="s">
        <v>85</v>
      </c>
      <c s="37">
        <v>0.053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25.5">
      <c r="A74" s="35" t="s">
        <v>55</v>
      </c>
      <c r="E74" s="39" t="s">
        <v>2692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129</v>
      </c>
      <c s="34" t="s">
        <v>2693</v>
      </c>
      <c s="35" t="s">
        <v>5</v>
      </c>
      <c s="6" t="s">
        <v>2694</v>
      </c>
      <c s="36" t="s">
        <v>85</v>
      </c>
      <c s="37">
        <v>0.053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38.25">
      <c r="A78" s="35" t="s">
        <v>55</v>
      </c>
      <c r="E78" s="39" t="s">
        <v>2695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5</v>
      </c>
    </row>
    <row r="81" spans="1:13" ht="12.75">
      <c r="A81" t="s">
        <v>47</v>
      </c>
      <c r="C81" s="31" t="s">
        <v>75</v>
      </c>
      <c r="E81" s="33" t="s">
        <v>1046</v>
      </c>
      <c r="J81" s="32">
        <f>0</f>
      </c>
      <c s="32">
        <f>0</f>
      </c>
      <c s="32">
        <f>0+L82+L86+L90+L94+L98+L102+L106</f>
      </c>
      <c s="32">
        <f>0+M82+M86+M90+M94+M98+M102+M106</f>
      </c>
    </row>
    <row r="82" spans="1:16" ht="25.5">
      <c r="A82" t="s">
        <v>50</v>
      </c>
      <c s="34" t="s">
        <v>90</v>
      </c>
      <c s="34" t="s">
        <v>2940</v>
      </c>
      <c s="35" t="s">
        <v>5</v>
      </c>
      <c s="6" t="s">
        <v>2941</v>
      </c>
      <c s="36" t="s">
        <v>108</v>
      </c>
      <c s="37">
        <v>7.5</v>
      </c>
      <c s="36">
        <v>1E-05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25.5">
      <c r="A83" s="35" t="s">
        <v>55</v>
      </c>
      <c r="E83" s="39" t="s">
        <v>2941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94</v>
      </c>
      <c s="34" t="s">
        <v>2943</v>
      </c>
      <c s="35" t="s">
        <v>5</v>
      </c>
      <c s="6" t="s">
        <v>2944</v>
      </c>
      <c s="36" t="s">
        <v>108</v>
      </c>
      <c s="37">
        <v>7.725</v>
      </c>
      <c s="36">
        <v>0.00154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2944</v>
      </c>
    </row>
    <row r="88" spans="1:5" ht="25.5">
      <c r="A88" s="35" t="s">
        <v>56</v>
      </c>
      <c r="E88" s="40" t="s">
        <v>4918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96</v>
      </c>
      <c s="34" t="s">
        <v>2956</v>
      </c>
      <c s="35" t="s">
        <v>5</v>
      </c>
      <c s="6" t="s">
        <v>2957</v>
      </c>
      <c s="36" t="s">
        <v>128</v>
      </c>
      <c s="37">
        <v>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25.5">
      <c r="A91" s="35" t="s">
        <v>55</v>
      </c>
      <c r="E91" s="39" t="s">
        <v>2957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99</v>
      </c>
      <c s="34" t="s">
        <v>2961</v>
      </c>
      <c s="35" t="s">
        <v>5</v>
      </c>
      <c s="6" t="s">
        <v>2962</v>
      </c>
      <c s="36" t="s">
        <v>128</v>
      </c>
      <c s="37">
        <v>1</v>
      </c>
      <c s="36">
        <v>0.00034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2962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207</v>
      </c>
      <c s="34" t="s">
        <v>2963</v>
      </c>
      <c s="35" t="s">
        <v>5</v>
      </c>
      <c s="6" t="s">
        <v>2964</v>
      </c>
      <c s="36" t="s">
        <v>128</v>
      </c>
      <c s="37">
        <v>7</v>
      </c>
      <c s="36">
        <v>0.00035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2964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105</v>
      </c>
      <c s="34" t="s">
        <v>2959</v>
      </c>
      <c s="35" t="s">
        <v>5</v>
      </c>
      <c s="6" t="s">
        <v>2960</v>
      </c>
      <c s="36" t="s">
        <v>128</v>
      </c>
      <c s="37">
        <v>2</v>
      </c>
      <c s="36">
        <v>0.00026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2960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110</v>
      </c>
      <c s="34" t="s">
        <v>2980</v>
      </c>
      <c s="35" t="s">
        <v>5</v>
      </c>
      <c s="6" t="s">
        <v>2981</v>
      </c>
      <c s="36" t="s">
        <v>108</v>
      </c>
      <c s="37">
        <v>7.5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2981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3" ht="12.75">
      <c r="A110" t="s">
        <v>47</v>
      </c>
      <c r="C110" s="31" t="s">
        <v>78</v>
      </c>
      <c r="E110" s="33" t="s">
        <v>1180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50</v>
      </c>
      <c s="34" t="s">
        <v>113</v>
      </c>
      <c s="34" t="s">
        <v>3008</v>
      </c>
      <c s="35" t="s">
        <v>5</v>
      </c>
      <c s="6" t="s">
        <v>3009</v>
      </c>
      <c s="36" t="s">
        <v>108</v>
      </c>
      <c s="37">
        <v>0.3</v>
      </c>
      <c s="36">
        <v>0.00137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25.5">
      <c r="A112" s="35" t="s">
        <v>55</v>
      </c>
      <c r="E112" s="39" t="s">
        <v>3009</v>
      </c>
    </row>
    <row r="113" spans="1:5" ht="25.5">
      <c r="A113" s="35" t="s">
        <v>56</v>
      </c>
      <c r="E113" s="40" t="s">
        <v>4578</v>
      </c>
    </row>
    <row r="114" spans="1:5" ht="12.75">
      <c r="A114" t="s">
        <v>58</v>
      </c>
      <c r="E114" s="39" t="s">
        <v>5</v>
      </c>
    </row>
    <row r="115" spans="1:13" ht="12.75">
      <c r="A115" t="s">
        <v>47</v>
      </c>
      <c r="C115" s="31" t="s">
        <v>205</v>
      </c>
      <c r="E115" s="33" t="s">
        <v>206</v>
      </c>
      <c r="J115" s="32">
        <f>0</f>
      </c>
      <c s="32">
        <f>0</f>
      </c>
      <c s="32">
        <f>0+L116</f>
      </c>
      <c s="32">
        <f>0+M116</f>
      </c>
    </row>
    <row r="116" spans="1:16" ht="38.25">
      <c r="A116" t="s">
        <v>50</v>
      </c>
      <c s="34" t="s">
        <v>116</v>
      </c>
      <c s="34" t="s">
        <v>1244</v>
      </c>
      <c s="35" t="s">
        <v>5</v>
      </c>
      <c s="6" t="s">
        <v>1245</v>
      </c>
      <c s="36" t="s">
        <v>85</v>
      </c>
      <c s="37">
        <v>4.987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38.25">
      <c r="A117" s="35" t="s">
        <v>55</v>
      </c>
      <c r="E117" s="39" t="s">
        <v>1246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COUNTIFS(L8:L240,"=0",A8:A240,"P")+COUNTIFS(L8:L240,"",A8:A240,"P")+SUM(Q8:Q240)</f>
      </c>
    </row>
    <row r="8" spans="1:13" ht="12.75">
      <c r="A8" t="s">
        <v>45</v>
      </c>
      <c r="C8" s="28" t="s">
        <v>4921</v>
      </c>
      <c r="E8" s="30" t="s">
        <v>4920</v>
      </c>
      <c r="J8" s="29">
        <f>0+J9+J22+J127+J168+J229+J234+J239</f>
      </c>
      <c s="29">
        <f>0+K9+K22+K127+K168+K229+K234+K239</f>
      </c>
      <c s="29">
        <f>0+L9+L22+L127+L168+L229+L234+L239</f>
      </c>
      <c s="29">
        <f>0+M9+M22+M127+M168+M229+M234+M239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50</v>
      </c>
      <c s="34" t="s">
        <v>48</v>
      </c>
      <c s="34" t="s">
        <v>1368</v>
      </c>
      <c s="35" t="s">
        <v>5</v>
      </c>
      <c s="6" t="s">
        <v>944</v>
      </c>
      <c s="36" t="s">
        <v>53</v>
      </c>
      <c s="37">
        <v>0.7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1369</v>
      </c>
    </row>
    <row r="12" spans="1:5" ht="12.75">
      <c r="A12" s="35" t="s">
        <v>56</v>
      </c>
      <c r="E12" s="40" t="s">
        <v>4922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949</v>
      </c>
      <c s="35" t="s">
        <v>5</v>
      </c>
      <c s="6" t="s">
        <v>950</v>
      </c>
      <c s="36" t="s">
        <v>53</v>
      </c>
      <c s="37">
        <v>0.7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950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956</v>
      </c>
      <c s="35" t="s">
        <v>957</v>
      </c>
      <c s="6" t="s">
        <v>958</v>
      </c>
      <c s="36" t="s">
        <v>85</v>
      </c>
      <c s="37">
        <v>1.19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38.25">
      <c r="A19" s="35" t="s">
        <v>55</v>
      </c>
      <c r="E19" s="39" t="s">
        <v>959</v>
      </c>
    </row>
    <row r="20" spans="1:5" ht="12.75">
      <c r="A20" s="35" t="s">
        <v>56</v>
      </c>
      <c r="E20" s="40" t="s">
        <v>4923</v>
      </c>
    </row>
    <row r="21" spans="1:5" ht="409.5">
      <c r="A21" t="s">
        <v>58</v>
      </c>
      <c r="E21" s="39" t="s">
        <v>961</v>
      </c>
    </row>
    <row r="22" spans="1:13" ht="12.75">
      <c r="A22" t="s">
        <v>47</v>
      </c>
      <c r="C22" s="31" t="s">
        <v>3358</v>
      </c>
      <c r="E22" s="33" t="s">
        <v>3359</v>
      </c>
      <c r="J22" s="32">
        <f>0</f>
      </c>
      <c s="32">
        <f>0</f>
      </c>
      <c s="32">
        <f>0+L23+L27+L31+L35+L39+L43+L47+L51+L55+L59+L63+L67+L71+L75+L79+L83+L87+L91+L95+L99+L103+L107+L111+L115+L119+L123</f>
      </c>
      <c s="32">
        <f>0+M23+M27+M31+M35+M39+M43+M47+M51+M55+M59+M63+M67+M71+M75+M79+M83+M87+M91+M95+M99+M103+M107+M111+M115+M119+M123</f>
      </c>
    </row>
    <row r="23" spans="1:16" ht="25.5">
      <c r="A23" t="s">
        <v>50</v>
      </c>
      <c s="34" t="s">
        <v>113</v>
      </c>
      <c s="34" t="s">
        <v>3366</v>
      </c>
      <c s="35" t="s">
        <v>5</v>
      </c>
      <c s="6" t="s">
        <v>3367</v>
      </c>
      <c s="36" t="s">
        <v>128</v>
      </c>
      <c s="37">
        <v>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3367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116</v>
      </c>
      <c s="34" t="s">
        <v>4924</v>
      </c>
      <c s="35" t="s">
        <v>5</v>
      </c>
      <c s="6" t="s">
        <v>4925</v>
      </c>
      <c s="36" t="s">
        <v>128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25.5">
      <c r="A28" s="35" t="s">
        <v>55</v>
      </c>
      <c r="E28" s="39" t="s">
        <v>4925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119</v>
      </c>
      <c s="34" t="s">
        <v>3372</v>
      </c>
      <c s="35" t="s">
        <v>5</v>
      </c>
      <c s="6" t="s">
        <v>3373</v>
      </c>
      <c s="36" t="s">
        <v>108</v>
      </c>
      <c s="37">
        <v>4</v>
      </c>
      <c s="36">
        <v>0.00013</v>
      </c>
      <c s="36">
        <f>ROUND(G31*H31,6)</f>
      </c>
      <c r="L31" s="38">
        <v>0</v>
      </c>
      <c s="32">
        <f>ROUND(ROUND(L31,2)*ROUND(G31,3),2)</f>
      </c>
      <c s="36" t="s">
        <v>109</v>
      </c>
      <c>
        <f>(M31*21)/100</f>
      </c>
      <c t="s">
        <v>28</v>
      </c>
    </row>
    <row r="32" spans="1:5" ht="12.75">
      <c r="A32" s="35" t="s">
        <v>55</v>
      </c>
      <c r="E32" s="39" t="s">
        <v>3373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38.25">
      <c r="A35" t="s">
        <v>50</v>
      </c>
      <c s="34" t="s">
        <v>122</v>
      </c>
      <c s="34" t="s">
        <v>3379</v>
      </c>
      <c s="35" t="s">
        <v>5</v>
      </c>
      <c s="6" t="s">
        <v>3380</v>
      </c>
      <c s="36" t="s">
        <v>108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38.25">
      <c r="A36" s="35" t="s">
        <v>55</v>
      </c>
      <c r="E36" s="39" t="s">
        <v>3380</v>
      </c>
    </row>
    <row r="37" spans="1:5" ht="25.5">
      <c r="A37" s="35" t="s">
        <v>56</v>
      </c>
      <c r="E37" s="40" t="s">
        <v>4926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125</v>
      </c>
      <c s="34" t="s">
        <v>3381</v>
      </c>
      <c s="35" t="s">
        <v>5</v>
      </c>
      <c s="6" t="s">
        <v>3382</v>
      </c>
      <c s="36" t="s">
        <v>2344</v>
      </c>
      <c s="37">
        <v>25.2</v>
      </c>
      <c s="36">
        <v>0.001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3382</v>
      </c>
    </row>
    <row r="41" spans="1:5" ht="51">
      <c r="A41" s="35" t="s">
        <v>56</v>
      </c>
      <c r="E41" s="40" t="s">
        <v>4927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129</v>
      </c>
      <c s="34" t="s">
        <v>3384</v>
      </c>
      <c s="35" t="s">
        <v>5</v>
      </c>
      <c s="6" t="s">
        <v>3385</v>
      </c>
      <c s="36" t="s">
        <v>108</v>
      </c>
      <c s="37">
        <v>52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3385</v>
      </c>
    </row>
    <row r="45" spans="1:5" ht="51">
      <c r="A45" s="35" t="s">
        <v>56</v>
      </c>
      <c r="E45" s="40" t="s">
        <v>4928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132</v>
      </c>
      <c s="34" t="s">
        <v>3376</v>
      </c>
      <c s="35" t="s">
        <v>5</v>
      </c>
      <c s="6" t="s">
        <v>3377</v>
      </c>
      <c s="36" t="s">
        <v>2344</v>
      </c>
      <c s="37">
        <v>4.253</v>
      </c>
      <c s="36">
        <v>0.001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3377</v>
      </c>
    </row>
    <row r="49" spans="1:5" ht="63.75">
      <c r="A49" s="35" t="s">
        <v>56</v>
      </c>
      <c r="E49" s="40" t="s">
        <v>4929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135</v>
      </c>
      <c s="34" t="s">
        <v>3396</v>
      </c>
      <c s="35" t="s">
        <v>5</v>
      </c>
      <c s="6" t="s">
        <v>3397</v>
      </c>
      <c s="36" t="s">
        <v>108</v>
      </c>
      <c s="37">
        <v>23.1</v>
      </c>
      <c s="36">
        <v>0.00495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3397</v>
      </c>
    </row>
    <row r="53" spans="1:5" ht="25.5">
      <c r="A53" s="35" t="s">
        <v>56</v>
      </c>
      <c r="E53" s="40" t="s">
        <v>4930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138</v>
      </c>
      <c s="34" t="s">
        <v>3409</v>
      </c>
      <c s="35" t="s">
        <v>5</v>
      </c>
      <c s="6" t="s">
        <v>3410</v>
      </c>
      <c s="36" t="s">
        <v>128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3410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141</v>
      </c>
      <c s="34" t="s">
        <v>3405</v>
      </c>
      <c s="35" t="s">
        <v>5</v>
      </c>
      <c s="6" t="s">
        <v>3406</v>
      </c>
      <c s="36" t="s">
        <v>128</v>
      </c>
      <c s="37">
        <v>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</v>
      </c>
      <c>
        <f>(M59*21)/100</f>
      </c>
      <c t="s">
        <v>28</v>
      </c>
    </row>
    <row r="60" spans="1:5" ht="12.75">
      <c r="A60" s="35" t="s">
        <v>55</v>
      </c>
      <c r="E60" s="39" t="s">
        <v>3406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144</v>
      </c>
      <c s="34" t="s">
        <v>4931</v>
      </c>
      <c s="35" t="s">
        <v>5</v>
      </c>
      <c s="6" t="s">
        <v>4932</v>
      </c>
      <c s="36" t="s">
        <v>128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4932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147</v>
      </c>
      <c s="34" t="s">
        <v>4933</v>
      </c>
      <c s="35" t="s">
        <v>5</v>
      </c>
      <c s="6" t="s">
        <v>4934</v>
      </c>
      <c s="36" t="s">
        <v>128</v>
      </c>
      <c s="37">
        <v>2</v>
      </c>
      <c s="36">
        <v>0.00235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4934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150</v>
      </c>
      <c s="34" t="s">
        <v>3419</v>
      </c>
      <c s="35" t="s">
        <v>5</v>
      </c>
      <c s="6" t="s">
        <v>4935</v>
      </c>
      <c s="36" t="s">
        <v>128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109</v>
      </c>
      <c>
        <f>(M71*21)/100</f>
      </c>
      <c t="s">
        <v>28</v>
      </c>
    </row>
    <row r="72" spans="1:5" ht="25.5">
      <c r="A72" s="35" t="s">
        <v>55</v>
      </c>
      <c r="E72" s="39" t="s">
        <v>4935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153</v>
      </c>
      <c s="34" t="s">
        <v>3421</v>
      </c>
      <c s="35" t="s">
        <v>5</v>
      </c>
      <c s="6" t="s">
        <v>3422</v>
      </c>
      <c s="36" t="s">
        <v>128</v>
      </c>
      <c s="37">
        <v>6</v>
      </c>
      <c s="36">
        <v>0.019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3422</v>
      </c>
    </row>
    <row r="77" spans="1:5" ht="38.25">
      <c r="A77" s="35" t="s">
        <v>56</v>
      </c>
      <c r="E77" s="40" t="s">
        <v>4936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156</v>
      </c>
      <c s="34" t="s">
        <v>3424</v>
      </c>
      <c s="35" t="s">
        <v>5</v>
      </c>
      <c s="6" t="s">
        <v>3425</v>
      </c>
      <c s="36" t="s">
        <v>128</v>
      </c>
      <c s="37">
        <v>6</v>
      </c>
      <c s="36">
        <v>0.019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3425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159</v>
      </c>
      <c s="34" t="s">
        <v>3426</v>
      </c>
      <c s="35" t="s">
        <v>5</v>
      </c>
      <c s="6" t="s">
        <v>3427</v>
      </c>
      <c s="36" t="s">
        <v>128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3427</v>
      </c>
    </row>
    <row r="85" spans="1:5" ht="12.75">
      <c r="A85" s="35" t="s">
        <v>56</v>
      </c>
      <c r="E85" s="40" t="s">
        <v>4937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162</v>
      </c>
      <c s="34" t="s">
        <v>3429</v>
      </c>
      <c s="35" t="s">
        <v>5</v>
      </c>
      <c s="6" t="s">
        <v>3430</v>
      </c>
      <c s="36" t="s">
        <v>128</v>
      </c>
      <c s="37">
        <v>2</v>
      </c>
      <c s="36">
        <v>0.00014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3430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165</v>
      </c>
      <c s="34" t="s">
        <v>3431</v>
      </c>
      <c s="35" t="s">
        <v>5</v>
      </c>
      <c s="6" t="s">
        <v>3432</v>
      </c>
      <c s="36" t="s">
        <v>128</v>
      </c>
      <c s="37">
        <v>2</v>
      </c>
      <c s="36">
        <v>0.00022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3432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168</v>
      </c>
      <c s="34" t="s">
        <v>4635</v>
      </c>
      <c s="35" t="s">
        <v>5</v>
      </c>
      <c s="6" t="s">
        <v>4636</v>
      </c>
      <c s="36" t="s">
        <v>128</v>
      </c>
      <c s="37">
        <v>2</v>
      </c>
      <c s="36">
        <v>0.00014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4636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171</v>
      </c>
      <c s="34" t="s">
        <v>3437</v>
      </c>
      <c s="35" t="s">
        <v>5</v>
      </c>
      <c s="6" t="s">
        <v>3438</v>
      </c>
      <c s="36" t="s">
        <v>128</v>
      </c>
      <c s="37">
        <v>12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3438</v>
      </c>
    </row>
    <row r="101" spans="1:5" ht="12.75">
      <c r="A101" s="35" t="s">
        <v>56</v>
      </c>
      <c r="E101" s="40" t="s">
        <v>4938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174</v>
      </c>
      <c s="34" t="s">
        <v>3433</v>
      </c>
      <c s="35" t="s">
        <v>5</v>
      </c>
      <c s="6" t="s">
        <v>3434</v>
      </c>
      <c s="36" t="s">
        <v>128</v>
      </c>
      <c s="37">
        <v>12</v>
      </c>
      <c s="36">
        <v>0.00024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3434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177</v>
      </c>
      <c s="34" t="s">
        <v>3448</v>
      </c>
      <c s="35" t="s">
        <v>5</v>
      </c>
      <c s="6" t="s">
        <v>3449</v>
      </c>
      <c s="36" t="s">
        <v>128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3449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180</v>
      </c>
      <c s="34" t="s">
        <v>4939</v>
      </c>
      <c s="35" t="s">
        <v>5</v>
      </c>
      <c s="6" t="s">
        <v>4940</v>
      </c>
      <c s="36" t="s">
        <v>128</v>
      </c>
      <c s="37">
        <v>2</v>
      </c>
      <c s="36">
        <v>0.00013</v>
      </c>
      <c s="36">
        <f>ROUND(G111*H111,6)</f>
      </c>
      <c r="L111" s="38">
        <v>0</v>
      </c>
      <c s="32">
        <f>ROUND(ROUND(L111,2)*ROUND(G111,3),2)</f>
      </c>
      <c s="36" t="s">
        <v>109</v>
      </c>
      <c>
        <f>(M111*21)/100</f>
      </c>
      <c t="s">
        <v>28</v>
      </c>
    </row>
    <row r="112" spans="1:5" ht="12.75">
      <c r="A112" s="35" t="s">
        <v>55</v>
      </c>
      <c r="E112" s="39" t="s">
        <v>4940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25.5">
      <c r="A115" t="s">
        <v>50</v>
      </c>
      <c s="34" t="s">
        <v>183</v>
      </c>
      <c s="34" t="s">
        <v>4941</v>
      </c>
      <c s="35" t="s">
        <v>5</v>
      </c>
      <c s="6" t="s">
        <v>4942</v>
      </c>
      <c s="36" t="s">
        <v>128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38.25">
      <c r="A116" s="35" t="s">
        <v>55</v>
      </c>
      <c r="E116" s="39" t="s">
        <v>4943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38.25">
      <c r="A119" t="s">
        <v>50</v>
      </c>
      <c s="34" t="s">
        <v>186</v>
      </c>
      <c s="34" t="s">
        <v>3462</v>
      </c>
      <c s="35" t="s">
        <v>5</v>
      </c>
      <c s="6" t="s">
        <v>3463</v>
      </c>
      <c s="36" t="s">
        <v>108</v>
      </c>
      <c s="37">
        <v>600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38.25">
      <c r="A120" s="35" t="s">
        <v>55</v>
      </c>
      <c r="E120" s="39" t="s">
        <v>3463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189</v>
      </c>
      <c s="34" t="s">
        <v>3465</v>
      </c>
      <c s="35" t="s">
        <v>5</v>
      </c>
      <c s="6" t="s">
        <v>3466</v>
      </c>
      <c s="36" t="s">
        <v>108</v>
      </c>
      <c s="37">
        <v>690</v>
      </c>
      <c s="36">
        <v>0.00012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3466</v>
      </c>
    </row>
    <row r="125" spans="1:5" ht="25.5">
      <c r="A125" s="35" t="s">
        <v>56</v>
      </c>
      <c r="E125" s="40" t="s">
        <v>3468</v>
      </c>
    </row>
    <row r="126" spans="1:5" ht="12.75">
      <c r="A126" t="s">
        <v>58</v>
      </c>
      <c r="E126" s="39" t="s">
        <v>5</v>
      </c>
    </row>
    <row r="127" spans="1:13" ht="12.75">
      <c r="A127" t="s">
        <v>47</v>
      </c>
      <c r="C127" s="31" t="s">
        <v>3500</v>
      </c>
      <c r="E127" s="33" t="s">
        <v>3501</v>
      </c>
      <c r="J127" s="32">
        <f>0</f>
      </c>
      <c s="32">
        <f>0</f>
      </c>
      <c s="32">
        <f>0+L128+L132+L136+L140+L144+L148+L152+L156+L160+L164</f>
      </c>
      <c s="32">
        <f>0+M128+M132+M136+M140+M144+M148+M152+M156+M160+M164</f>
      </c>
    </row>
    <row r="128" spans="1:16" ht="25.5">
      <c r="A128" t="s">
        <v>50</v>
      </c>
      <c s="34" t="s">
        <v>192</v>
      </c>
      <c s="34" t="s">
        <v>4667</v>
      </c>
      <c s="35" t="s">
        <v>5</v>
      </c>
      <c s="6" t="s">
        <v>3503</v>
      </c>
      <c s="36" t="s">
        <v>108</v>
      </c>
      <c s="37">
        <v>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38.25">
      <c r="A129" s="35" t="s">
        <v>55</v>
      </c>
      <c r="E129" s="39" t="s">
        <v>4668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38.25">
      <c r="A132" t="s">
        <v>50</v>
      </c>
      <c s="34" t="s">
        <v>195</v>
      </c>
      <c s="34" t="s">
        <v>4673</v>
      </c>
      <c s="35" t="s">
        <v>5</v>
      </c>
      <c s="6" t="s">
        <v>4674</v>
      </c>
      <c s="36" t="s">
        <v>108</v>
      </c>
      <c s="37">
        <v>10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38.25">
      <c r="A133" s="35" t="s">
        <v>55</v>
      </c>
      <c r="E133" s="39" t="s">
        <v>4675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50</v>
      </c>
      <c s="34" t="s">
        <v>198</v>
      </c>
      <c s="34" t="s">
        <v>3508</v>
      </c>
      <c s="35" t="s">
        <v>5</v>
      </c>
      <c s="6" t="s">
        <v>3509</v>
      </c>
      <c s="36" t="s">
        <v>102</v>
      </c>
      <c s="37">
        <v>3.5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12.75">
      <c r="A137" s="35" t="s">
        <v>55</v>
      </c>
      <c r="E137" s="39" t="s">
        <v>3509</v>
      </c>
    </row>
    <row r="138" spans="1:5" ht="25.5">
      <c r="A138" s="35" t="s">
        <v>56</v>
      </c>
      <c r="E138" s="40" t="s">
        <v>4944</v>
      </c>
    </row>
    <row r="139" spans="1:5" ht="12.75">
      <c r="A139" t="s">
        <v>58</v>
      </c>
      <c r="E139" s="39" t="s">
        <v>5</v>
      </c>
    </row>
    <row r="140" spans="1:16" ht="25.5">
      <c r="A140" t="s">
        <v>50</v>
      </c>
      <c s="34" t="s">
        <v>201</v>
      </c>
      <c s="34" t="s">
        <v>3511</v>
      </c>
      <c s="35" t="s">
        <v>5</v>
      </c>
      <c s="6" t="s">
        <v>3512</v>
      </c>
      <c s="36" t="s">
        <v>108</v>
      </c>
      <c s="37">
        <v>10</v>
      </c>
      <c s="36">
        <v>0.20015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3512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416</v>
      </c>
      <c s="34" t="s">
        <v>3513</v>
      </c>
      <c s="35" t="s">
        <v>5</v>
      </c>
      <c s="6" t="s">
        <v>3514</v>
      </c>
      <c s="36" t="s">
        <v>108</v>
      </c>
      <c s="37">
        <v>10</v>
      </c>
      <c s="36">
        <v>9E-05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25.5">
      <c r="A145" s="35" t="s">
        <v>55</v>
      </c>
      <c r="E145" s="39" t="s">
        <v>3514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50</v>
      </c>
      <c s="34" t="s">
        <v>419</v>
      </c>
      <c s="34" t="s">
        <v>3515</v>
      </c>
      <c s="35" t="s">
        <v>5</v>
      </c>
      <c s="6" t="s">
        <v>3516</v>
      </c>
      <c s="36" t="s">
        <v>108</v>
      </c>
      <c s="37">
        <v>90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25.5">
      <c r="A149" s="35" t="s">
        <v>55</v>
      </c>
      <c r="E149" s="39" t="s">
        <v>3516</v>
      </c>
    </row>
    <row r="150" spans="1:5" ht="12.75">
      <c r="A150" s="35" t="s">
        <v>56</v>
      </c>
      <c r="E150" s="40" t="s">
        <v>4945</v>
      </c>
    </row>
    <row r="151" spans="1:5" ht="12.75">
      <c r="A151" t="s">
        <v>58</v>
      </c>
      <c r="E151" s="39" t="s">
        <v>5</v>
      </c>
    </row>
    <row r="152" spans="1:16" ht="25.5">
      <c r="A152" t="s">
        <v>50</v>
      </c>
      <c s="34" t="s">
        <v>423</v>
      </c>
      <c s="34" t="s">
        <v>3521</v>
      </c>
      <c s="35" t="s">
        <v>5</v>
      </c>
      <c s="6" t="s">
        <v>3522</v>
      </c>
      <c s="36" t="s">
        <v>108</v>
      </c>
      <c s="37">
        <v>94.5</v>
      </c>
      <c s="36">
        <v>0.00019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25.5">
      <c r="A153" s="35" t="s">
        <v>55</v>
      </c>
      <c r="E153" s="39" t="s">
        <v>3522</v>
      </c>
    </row>
    <row r="154" spans="1:5" ht="25.5">
      <c r="A154" s="35" t="s">
        <v>56</v>
      </c>
      <c r="E154" s="40" t="s">
        <v>4946</v>
      </c>
    </row>
    <row r="155" spans="1:5" ht="12.75">
      <c r="A155" t="s">
        <v>58</v>
      </c>
      <c r="E155" s="39" t="s">
        <v>5</v>
      </c>
    </row>
    <row r="156" spans="1:16" ht="25.5">
      <c r="A156" t="s">
        <v>50</v>
      </c>
      <c s="34" t="s">
        <v>427</v>
      </c>
      <c s="34" t="s">
        <v>3524</v>
      </c>
      <c s="35" t="s">
        <v>5</v>
      </c>
      <c s="6" t="s">
        <v>3525</v>
      </c>
      <c s="36" t="s">
        <v>108</v>
      </c>
      <c s="37">
        <v>40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28</v>
      </c>
    </row>
    <row r="157" spans="1:5" ht="25.5">
      <c r="A157" s="35" t="s">
        <v>55</v>
      </c>
      <c r="E157" s="39" t="s">
        <v>3525</v>
      </c>
    </row>
    <row r="158" spans="1:5" ht="12.75">
      <c r="A158" s="35" t="s">
        <v>56</v>
      </c>
      <c r="E158" s="40" t="s">
        <v>3963</v>
      </c>
    </row>
    <row r="159" spans="1:5" ht="12.75">
      <c r="A159" t="s">
        <v>58</v>
      </c>
      <c r="E159" s="39" t="s">
        <v>5</v>
      </c>
    </row>
    <row r="160" spans="1:16" ht="25.5">
      <c r="A160" t="s">
        <v>50</v>
      </c>
      <c s="34" t="s">
        <v>428</v>
      </c>
      <c s="34" t="s">
        <v>4947</v>
      </c>
      <c s="35" t="s">
        <v>5</v>
      </c>
      <c s="6" t="s">
        <v>4948</v>
      </c>
      <c s="36" t="s">
        <v>108</v>
      </c>
      <c s="37">
        <v>42</v>
      </c>
      <c s="36">
        <v>0.00055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28</v>
      </c>
    </row>
    <row r="161" spans="1:5" ht="25.5">
      <c r="A161" s="35" t="s">
        <v>55</v>
      </c>
      <c r="E161" s="39" t="s">
        <v>4948</v>
      </c>
    </row>
    <row r="162" spans="1:5" ht="25.5">
      <c r="A162" s="35" t="s">
        <v>56</v>
      </c>
      <c r="E162" s="40" t="s">
        <v>3851</v>
      </c>
    </row>
    <row r="163" spans="1:5" ht="12.75">
      <c r="A163" t="s">
        <v>58</v>
      </c>
      <c r="E163" s="39" t="s">
        <v>5</v>
      </c>
    </row>
    <row r="164" spans="1:16" ht="25.5">
      <c r="A164" t="s">
        <v>50</v>
      </c>
      <c s="34" t="s">
        <v>771</v>
      </c>
      <c s="34" t="s">
        <v>3537</v>
      </c>
      <c s="35" t="s">
        <v>5</v>
      </c>
      <c s="6" t="s">
        <v>3538</v>
      </c>
      <c s="36" t="s">
        <v>85</v>
      </c>
      <c s="37">
        <v>2.043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25.5">
      <c r="A165" s="35" t="s">
        <v>55</v>
      </c>
      <c r="E165" s="39" t="s">
        <v>3538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3" ht="12.75">
      <c r="A168" t="s">
        <v>47</v>
      </c>
      <c r="C168" s="31" t="s">
        <v>3539</v>
      </c>
      <c r="E168" s="33" t="s">
        <v>3540</v>
      </c>
      <c r="J168" s="32">
        <f>0</f>
      </c>
      <c s="32">
        <f>0</f>
      </c>
      <c s="32">
        <f>0+L169+L173+L177+L181+L185+L189+L193+L197+L201+L205+L209+L213+L217+L221+L225</f>
      </c>
      <c s="32">
        <f>0+M169+M173+M177+M181+M185+M189+M193+M197+M201+M205+M209+M213+M217+M221+M225</f>
      </c>
    </row>
    <row r="169" spans="1:16" ht="12.75">
      <c r="A169" t="s">
        <v>50</v>
      </c>
      <c s="34" t="s">
        <v>63</v>
      </c>
      <c s="34" t="s">
        <v>4949</v>
      </c>
      <c s="35" t="s">
        <v>5</v>
      </c>
      <c s="6" t="s">
        <v>4950</v>
      </c>
      <c s="36" t="s">
        <v>108</v>
      </c>
      <c s="37">
        <v>81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109</v>
      </c>
      <c>
        <f>(M169*21)/100</f>
      </c>
      <c t="s">
        <v>28</v>
      </c>
    </row>
    <row r="170" spans="1:5" ht="12.75">
      <c r="A170" s="35" t="s">
        <v>55</v>
      </c>
      <c r="E170" s="39" t="s">
        <v>4950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66</v>
      </c>
      <c s="34" t="s">
        <v>4951</v>
      </c>
      <c s="35" t="s">
        <v>5</v>
      </c>
      <c s="6" t="s">
        <v>4952</v>
      </c>
      <c s="36" t="s">
        <v>108</v>
      </c>
      <c s="37">
        <v>81</v>
      </c>
      <c s="36">
        <v>0.00397</v>
      </c>
      <c s="36">
        <f>ROUND(G173*H173,6)</f>
      </c>
      <c r="L173" s="38">
        <v>0</v>
      </c>
      <c s="32">
        <f>ROUND(ROUND(L173,2)*ROUND(G173,3),2)</f>
      </c>
      <c s="36" t="s">
        <v>109</v>
      </c>
      <c>
        <f>(M173*21)/100</f>
      </c>
      <c t="s">
        <v>28</v>
      </c>
    </row>
    <row r="174" spans="1:5" ht="12.75">
      <c r="A174" s="35" t="s">
        <v>55</v>
      </c>
      <c r="E174" s="39" t="s">
        <v>4952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25.5">
      <c r="A177" t="s">
        <v>50</v>
      </c>
      <c s="34" t="s">
        <v>27</v>
      </c>
      <c s="34" t="s">
        <v>3796</v>
      </c>
      <c s="35" t="s">
        <v>5</v>
      </c>
      <c s="6" t="s">
        <v>3797</v>
      </c>
      <c s="36" t="s">
        <v>108</v>
      </c>
      <c s="37">
        <v>40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28</v>
      </c>
    </row>
    <row r="178" spans="1:5" ht="25.5">
      <c r="A178" s="35" t="s">
        <v>55</v>
      </c>
      <c r="E178" s="39" t="s">
        <v>3797</v>
      </c>
    </row>
    <row r="179" spans="1:5" ht="12.75">
      <c r="A179" s="35" t="s">
        <v>56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50</v>
      </c>
      <c s="34" t="s">
        <v>72</v>
      </c>
      <c s="34" t="s">
        <v>3798</v>
      </c>
      <c s="35" t="s">
        <v>5</v>
      </c>
      <c s="6" t="s">
        <v>3799</v>
      </c>
      <c s="36" t="s">
        <v>108</v>
      </c>
      <c s="37">
        <v>42</v>
      </c>
      <c s="36">
        <v>0.00016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28</v>
      </c>
    </row>
    <row r="182" spans="1:5" ht="12.75">
      <c r="A182" s="35" t="s">
        <v>55</v>
      </c>
      <c r="E182" s="39" t="s">
        <v>3799</v>
      </c>
    </row>
    <row r="183" spans="1:5" ht="25.5">
      <c r="A183" s="35" t="s">
        <v>56</v>
      </c>
      <c r="E183" s="40" t="s">
        <v>3851</v>
      </c>
    </row>
    <row r="184" spans="1:5" ht="12.75">
      <c r="A184" t="s">
        <v>58</v>
      </c>
      <c r="E184" s="39" t="s">
        <v>5</v>
      </c>
    </row>
    <row r="185" spans="1:16" ht="12.75">
      <c r="A185" t="s">
        <v>50</v>
      </c>
      <c s="34" t="s">
        <v>75</v>
      </c>
      <c s="34" t="s">
        <v>4300</v>
      </c>
      <c s="35" t="s">
        <v>5</v>
      </c>
      <c s="6" t="s">
        <v>4301</v>
      </c>
      <c s="36" t="s">
        <v>128</v>
      </c>
      <c s="37">
        <v>40</v>
      </c>
      <c s="36">
        <v>9E-05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28</v>
      </c>
    </row>
    <row r="186" spans="1:5" ht="12.75">
      <c r="A186" s="35" t="s">
        <v>55</v>
      </c>
      <c r="E186" s="39" t="s">
        <v>4301</v>
      </c>
    </row>
    <row r="187" spans="1:5" ht="12.75">
      <c r="A187" s="35" t="s">
        <v>56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25.5">
      <c r="A189" t="s">
        <v>50</v>
      </c>
      <c s="34" t="s">
        <v>78</v>
      </c>
      <c s="34" t="s">
        <v>3576</v>
      </c>
      <c s="35" t="s">
        <v>5</v>
      </c>
      <c s="6" t="s">
        <v>3577</v>
      </c>
      <c s="36" t="s">
        <v>128</v>
      </c>
      <c s="37">
        <v>17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109</v>
      </c>
      <c>
        <f>(M189*21)/100</f>
      </c>
      <c t="s">
        <v>28</v>
      </c>
    </row>
    <row r="190" spans="1:5" ht="38.25">
      <c r="A190" s="35" t="s">
        <v>55</v>
      </c>
      <c r="E190" s="39" t="s">
        <v>3578</v>
      </c>
    </row>
    <row r="191" spans="1:5" ht="12.75">
      <c r="A191" s="35" t="s">
        <v>56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25.5">
      <c r="A193" t="s">
        <v>50</v>
      </c>
      <c s="34" t="s">
        <v>82</v>
      </c>
      <c s="34" t="s">
        <v>3579</v>
      </c>
      <c s="35" t="s">
        <v>5</v>
      </c>
      <c s="6" t="s">
        <v>3580</v>
      </c>
      <c s="36" t="s">
        <v>128</v>
      </c>
      <c s="37">
        <v>17</v>
      </c>
      <c s="36">
        <v>0.00057</v>
      </c>
      <c s="36">
        <f>ROUND(G193*H193,6)</f>
      </c>
      <c r="L193" s="38">
        <v>0</v>
      </c>
      <c s="32">
        <f>ROUND(ROUND(L193,2)*ROUND(G193,3),2)</f>
      </c>
      <c s="36" t="s">
        <v>109</v>
      </c>
      <c>
        <f>(M193*21)/100</f>
      </c>
      <c t="s">
        <v>28</v>
      </c>
    </row>
    <row r="194" spans="1:5" ht="25.5">
      <c r="A194" s="35" t="s">
        <v>55</v>
      </c>
      <c r="E194" s="39" t="s">
        <v>3580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5</v>
      </c>
    </row>
    <row r="197" spans="1:16" ht="25.5">
      <c r="A197" t="s">
        <v>50</v>
      </c>
      <c s="34" t="s">
        <v>87</v>
      </c>
      <c s="34" t="s">
        <v>4953</v>
      </c>
      <c s="35" t="s">
        <v>5</v>
      </c>
      <c s="6" t="s">
        <v>4954</v>
      </c>
      <c s="36" t="s">
        <v>128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25.5">
      <c r="A198" s="35" t="s">
        <v>55</v>
      </c>
      <c r="E198" s="39" t="s">
        <v>4954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25.5">
      <c r="A201" t="s">
        <v>50</v>
      </c>
      <c s="34" t="s">
        <v>90</v>
      </c>
      <c s="34" t="s">
        <v>3579</v>
      </c>
      <c s="35" t="s">
        <v>48</v>
      </c>
      <c s="6" t="s">
        <v>3580</v>
      </c>
      <c s="36" t="s">
        <v>128</v>
      </c>
      <c s="37">
        <v>2</v>
      </c>
      <c s="36">
        <v>0.00057</v>
      </c>
      <c s="36">
        <f>ROUND(G201*H201,6)</f>
      </c>
      <c r="L201" s="38">
        <v>0</v>
      </c>
      <c s="32">
        <f>ROUND(ROUND(L201,2)*ROUND(G201,3),2)</f>
      </c>
      <c s="36" t="s">
        <v>109</v>
      </c>
      <c>
        <f>(M201*21)/100</f>
      </c>
      <c t="s">
        <v>28</v>
      </c>
    </row>
    <row r="202" spans="1:5" ht="25.5">
      <c r="A202" s="35" t="s">
        <v>55</v>
      </c>
      <c r="E202" s="39" t="s">
        <v>3580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25.5">
      <c r="A205" t="s">
        <v>50</v>
      </c>
      <c s="34" t="s">
        <v>94</v>
      </c>
      <c s="34" t="s">
        <v>3744</v>
      </c>
      <c s="35" t="s">
        <v>5</v>
      </c>
      <c s="6" t="s">
        <v>3745</v>
      </c>
      <c s="36" t="s">
        <v>128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28</v>
      </c>
    </row>
    <row r="206" spans="1:5" ht="25.5">
      <c r="A206" s="35" t="s">
        <v>55</v>
      </c>
      <c r="E206" s="39" t="s">
        <v>3745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5</v>
      </c>
    </row>
    <row r="209" spans="1:16" ht="12.75">
      <c r="A209" t="s">
        <v>50</v>
      </c>
      <c s="34" t="s">
        <v>96</v>
      </c>
      <c s="34" t="s">
        <v>4368</v>
      </c>
      <c s="35" t="s">
        <v>5</v>
      </c>
      <c s="6" t="s">
        <v>4955</v>
      </c>
      <c s="36" t="s">
        <v>128</v>
      </c>
      <c s="37">
        <v>20</v>
      </c>
      <c s="36">
        <v>0.0019</v>
      </c>
      <c s="36">
        <f>ROUND(G209*H209,6)</f>
      </c>
      <c r="L209" s="38">
        <v>0</v>
      </c>
      <c s="32">
        <f>ROUND(ROUND(L209,2)*ROUND(G209,3),2)</f>
      </c>
      <c s="36" t="s">
        <v>109</v>
      </c>
      <c>
        <f>(M209*21)/100</f>
      </c>
      <c t="s">
        <v>28</v>
      </c>
    </row>
    <row r="210" spans="1:5" ht="12.75">
      <c r="A210" s="35" t="s">
        <v>55</v>
      </c>
      <c r="E210" s="39" t="s">
        <v>4955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5</v>
      </c>
    </row>
    <row r="213" spans="1:16" ht="38.25">
      <c r="A213" t="s">
        <v>50</v>
      </c>
      <c s="34" t="s">
        <v>99</v>
      </c>
      <c s="34" t="s">
        <v>4956</v>
      </c>
      <c s="35" t="s">
        <v>5</v>
      </c>
      <c s="6" t="s">
        <v>4957</v>
      </c>
      <c s="36" t="s">
        <v>108</v>
      </c>
      <c s="37">
        <v>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28</v>
      </c>
    </row>
    <row r="214" spans="1:5" ht="38.25">
      <c r="A214" s="35" t="s">
        <v>55</v>
      </c>
      <c r="E214" s="39" t="s">
        <v>4958</v>
      </c>
    </row>
    <row r="215" spans="1:5" ht="12.75">
      <c r="A215" s="35" t="s">
        <v>56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25.5">
      <c r="A217" t="s">
        <v>50</v>
      </c>
      <c s="34" t="s">
        <v>207</v>
      </c>
      <c s="34" t="s">
        <v>4959</v>
      </c>
      <c s="35" t="s">
        <v>5</v>
      </c>
      <c s="6" t="s">
        <v>4960</v>
      </c>
      <c s="36" t="s">
        <v>108</v>
      </c>
      <c s="37">
        <v>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109</v>
      </c>
      <c>
        <f>(M217*21)/100</f>
      </c>
      <c t="s">
        <v>28</v>
      </c>
    </row>
    <row r="218" spans="1:5" ht="25.5">
      <c r="A218" s="35" t="s">
        <v>55</v>
      </c>
      <c r="E218" s="39" t="s">
        <v>4960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25.5">
      <c r="A221" t="s">
        <v>50</v>
      </c>
      <c s="34" t="s">
        <v>105</v>
      </c>
      <c s="34" t="s">
        <v>3764</v>
      </c>
      <c s="35" t="s">
        <v>5</v>
      </c>
      <c s="6" t="s">
        <v>3765</v>
      </c>
      <c s="36" t="s">
        <v>85</v>
      </c>
      <c s="37">
        <v>0.381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25.5">
      <c r="A222" s="35" t="s">
        <v>55</v>
      </c>
      <c r="E222" s="39" t="s">
        <v>3765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38.25">
      <c r="A225" t="s">
        <v>50</v>
      </c>
      <c s="34" t="s">
        <v>110</v>
      </c>
      <c s="34" t="s">
        <v>3766</v>
      </c>
      <c s="35" t="s">
        <v>5</v>
      </c>
      <c s="6" t="s">
        <v>3767</v>
      </c>
      <c s="36" t="s">
        <v>85</v>
      </c>
      <c s="37">
        <v>0.381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28</v>
      </c>
    </row>
    <row r="226" spans="1:5" ht="38.25">
      <c r="A226" s="35" t="s">
        <v>55</v>
      </c>
      <c r="E226" s="39" t="s">
        <v>3768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3" ht="12.75">
      <c r="A229" t="s">
        <v>47</v>
      </c>
      <c r="C229" s="31" t="s">
        <v>3014</v>
      </c>
      <c r="E229" s="33" t="s">
        <v>3015</v>
      </c>
      <c r="J229" s="32">
        <f>0</f>
      </c>
      <c s="32">
        <f>0</f>
      </c>
      <c s="32">
        <f>0+L230</f>
      </c>
      <c s="32">
        <f>0+M230</f>
      </c>
    </row>
    <row r="230" spans="1:16" ht="25.5">
      <c r="A230" t="s">
        <v>50</v>
      </c>
      <c s="34" t="s">
        <v>772</v>
      </c>
      <c s="34" t="s">
        <v>3016</v>
      </c>
      <c s="35" t="s">
        <v>5</v>
      </c>
      <c s="6" t="s">
        <v>3017</v>
      </c>
      <c s="36" t="s">
        <v>566</v>
      </c>
      <c s="37">
        <v>10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3017</v>
      </c>
    </row>
    <row r="232" spans="1:5" ht="25.5">
      <c r="A232" s="35" t="s">
        <v>56</v>
      </c>
      <c r="E232" s="40" t="s">
        <v>4961</v>
      </c>
    </row>
    <row r="233" spans="1:5" ht="12.75">
      <c r="A233" t="s">
        <v>58</v>
      </c>
      <c r="E233" s="39" t="s">
        <v>5</v>
      </c>
    </row>
    <row r="234" spans="1:13" ht="12.75">
      <c r="A234" t="s">
        <v>47</v>
      </c>
      <c r="C234" s="31" t="s">
        <v>1497</v>
      </c>
      <c r="E234" s="33" t="s">
        <v>3786</v>
      </c>
      <c r="J234" s="32">
        <f>0</f>
      </c>
      <c s="32">
        <f>0</f>
      </c>
      <c s="32">
        <f>0+L235</f>
      </c>
      <c s="32">
        <f>0+M235</f>
      </c>
    </row>
    <row r="235" spans="1:16" ht="12.75">
      <c r="A235" t="s">
        <v>50</v>
      </c>
      <c s="34" t="s">
        <v>775</v>
      </c>
      <c s="34" t="s">
        <v>3787</v>
      </c>
      <c s="35" t="s">
        <v>5</v>
      </c>
      <c s="6" t="s">
        <v>3788</v>
      </c>
      <c s="36" t="s">
        <v>381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109</v>
      </c>
      <c>
        <f>(M235*21)/100</f>
      </c>
      <c t="s">
        <v>28</v>
      </c>
    </row>
    <row r="236" spans="1:5" ht="12.75">
      <c r="A236" s="35" t="s">
        <v>55</v>
      </c>
      <c r="E236" s="39" t="s">
        <v>3788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3" ht="12.75">
      <c r="A239" t="s">
        <v>47</v>
      </c>
      <c r="C239" s="31" t="s">
        <v>1345</v>
      </c>
      <c r="E239" s="33" t="s">
        <v>1346</v>
      </c>
      <c r="J239" s="32">
        <f>0</f>
      </c>
      <c s="32">
        <f>0</f>
      </c>
      <c s="32">
        <f>0+L240</f>
      </c>
      <c s="32">
        <f>0+M240</f>
      </c>
    </row>
    <row r="240" spans="1:16" ht="12.75">
      <c r="A240" t="s">
        <v>50</v>
      </c>
      <c s="34" t="s">
        <v>778</v>
      </c>
      <c s="34" t="s">
        <v>3351</v>
      </c>
      <c s="35" t="s">
        <v>5</v>
      </c>
      <c s="6" t="s">
        <v>3352</v>
      </c>
      <c s="36" t="s">
        <v>1343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28</v>
      </c>
    </row>
    <row r="241" spans="1:5" ht="12.75">
      <c r="A241" s="35" t="s">
        <v>55</v>
      </c>
      <c r="E241" s="39" t="s">
        <v>3352</v>
      </c>
    </row>
    <row r="242" spans="1:5" ht="25.5">
      <c r="A242" s="35" t="s">
        <v>56</v>
      </c>
      <c r="E242" s="40" t="s">
        <v>3789</v>
      </c>
    </row>
    <row r="243" spans="1:5" ht="12.75">
      <c r="A243" t="s">
        <v>58</v>
      </c>
      <c r="E24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COUNTIFS(L8:L178,"=0",A8:A178,"P")+COUNTIFS(L8:L178,"",A8:A178,"P")+SUM(Q8:Q178)</f>
      </c>
    </row>
    <row r="8" spans="1:13" ht="12.75">
      <c r="A8" t="s">
        <v>45</v>
      </c>
      <c r="C8" s="28" t="s">
        <v>4964</v>
      </c>
      <c r="E8" s="30" t="s">
        <v>4963</v>
      </c>
      <c r="J8" s="29">
        <f>0+J9+J22+J43+J52+J177</f>
      </c>
      <c s="29">
        <f>0+K9+K22+K43+K52+K177</f>
      </c>
      <c s="29">
        <f>0+L9+L22+L43+L52+L177</f>
      </c>
      <c s="29">
        <f>0+M9+M22+M43+M52+M177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48</v>
      </c>
      <c s="34" t="s">
        <v>4965</v>
      </c>
      <c s="35" t="s">
        <v>5</v>
      </c>
      <c s="6" t="s">
        <v>4966</v>
      </c>
      <c s="36" t="s">
        <v>53</v>
      </c>
      <c s="37">
        <v>1.35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4966</v>
      </c>
    </row>
    <row r="12" spans="1:5" ht="76.5">
      <c r="A12" s="35" t="s">
        <v>56</v>
      </c>
      <c r="E12" s="40" t="s">
        <v>4967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1368</v>
      </c>
      <c s="35" t="s">
        <v>5</v>
      </c>
      <c s="6" t="s">
        <v>944</v>
      </c>
      <c s="36" t="s">
        <v>53</v>
      </c>
      <c s="37">
        <v>1.35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1369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949</v>
      </c>
      <c s="35" t="s">
        <v>5</v>
      </c>
      <c s="6" t="s">
        <v>950</v>
      </c>
      <c s="36" t="s">
        <v>53</v>
      </c>
      <c s="37">
        <v>1.35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950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3" ht="12.75">
      <c r="A22" t="s">
        <v>47</v>
      </c>
      <c r="C22" s="31" t="s">
        <v>28</v>
      </c>
      <c r="E22" s="33" t="s">
        <v>1521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25.5">
      <c r="A23" t="s">
        <v>50</v>
      </c>
      <c s="34" t="s">
        <v>63</v>
      </c>
      <c s="34" t="s">
        <v>4968</v>
      </c>
      <c s="35" t="s">
        <v>5</v>
      </c>
      <c s="6" t="s">
        <v>4969</v>
      </c>
      <c s="36" t="s">
        <v>53</v>
      </c>
      <c s="37">
        <v>0.15</v>
      </c>
      <c s="36">
        <v>2.47214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25.5">
      <c r="A24" s="35" t="s">
        <v>55</v>
      </c>
      <c r="E24" s="39" t="s">
        <v>4969</v>
      </c>
    </row>
    <row r="25" spans="1:5" ht="76.5">
      <c r="A25" s="35" t="s">
        <v>56</v>
      </c>
      <c r="E25" s="40" t="s">
        <v>4970</v>
      </c>
    </row>
    <row r="26" spans="1:5" ht="12.75">
      <c r="A26" t="s">
        <v>58</v>
      </c>
      <c r="E26" s="39" t="s">
        <v>5</v>
      </c>
    </row>
    <row r="27" spans="1:16" ht="25.5">
      <c r="A27" t="s">
        <v>50</v>
      </c>
      <c s="34" t="s">
        <v>66</v>
      </c>
      <c s="34" t="s">
        <v>4971</v>
      </c>
      <c s="35" t="s">
        <v>5</v>
      </c>
      <c s="6" t="s">
        <v>4972</v>
      </c>
      <c s="36" t="s">
        <v>53</v>
      </c>
      <c s="37">
        <v>1.2</v>
      </c>
      <c s="36">
        <v>2.50187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25.5">
      <c r="A28" s="35" t="s">
        <v>55</v>
      </c>
      <c r="E28" s="39" t="s">
        <v>4972</v>
      </c>
    </row>
    <row r="29" spans="1:5" ht="76.5">
      <c r="A29" s="35" t="s">
        <v>56</v>
      </c>
      <c r="E29" s="40" t="s">
        <v>4973</v>
      </c>
    </row>
    <row r="30" spans="1:5" ht="12.75">
      <c r="A30" t="s">
        <v>58</v>
      </c>
      <c r="E30" s="39" t="s">
        <v>5</v>
      </c>
    </row>
    <row r="31" spans="1:16" ht="12.75">
      <c r="A31" t="s">
        <v>50</v>
      </c>
      <c s="34" t="s">
        <v>27</v>
      </c>
      <c s="34" t="s">
        <v>4734</v>
      </c>
      <c s="35" t="s">
        <v>5</v>
      </c>
      <c s="6" t="s">
        <v>4735</v>
      </c>
      <c s="36" t="s">
        <v>102</v>
      </c>
      <c s="37">
        <v>9</v>
      </c>
      <c s="36">
        <v>0.00264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4735</v>
      </c>
    </row>
    <row r="33" spans="1:5" ht="76.5">
      <c r="A33" s="35" t="s">
        <v>56</v>
      </c>
      <c r="E33" s="40" t="s">
        <v>4974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72</v>
      </c>
      <c s="34" t="s">
        <v>4737</v>
      </c>
      <c s="35" t="s">
        <v>5</v>
      </c>
      <c s="6" t="s">
        <v>4738</v>
      </c>
      <c s="36" t="s">
        <v>102</v>
      </c>
      <c s="37">
        <v>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4738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75</v>
      </c>
      <c s="34" t="s">
        <v>4975</v>
      </c>
      <c s="35" t="s">
        <v>5</v>
      </c>
      <c s="6" t="s">
        <v>4976</v>
      </c>
      <c s="36" t="s">
        <v>85</v>
      </c>
      <c s="37">
        <v>0.014</v>
      </c>
      <c s="36">
        <v>1.06277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4976</v>
      </c>
    </row>
    <row r="41" spans="1:5" ht="76.5">
      <c r="A41" s="35" t="s">
        <v>56</v>
      </c>
      <c r="E41" s="40" t="s">
        <v>4977</v>
      </c>
    </row>
    <row r="42" spans="1:5" ht="12.75">
      <c r="A42" t="s">
        <v>58</v>
      </c>
      <c r="E42" s="39" t="s">
        <v>5</v>
      </c>
    </row>
    <row r="43" spans="1:13" ht="12.75">
      <c r="A43" t="s">
        <v>47</v>
      </c>
      <c r="C43" s="31" t="s">
        <v>2503</v>
      </c>
      <c r="E43" s="33" t="s">
        <v>2504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50</v>
      </c>
      <c s="34" t="s">
        <v>180</v>
      </c>
      <c s="34" t="s">
        <v>4978</v>
      </c>
      <c s="35" t="s">
        <v>5</v>
      </c>
      <c s="6" t="s">
        <v>4979</v>
      </c>
      <c s="36" t="s">
        <v>102</v>
      </c>
      <c s="37">
        <v>0.883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4979</v>
      </c>
    </row>
    <row r="46" spans="1:5" ht="63.75">
      <c r="A46" s="35" t="s">
        <v>56</v>
      </c>
      <c r="E46" s="40" t="s">
        <v>4980</v>
      </c>
    </row>
    <row r="47" spans="1:5" ht="12.75">
      <c r="A47" t="s">
        <v>58</v>
      </c>
      <c r="E47" s="39" t="s">
        <v>5</v>
      </c>
    </row>
    <row r="48" spans="1:16" ht="12.75">
      <c r="A48" t="s">
        <v>50</v>
      </c>
      <c s="34" t="s">
        <v>183</v>
      </c>
      <c s="34" t="s">
        <v>4981</v>
      </c>
      <c s="35" t="s">
        <v>5</v>
      </c>
      <c s="6" t="s">
        <v>4982</v>
      </c>
      <c s="36" t="s">
        <v>102</v>
      </c>
      <c s="37">
        <v>0.909</v>
      </c>
      <c s="36">
        <v>0.0001</v>
      </c>
      <c s="36">
        <f>ROUND(G48*H48,6)</f>
      </c>
      <c r="L48" s="38">
        <v>0</v>
      </c>
      <c s="32">
        <f>ROUND(ROUND(L48,2)*ROUND(G48,3),2)</f>
      </c>
      <c s="36" t="s">
        <v>109</v>
      </c>
      <c>
        <f>(M48*21)/100</f>
      </c>
      <c t="s">
        <v>28</v>
      </c>
    </row>
    <row r="49" spans="1:5" ht="12.75">
      <c r="A49" s="35" t="s">
        <v>55</v>
      </c>
      <c r="E49" s="39" t="s">
        <v>4982</v>
      </c>
    </row>
    <row r="50" spans="1:5" ht="76.5">
      <c r="A50" s="35" t="s">
        <v>56</v>
      </c>
      <c r="E50" s="40" t="s">
        <v>4983</v>
      </c>
    </row>
    <row r="51" spans="1:5" ht="12.75">
      <c r="A51" t="s">
        <v>58</v>
      </c>
      <c r="E51" s="39" t="s">
        <v>5</v>
      </c>
    </row>
    <row r="52" spans="1:13" ht="12.75">
      <c r="A52" t="s">
        <v>47</v>
      </c>
      <c r="C52" s="31" t="s">
        <v>78</v>
      </c>
      <c r="E52" s="33" t="s">
        <v>1180</v>
      </c>
      <c r="J52" s="32">
        <f>0</f>
      </c>
      <c s="32">
        <f>0</f>
      </c>
      <c s="32">
        <f>0+L53+L57+L61+L65+L69+L73+L77+L81+L85+L89+L93+L97+L101+L105+L109+L113+L117+L121+L125+L129+L133+L137+L141+L145+L149+L153+L157+L161+L165+L169+L173</f>
      </c>
      <c s="32">
        <f>0+M53+M57+M61+M65+M69+M73+M77+M81+M85+M89+M93+M97+M101+M105+M109+M113+M117+M121+M125+M129+M133+M137+M141+M145+M149+M153+M157+M161+M165+M169+M173</f>
      </c>
    </row>
    <row r="53" spans="1:16" ht="25.5">
      <c r="A53" t="s">
        <v>50</v>
      </c>
      <c s="34" t="s">
        <v>78</v>
      </c>
      <c s="34" t="s">
        <v>4984</v>
      </c>
      <c s="35" t="s">
        <v>5</v>
      </c>
      <c s="6" t="s">
        <v>4985</v>
      </c>
      <c s="36" t="s">
        <v>128</v>
      </c>
      <c s="37">
        <v>1</v>
      </c>
      <c s="36">
        <v>1E-05</v>
      </c>
      <c s="36">
        <f>ROUND(G53*H53,6)</f>
      </c>
      <c r="L53" s="38">
        <v>0</v>
      </c>
      <c s="32">
        <f>ROUND(ROUND(L53,2)*ROUND(G53,3),2)</f>
      </c>
      <c s="36" t="s">
        <v>109</v>
      </c>
      <c>
        <f>(M53*21)/100</f>
      </c>
      <c t="s">
        <v>28</v>
      </c>
    </row>
    <row r="54" spans="1:5" ht="25.5">
      <c r="A54" s="35" t="s">
        <v>55</v>
      </c>
      <c r="E54" s="39" t="s">
        <v>4985</v>
      </c>
    </row>
    <row r="55" spans="1:5" ht="25.5">
      <c r="A55" s="35" t="s">
        <v>56</v>
      </c>
      <c r="E55" s="40" t="s">
        <v>4986</v>
      </c>
    </row>
    <row r="56" spans="1:5" ht="12.75">
      <c r="A56" t="s">
        <v>58</v>
      </c>
      <c r="E56" s="39" t="s">
        <v>5</v>
      </c>
    </row>
    <row r="57" spans="1:16" ht="12.75">
      <c r="A57" t="s">
        <v>50</v>
      </c>
      <c s="34" t="s">
        <v>82</v>
      </c>
      <c s="34" t="s">
        <v>4987</v>
      </c>
      <c s="35" t="s">
        <v>5</v>
      </c>
      <c s="6" t="s">
        <v>4988</v>
      </c>
      <c s="36" t="s">
        <v>128</v>
      </c>
      <c s="37">
        <v>1</v>
      </c>
      <c s="36">
        <v>0.005</v>
      </c>
      <c s="36">
        <f>ROUND(G57*H57,6)</f>
      </c>
      <c r="L57" s="38">
        <v>0</v>
      </c>
      <c s="32">
        <f>ROUND(ROUND(L57,2)*ROUND(G57,3),2)</f>
      </c>
      <c s="36" t="s">
        <v>109</v>
      </c>
      <c>
        <f>(M57*21)/100</f>
      </c>
      <c t="s">
        <v>28</v>
      </c>
    </row>
    <row r="58" spans="1:5" ht="12.75">
      <c r="A58" s="35" t="s">
        <v>55</v>
      </c>
      <c r="E58" s="39" t="s">
        <v>4988</v>
      </c>
    </row>
    <row r="59" spans="1:5" ht="25.5">
      <c r="A59" s="35" t="s">
        <v>56</v>
      </c>
      <c r="E59" s="40" t="s">
        <v>4986</v>
      </c>
    </row>
    <row r="60" spans="1:5" ht="12.75">
      <c r="A60" t="s">
        <v>58</v>
      </c>
      <c r="E60" s="39" t="s">
        <v>5</v>
      </c>
    </row>
    <row r="61" spans="1:16" ht="25.5">
      <c r="A61" t="s">
        <v>50</v>
      </c>
      <c s="34" t="s">
        <v>87</v>
      </c>
      <c s="34" t="s">
        <v>4989</v>
      </c>
      <c s="35" t="s">
        <v>5</v>
      </c>
      <c s="6" t="s">
        <v>4990</v>
      </c>
      <c s="36" t="s">
        <v>128</v>
      </c>
      <c s="37">
        <v>7</v>
      </c>
      <c s="36">
        <v>0.0007</v>
      </c>
      <c s="36">
        <f>ROUND(G61*H61,6)</f>
      </c>
      <c r="L61" s="38">
        <v>0</v>
      </c>
      <c s="32">
        <f>ROUND(ROUND(L61,2)*ROUND(G61,3),2)</f>
      </c>
      <c s="36" t="s">
        <v>109</v>
      </c>
      <c>
        <f>(M61*21)/100</f>
      </c>
      <c t="s">
        <v>28</v>
      </c>
    </row>
    <row r="62" spans="1:5" ht="25.5">
      <c r="A62" s="35" t="s">
        <v>55</v>
      </c>
      <c r="E62" s="39" t="s">
        <v>4990</v>
      </c>
    </row>
    <row r="63" spans="1:5" ht="76.5">
      <c r="A63" s="35" t="s">
        <v>56</v>
      </c>
      <c r="E63" s="40" t="s">
        <v>4991</v>
      </c>
    </row>
    <row r="64" spans="1:5" ht="12.75">
      <c r="A64" t="s">
        <v>58</v>
      </c>
      <c r="E64" s="39" t="s">
        <v>5</v>
      </c>
    </row>
    <row r="65" spans="1:16" ht="12.75">
      <c r="A65" t="s">
        <v>50</v>
      </c>
      <c s="34" t="s">
        <v>90</v>
      </c>
      <c s="34" t="s">
        <v>4992</v>
      </c>
      <c s="35" t="s">
        <v>5</v>
      </c>
      <c s="6" t="s">
        <v>4993</v>
      </c>
      <c s="36" t="s">
        <v>128</v>
      </c>
      <c s="37">
        <v>11</v>
      </c>
      <c s="36">
        <v>0.0004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12.75">
      <c r="A66" s="35" t="s">
        <v>55</v>
      </c>
      <c r="E66" s="39" t="s">
        <v>4993</v>
      </c>
    </row>
    <row r="67" spans="1:5" ht="76.5">
      <c r="A67" s="35" t="s">
        <v>56</v>
      </c>
      <c r="E67" s="40" t="s">
        <v>4994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94</v>
      </c>
      <c s="34" t="s">
        <v>4995</v>
      </c>
      <c s="35" t="s">
        <v>5</v>
      </c>
      <c s="6" t="s">
        <v>4996</v>
      </c>
      <c s="36" t="s">
        <v>128</v>
      </c>
      <c s="37">
        <v>1</v>
      </c>
      <c s="36">
        <v>0.0025</v>
      </c>
      <c s="36">
        <f>ROUND(G69*H69,6)</f>
      </c>
      <c r="L69" s="38">
        <v>0</v>
      </c>
      <c s="32">
        <f>ROUND(ROUND(L69,2)*ROUND(G69,3),2)</f>
      </c>
      <c s="36" t="s">
        <v>109</v>
      </c>
      <c>
        <f>(M69*21)/100</f>
      </c>
      <c t="s">
        <v>28</v>
      </c>
    </row>
    <row r="70" spans="1:5" ht="12.75">
      <c r="A70" s="35" t="s">
        <v>55</v>
      </c>
      <c r="E70" s="39" t="s">
        <v>4996</v>
      </c>
    </row>
    <row r="71" spans="1:5" ht="25.5">
      <c r="A71" s="35" t="s">
        <v>56</v>
      </c>
      <c r="E71" s="40" t="s">
        <v>4997</v>
      </c>
    </row>
    <row r="72" spans="1:5" ht="12.75">
      <c r="A72" t="s">
        <v>58</v>
      </c>
      <c r="E72" s="39" t="s">
        <v>5</v>
      </c>
    </row>
    <row r="73" spans="1:16" ht="12.75">
      <c r="A73" t="s">
        <v>50</v>
      </c>
      <c s="34" t="s">
        <v>96</v>
      </c>
      <c s="34" t="s">
        <v>4998</v>
      </c>
      <c s="35" t="s">
        <v>5</v>
      </c>
      <c s="6" t="s">
        <v>4999</v>
      </c>
      <c s="36" t="s">
        <v>128</v>
      </c>
      <c s="37">
        <v>1</v>
      </c>
      <c s="36">
        <v>0.0026</v>
      </c>
      <c s="36">
        <f>ROUND(G73*H73,6)</f>
      </c>
      <c r="L73" s="38">
        <v>0</v>
      </c>
      <c s="32">
        <f>ROUND(ROUND(L73,2)*ROUND(G73,3),2)</f>
      </c>
      <c s="36" t="s">
        <v>109</v>
      </c>
      <c>
        <f>(M73*21)/100</f>
      </c>
      <c t="s">
        <v>28</v>
      </c>
    </row>
    <row r="74" spans="1:5" ht="12.75">
      <c r="A74" s="35" t="s">
        <v>55</v>
      </c>
      <c r="E74" s="39" t="s">
        <v>4999</v>
      </c>
    </row>
    <row r="75" spans="1:5" ht="25.5">
      <c r="A75" s="35" t="s">
        <v>56</v>
      </c>
      <c r="E75" s="40" t="s">
        <v>5000</v>
      </c>
    </row>
    <row r="76" spans="1:5" ht="12.75">
      <c r="A76" t="s">
        <v>58</v>
      </c>
      <c r="E76" s="39" t="s">
        <v>5</v>
      </c>
    </row>
    <row r="77" spans="1:16" ht="12.75">
      <c r="A77" t="s">
        <v>50</v>
      </c>
      <c s="34" t="s">
        <v>99</v>
      </c>
      <c s="34" t="s">
        <v>5001</v>
      </c>
      <c s="35" t="s">
        <v>5</v>
      </c>
      <c s="6" t="s">
        <v>5002</v>
      </c>
      <c s="36" t="s">
        <v>128</v>
      </c>
      <c s="37">
        <v>2</v>
      </c>
      <c s="36">
        <v>0.004</v>
      </c>
      <c s="36">
        <f>ROUND(G77*H77,6)</f>
      </c>
      <c r="L77" s="38">
        <v>0</v>
      </c>
      <c s="32">
        <f>ROUND(ROUND(L77,2)*ROUND(G77,3),2)</f>
      </c>
      <c s="36" t="s">
        <v>109</v>
      </c>
      <c>
        <f>(M77*21)/100</f>
      </c>
      <c t="s">
        <v>28</v>
      </c>
    </row>
    <row r="78" spans="1:5" ht="12.75">
      <c r="A78" s="35" t="s">
        <v>55</v>
      </c>
      <c r="E78" s="39" t="s">
        <v>5002</v>
      </c>
    </row>
    <row r="79" spans="1:5" ht="25.5">
      <c r="A79" s="35" t="s">
        <v>56</v>
      </c>
      <c r="E79" s="40" t="s">
        <v>5003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207</v>
      </c>
      <c s="34" t="s">
        <v>5004</v>
      </c>
      <c s="35" t="s">
        <v>5</v>
      </c>
      <c s="6" t="s">
        <v>5005</v>
      </c>
      <c s="36" t="s">
        <v>128</v>
      </c>
      <c s="37">
        <v>2</v>
      </c>
      <c s="36">
        <v>0.004</v>
      </c>
      <c s="36">
        <f>ROUND(G81*H81,6)</f>
      </c>
      <c r="L81" s="38">
        <v>0</v>
      </c>
      <c s="32">
        <f>ROUND(ROUND(L81,2)*ROUND(G81,3),2)</f>
      </c>
      <c s="36" t="s">
        <v>109</v>
      </c>
      <c>
        <f>(M81*21)/100</f>
      </c>
      <c t="s">
        <v>28</v>
      </c>
    </row>
    <row r="82" spans="1:5" ht="12.75">
      <c r="A82" s="35" t="s">
        <v>55</v>
      </c>
      <c r="E82" s="39" t="s">
        <v>5005</v>
      </c>
    </row>
    <row r="83" spans="1:5" ht="25.5">
      <c r="A83" s="35" t="s">
        <v>56</v>
      </c>
      <c r="E83" s="40" t="s">
        <v>5006</v>
      </c>
    </row>
    <row r="84" spans="1:5" ht="12.75">
      <c r="A84" t="s">
        <v>58</v>
      </c>
      <c r="E84" s="39" t="s">
        <v>5</v>
      </c>
    </row>
    <row r="85" spans="1:16" ht="12.75">
      <c r="A85" t="s">
        <v>50</v>
      </c>
      <c s="34" t="s">
        <v>105</v>
      </c>
      <c s="34" t="s">
        <v>5007</v>
      </c>
      <c s="35" t="s">
        <v>5</v>
      </c>
      <c s="6" t="s">
        <v>5008</v>
      </c>
      <c s="36" t="s">
        <v>128</v>
      </c>
      <c s="37">
        <v>1</v>
      </c>
      <c s="36">
        <v>0.0077</v>
      </c>
      <c s="36">
        <f>ROUND(G85*H85,6)</f>
      </c>
      <c r="L85" s="38">
        <v>0</v>
      </c>
      <c s="32">
        <f>ROUND(ROUND(L85,2)*ROUND(G85,3),2)</f>
      </c>
      <c s="36" t="s">
        <v>109</v>
      </c>
      <c>
        <f>(M85*21)/100</f>
      </c>
      <c t="s">
        <v>28</v>
      </c>
    </row>
    <row r="86" spans="1:5" ht="12.75">
      <c r="A86" s="35" t="s">
        <v>55</v>
      </c>
      <c r="E86" s="39" t="s">
        <v>5008</v>
      </c>
    </row>
    <row r="87" spans="1:5" ht="25.5">
      <c r="A87" s="35" t="s">
        <v>56</v>
      </c>
      <c r="E87" s="40" t="s">
        <v>5009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110</v>
      </c>
      <c s="34" t="s">
        <v>5010</v>
      </c>
      <c s="35" t="s">
        <v>5</v>
      </c>
      <c s="6" t="s">
        <v>5011</v>
      </c>
      <c s="36" t="s">
        <v>128</v>
      </c>
      <c s="37">
        <v>3</v>
      </c>
      <c s="36">
        <v>2E-05</v>
      </c>
      <c s="36">
        <f>ROUND(G89*H89,6)</f>
      </c>
      <c r="L89" s="38">
        <v>0</v>
      </c>
      <c s="32">
        <f>ROUND(ROUND(L89,2)*ROUND(G89,3),2)</f>
      </c>
      <c s="36" t="s">
        <v>109</v>
      </c>
      <c>
        <f>(M89*21)/100</f>
      </c>
      <c t="s">
        <v>28</v>
      </c>
    </row>
    <row r="90" spans="1:5" ht="25.5">
      <c r="A90" s="35" t="s">
        <v>55</v>
      </c>
      <c r="E90" s="39" t="s">
        <v>5011</v>
      </c>
    </row>
    <row r="91" spans="1:5" ht="63.75">
      <c r="A91" s="35" t="s">
        <v>56</v>
      </c>
      <c r="E91" s="40" t="s">
        <v>5012</v>
      </c>
    </row>
    <row r="92" spans="1:5" ht="12.75">
      <c r="A92" t="s">
        <v>58</v>
      </c>
      <c r="E92" s="39" t="s">
        <v>5</v>
      </c>
    </row>
    <row r="93" spans="1:16" ht="12.75">
      <c r="A93" t="s">
        <v>50</v>
      </c>
      <c s="34" t="s">
        <v>113</v>
      </c>
      <c s="34" t="s">
        <v>5013</v>
      </c>
      <c s="35" t="s">
        <v>5</v>
      </c>
      <c s="6" t="s">
        <v>5014</v>
      </c>
      <c s="36" t="s">
        <v>128</v>
      </c>
      <c s="37">
        <v>3</v>
      </c>
      <c s="36">
        <v>0.0155</v>
      </c>
      <c s="36">
        <f>ROUND(G93*H93,6)</f>
      </c>
      <c r="L93" s="38">
        <v>0</v>
      </c>
      <c s="32">
        <f>ROUND(ROUND(L93,2)*ROUND(G93,3),2)</f>
      </c>
      <c s="36" t="s">
        <v>109</v>
      </c>
      <c>
        <f>(M93*21)/100</f>
      </c>
      <c t="s">
        <v>28</v>
      </c>
    </row>
    <row r="94" spans="1:5" ht="12.75">
      <c r="A94" s="35" t="s">
        <v>55</v>
      </c>
      <c r="E94" s="39" t="s">
        <v>5014</v>
      </c>
    </row>
    <row r="95" spans="1:5" ht="63.75">
      <c r="A95" s="35" t="s">
        <v>56</v>
      </c>
      <c r="E95" s="40" t="s">
        <v>5015</v>
      </c>
    </row>
    <row r="96" spans="1:5" ht="12.75">
      <c r="A96" t="s">
        <v>58</v>
      </c>
      <c r="E96" s="39" t="s">
        <v>5</v>
      </c>
    </row>
    <row r="97" spans="1:16" ht="12.75">
      <c r="A97" t="s">
        <v>50</v>
      </c>
      <c s="34" t="s">
        <v>116</v>
      </c>
      <c s="34" t="s">
        <v>5016</v>
      </c>
      <c s="35" t="s">
        <v>5</v>
      </c>
      <c s="6" t="s">
        <v>5017</v>
      </c>
      <c s="36" t="s">
        <v>128</v>
      </c>
      <c s="37">
        <v>3</v>
      </c>
      <c s="36">
        <v>0.0055</v>
      </c>
      <c s="36">
        <f>ROUND(G97*H97,6)</f>
      </c>
      <c r="L97" s="38">
        <v>0</v>
      </c>
      <c s="32">
        <f>ROUND(ROUND(L97,2)*ROUND(G97,3),2)</f>
      </c>
      <c s="36" t="s">
        <v>109</v>
      </c>
      <c>
        <f>(M97*21)/100</f>
      </c>
      <c t="s">
        <v>28</v>
      </c>
    </row>
    <row r="98" spans="1:5" ht="12.75">
      <c r="A98" s="35" t="s">
        <v>55</v>
      </c>
      <c r="E98" s="39" t="s">
        <v>5017</v>
      </c>
    </row>
    <row r="99" spans="1:5" ht="51">
      <c r="A99" s="35" t="s">
        <v>56</v>
      </c>
      <c r="E99" s="40" t="s">
        <v>5018</v>
      </c>
    </row>
    <row r="100" spans="1:5" ht="12.75">
      <c r="A100" t="s">
        <v>58</v>
      </c>
      <c r="E100" s="39" t="s">
        <v>5</v>
      </c>
    </row>
    <row r="101" spans="1:16" ht="12.75">
      <c r="A101" t="s">
        <v>50</v>
      </c>
      <c s="34" t="s">
        <v>119</v>
      </c>
      <c s="34" t="s">
        <v>5019</v>
      </c>
      <c s="35" t="s">
        <v>5</v>
      </c>
      <c s="6" t="s">
        <v>5020</v>
      </c>
      <c s="36" t="s">
        <v>128</v>
      </c>
      <c s="37">
        <v>1</v>
      </c>
      <c s="36">
        <v>0.015</v>
      </c>
      <c s="36">
        <f>ROUND(G101*H101,6)</f>
      </c>
      <c r="L101" s="38">
        <v>0</v>
      </c>
      <c s="32">
        <f>ROUND(ROUND(L101,2)*ROUND(G101,3),2)</f>
      </c>
      <c s="36" t="s">
        <v>109</v>
      </c>
      <c>
        <f>(M101*21)/100</f>
      </c>
      <c t="s">
        <v>28</v>
      </c>
    </row>
    <row r="102" spans="1:5" ht="12.75">
      <c r="A102" s="35" t="s">
        <v>55</v>
      </c>
      <c r="E102" s="39" t="s">
        <v>5020</v>
      </c>
    </row>
    <row r="103" spans="1:5" ht="25.5">
      <c r="A103" s="35" t="s">
        <v>56</v>
      </c>
      <c r="E103" s="40" t="s">
        <v>5021</v>
      </c>
    </row>
    <row r="104" spans="1:5" ht="12.75">
      <c r="A104" t="s">
        <v>58</v>
      </c>
      <c r="E104" s="39" t="s">
        <v>5</v>
      </c>
    </row>
    <row r="105" spans="1:16" ht="12.75">
      <c r="A105" t="s">
        <v>50</v>
      </c>
      <c s="34" t="s">
        <v>122</v>
      </c>
      <c s="34" t="s">
        <v>5022</v>
      </c>
      <c s="35" t="s">
        <v>5</v>
      </c>
      <c s="6" t="s">
        <v>5023</v>
      </c>
      <c s="36" t="s">
        <v>128</v>
      </c>
      <c s="37">
        <v>2</v>
      </c>
      <c s="36">
        <v>0.0145</v>
      </c>
      <c s="36">
        <f>ROUND(G105*H105,6)</f>
      </c>
      <c r="L105" s="38">
        <v>0</v>
      </c>
      <c s="32">
        <f>ROUND(ROUND(L105,2)*ROUND(G105,3),2)</f>
      </c>
      <c s="36" t="s">
        <v>109</v>
      </c>
      <c>
        <f>(M105*21)/100</f>
      </c>
      <c t="s">
        <v>28</v>
      </c>
    </row>
    <row r="106" spans="1:5" ht="12.75">
      <c r="A106" s="35" t="s">
        <v>55</v>
      </c>
      <c r="E106" s="39" t="s">
        <v>5023</v>
      </c>
    </row>
    <row r="107" spans="1:5" ht="25.5">
      <c r="A107" s="35" t="s">
        <v>56</v>
      </c>
      <c r="E107" s="40" t="s">
        <v>5024</v>
      </c>
    </row>
    <row r="108" spans="1:5" ht="12.75">
      <c r="A108" t="s">
        <v>58</v>
      </c>
      <c r="E108" s="39" t="s">
        <v>5</v>
      </c>
    </row>
    <row r="109" spans="1:16" ht="12.75">
      <c r="A109" t="s">
        <v>50</v>
      </c>
      <c s="34" t="s">
        <v>125</v>
      </c>
      <c s="34" t="s">
        <v>5025</v>
      </c>
      <c s="35" t="s">
        <v>5</v>
      </c>
      <c s="6" t="s">
        <v>5026</v>
      </c>
      <c s="36" t="s">
        <v>128</v>
      </c>
      <c s="37">
        <v>5</v>
      </c>
      <c s="36">
        <v>0.003</v>
      </c>
      <c s="36">
        <f>ROUND(G109*H109,6)</f>
      </c>
      <c r="L109" s="38">
        <v>0</v>
      </c>
      <c s="32">
        <f>ROUND(ROUND(L109,2)*ROUND(G109,3),2)</f>
      </c>
      <c s="36" t="s">
        <v>109</v>
      </c>
      <c>
        <f>(M109*21)/100</f>
      </c>
      <c t="s">
        <v>28</v>
      </c>
    </row>
    <row r="110" spans="1:5" ht="12.75">
      <c r="A110" s="35" t="s">
        <v>55</v>
      </c>
      <c r="E110" s="39" t="s">
        <v>5026</v>
      </c>
    </row>
    <row r="111" spans="1:5" ht="76.5">
      <c r="A111" s="35" t="s">
        <v>56</v>
      </c>
      <c r="E111" s="40" t="s">
        <v>5027</v>
      </c>
    </row>
    <row r="112" spans="1:5" ht="12.75">
      <c r="A112" t="s">
        <v>58</v>
      </c>
      <c r="E112" s="39" t="s">
        <v>5</v>
      </c>
    </row>
    <row r="113" spans="1:16" ht="12.75">
      <c r="A113" t="s">
        <v>50</v>
      </c>
      <c s="34" t="s">
        <v>129</v>
      </c>
      <c s="34" t="s">
        <v>5028</v>
      </c>
      <c s="35" t="s">
        <v>5</v>
      </c>
      <c s="6" t="s">
        <v>5029</v>
      </c>
      <c s="36" t="s">
        <v>128</v>
      </c>
      <c s="37">
        <v>5</v>
      </c>
      <c s="36">
        <v>0.0065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28</v>
      </c>
    </row>
    <row r="114" spans="1:5" ht="12.75">
      <c r="A114" s="35" t="s">
        <v>55</v>
      </c>
      <c r="E114" s="39" t="s">
        <v>5029</v>
      </c>
    </row>
    <row r="115" spans="1:5" ht="76.5">
      <c r="A115" s="35" t="s">
        <v>56</v>
      </c>
      <c r="E115" s="40" t="s">
        <v>5030</v>
      </c>
    </row>
    <row r="116" spans="1:5" ht="12.75">
      <c r="A116" t="s">
        <v>58</v>
      </c>
      <c r="E116" s="39" t="s">
        <v>5</v>
      </c>
    </row>
    <row r="117" spans="1:16" ht="12.75">
      <c r="A117" t="s">
        <v>50</v>
      </c>
      <c s="34" t="s">
        <v>132</v>
      </c>
      <c s="34" t="s">
        <v>5031</v>
      </c>
      <c s="35" t="s">
        <v>5</v>
      </c>
      <c s="6" t="s">
        <v>5032</v>
      </c>
      <c s="36" t="s">
        <v>128</v>
      </c>
      <c s="37">
        <v>5</v>
      </c>
      <c s="36">
        <v>0.0033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5032</v>
      </c>
    </row>
    <row r="119" spans="1:5" ht="76.5">
      <c r="A119" s="35" t="s">
        <v>56</v>
      </c>
      <c r="E119" s="40" t="s">
        <v>5033</v>
      </c>
    </row>
    <row r="120" spans="1:5" ht="12.75">
      <c r="A120" t="s">
        <v>58</v>
      </c>
      <c r="E120" s="39" t="s">
        <v>5</v>
      </c>
    </row>
    <row r="121" spans="1:16" ht="12.75">
      <c r="A121" t="s">
        <v>50</v>
      </c>
      <c s="34" t="s">
        <v>135</v>
      </c>
      <c s="34" t="s">
        <v>5034</v>
      </c>
      <c s="35" t="s">
        <v>5</v>
      </c>
      <c s="6" t="s">
        <v>5035</v>
      </c>
      <c s="36" t="s">
        <v>128</v>
      </c>
      <c s="37">
        <v>5</v>
      </c>
      <c s="36">
        <v>0.00015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5035</v>
      </c>
    </row>
    <row r="123" spans="1:5" ht="76.5">
      <c r="A123" s="35" t="s">
        <v>56</v>
      </c>
      <c r="E123" s="40" t="s">
        <v>5036</v>
      </c>
    </row>
    <row r="124" spans="1:5" ht="12.75">
      <c r="A124" t="s">
        <v>58</v>
      </c>
      <c r="E124" s="39" t="s">
        <v>5</v>
      </c>
    </row>
    <row r="125" spans="1:16" ht="12.75">
      <c r="A125" t="s">
        <v>50</v>
      </c>
      <c s="34" t="s">
        <v>138</v>
      </c>
      <c s="34" t="s">
        <v>2564</v>
      </c>
      <c s="35" t="s">
        <v>5</v>
      </c>
      <c s="6" t="s">
        <v>2565</v>
      </c>
      <c s="36" t="s">
        <v>128</v>
      </c>
      <c s="37">
        <v>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2565</v>
      </c>
    </row>
    <row r="127" spans="1:5" ht="127.5">
      <c r="A127" s="35" t="s">
        <v>56</v>
      </c>
      <c r="E127" s="40" t="s">
        <v>5037</v>
      </c>
    </row>
    <row r="128" spans="1:5" ht="12.75">
      <c r="A128" t="s">
        <v>58</v>
      </c>
      <c r="E128" s="39" t="s">
        <v>5</v>
      </c>
    </row>
    <row r="129" spans="1:16" ht="12.75">
      <c r="A129" t="s">
        <v>50</v>
      </c>
      <c s="34" t="s">
        <v>141</v>
      </c>
      <c s="34" t="s">
        <v>5038</v>
      </c>
      <c s="35" t="s">
        <v>5</v>
      </c>
      <c s="6" t="s">
        <v>5039</v>
      </c>
      <c s="36" t="s">
        <v>128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109</v>
      </c>
      <c>
        <f>(M129*21)/100</f>
      </c>
      <c t="s">
        <v>28</v>
      </c>
    </row>
    <row r="130" spans="1:5" ht="12.75">
      <c r="A130" s="35" t="s">
        <v>55</v>
      </c>
      <c r="E130" s="39" t="s">
        <v>5039</v>
      </c>
    </row>
    <row r="131" spans="1:5" ht="76.5">
      <c r="A131" s="35" t="s">
        <v>56</v>
      </c>
      <c r="E131" s="40" t="s">
        <v>5040</v>
      </c>
    </row>
    <row r="132" spans="1:5" ht="12.75">
      <c r="A132" t="s">
        <v>58</v>
      </c>
      <c r="E132" s="39" t="s">
        <v>5</v>
      </c>
    </row>
    <row r="133" spans="1:16" ht="12.75">
      <c r="A133" t="s">
        <v>50</v>
      </c>
      <c s="34" t="s">
        <v>144</v>
      </c>
      <c s="34" t="s">
        <v>5041</v>
      </c>
      <c s="35" t="s">
        <v>5</v>
      </c>
      <c s="6" t="s">
        <v>5042</v>
      </c>
      <c s="36" t="s">
        <v>128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109</v>
      </c>
      <c>
        <f>(M133*21)/100</f>
      </c>
      <c t="s">
        <v>28</v>
      </c>
    </row>
    <row r="134" spans="1:5" ht="12.75">
      <c r="A134" s="35" t="s">
        <v>55</v>
      </c>
      <c r="E134" s="39" t="s">
        <v>5042</v>
      </c>
    </row>
    <row r="135" spans="1:5" ht="25.5">
      <c r="A135" s="35" t="s">
        <v>56</v>
      </c>
      <c r="E135" s="40" t="s">
        <v>5043</v>
      </c>
    </row>
    <row r="136" spans="1:5" ht="12.75">
      <c r="A136" t="s">
        <v>58</v>
      </c>
      <c r="E136" s="39" t="s">
        <v>5</v>
      </c>
    </row>
    <row r="137" spans="1:16" ht="12.75">
      <c r="A137" t="s">
        <v>50</v>
      </c>
      <c s="34" t="s">
        <v>147</v>
      </c>
      <c s="34" t="s">
        <v>5044</v>
      </c>
      <c s="35" t="s">
        <v>5</v>
      </c>
      <c s="6" t="s">
        <v>5045</v>
      </c>
      <c s="36" t="s">
        <v>128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109</v>
      </c>
      <c>
        <f>(M137*21)/100</f>
      </c>
      <c t="s">
        <v>28</v>
      </c>
    </row>
    <row r="138" spans="1:5" ht="12.75">
      <c r="A138" s="35" t="s">
        <v>55</v>
      </c>
      <c r="E138" s="39" t="s">
        <v>5045</v>
      </c>
    </row>
    <row r="139" spans="1:5" ht="25.5">
      <c r="A139" s="35" t="s">
        <v>56</v>
      </c>
      <c r="E139" s="40" t="s">
        <v>5046</v>
      </c>
    </row>
    <row r="140" spans="1:5" ht="12.75">
      <c r="A140" t="s">
        <v>58</v>
      </c>
      <c r="E140" s="39" t="s">
        <v>5</v>
      </c>
    </row>
    <row r="141" spans="1:16" ht="12.75">
      <c r="A141" t="s">
        <v>50</v>
      </c>
      <c s="34" t="s">
        <v>150</v>
      </c>
      <c s="34" t="s">
        <v>5047</v>
      </c>
      <c s="35" t="s">
        <v>5</v>
      </c>
      <c s="6" t="s">
        <v>5048</v>
      </c>
      <c s="36" t="s">
        <v>128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109</v>
      </c>
      <c>
        <f>(M141*21)/100</f>
      </c>
      <c t="s">
        <v>28</v>
      </c>
    </row>
    <row r="142" spans="1:5" ht="12.75">
      <c r="A142" s="35" t="s">
        <v>55</v>
      </c>
      <c r="E142" s="39" t="s">
        <v>5048</v>
      </c>
    </row>
    <row r="143" spans="1:5" ht="51">
      <c r="A143" s="35" t="s">
        <v>56</v>
      </c>
      <c r="E143" s="40" t="s">
        <v>5049</v>
      </c>
    </row>
    <row r="144" spans="1:5" ht="12.75">
      <c r="A144" t="s">
        <v>58</v>
      </c>
      <c r="E144" s="39" t="s">
        <v>5</v>
      </c>
    </row>
    <row r="145" spans="1:16" ht="25.5">
      <c r="A145" t="s">
        <v>50</v>
      </c>
      <c s="34" t="s">
        <v>153</v>
      </c>
      <c s="34" t="s">
        <v>5050</v>
      </c>
      <c s="35" t="s">
        <v>5</v>
      </c>
      <c s="6" t="s">
        <v>5051</v>
      </c>
      <c s="36" t="s">
        <v>128</v>
      </c>
      <c s="37">
        <v>12</v>
      </c>
      <c s="36">
        <v>1E-05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25.5">
      <c r="A146" s="35" t="s">
        <v>55</v>
      </c>
      <c r="E146" s="39" t="s">
        <v>5051</v>
      </c>
    </row>
    <row r="147" spans="1:5" ht="140.25">
      <c r="A147" s="35" t="s">
        <v>56</v>
      </c>
      <c r="E147" s="40" t="s">
        <v>5052</v>
      </c>
    </row>
    <row r="148" spans="1:5" ht="12.75">
      <c r="A148" t="s">
        <v>58</v>
      </c>
      <c r="E148" s="39" t="s">
        <v>5</v>
      </c>
    </row>
    <row r="149" spans="1:16" ht="12.75">
      <c r="A149" t="s">
        <v>50</v>
      </c>
      <c s="34" t="s">
        <v>156</v>
      </c>
      <c s="34" t="s">
        <v>5053</v>
      </c>
      <c s="35" t="s">
        <v>5</v>
      </c>
      <c s="6" t="s">
        <v>5054</v>
      </c>
      <c s="36" t="s">
        <v>128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109</v>
      </c>
      <c>
        <f>(M149*21)/100</f>
      </c>
      <c t="s">
        <v>28</v>
      </c>
    </row>
    <row r="150" spans="1:5" ht="12.75">
      <c r="A150" s="35" t="s">
        <v>55</v>
      </c>
      <c r="E150" s="39" t="s">
        <v>5054</v>
      </c>
    </row>
    <row r="151" spans="1:5" ht="76.5">
      <c r="A151" s="35" t="s">
        <v>56</v>
      </c>
      <c r="E151" s="40" t="s">
        <v>5055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159</v>
      </c>
      <c s="34" t="s">
        <v>5056</v>
      </c>
      <c s="35" t="s">
        <v>5</v>
      </c>
      <c s="6" t="s">
        <v>5057</v>
      </c>
      <c s="36" t="s">
        <v>128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109</v>
      </c>
      <c>
        <f>(M153*21)/100</f>
      </c>
      <c t="s">
        <v>28</v>
      </c>
    </row>
    <row r="154" spans="1:5" ht="12.75">
      <c r="A154" s="35" t="s">
        <v>55</v>
      </c>
      <c r="E154" s="39" t="s">
        <v>5057</v>
      </c>
    </row>
    <row r="155" spans="1:5" ht="114.75">
      <c r="A155" s="35" t="s">
        <v>56</v>
      </c>
      <c r="E155" s="40" t="s">
        <v>5058</v>
      </c>
    </row>
    <row r="156" spans="1:5" ht="12.75">
      <c r="A156" t="s">
        <v>58</v>
      </c>
      <c r="E156" s="39" t="s">
        <v>5</v>
      </c>
    </row>
    <row r="157" spans="1:16" ht="12.75">
      <c r="A157" t="s">
        <v>50</v>
      </c>
      <c s="34" t="s">
        <v>162</v>
      </c>
      <c s="34" t="s">
        <v>5059</v>
      </c>
      <c s="35" t="s">
        <v>5</v>
      </c>
      <c s="6" t="s">
        <v>5060</v>
      </c>
      <c s="36" t="s">
        <v>128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109</v>
      </c>
      <c>
        <f>(M157*21)/100</f>
      </c>
      <c t="s">
        <v>28</v>
      </c>
    </row>
    <row r="158" spans="1:5" ht="12.75">
      <c r="A158" s="35" t="s">
        <v>55</v>
      </c>
      <c r="E158" s="39" t="s">
        <v>5060</v>
      </c>
    </row>
    <row r="159" spans="1:5" ht="25.5">
      <c r="A159" s="35" t="s">
        <v>56</v>
      </c>
      <c r="E159" s="40" t="s">
        <v>5061</v>
      </c>
    </row>
    <row r="160" spans="1:5" ht="12.75">
      <c r="A160" t="s">
        <v>58</v>
      </c>
      <c r="E160" s="39" t="s">
        <v>5</v>
      </c>
    </row>
    <row r="161" spans="1:16" ht="12.75">
      <c r="A161" t="s">
        <v>50</v>
      </c>
      <c s="34" t="s">
        <v>165</v>
      </c>
      <c s="34" t="s">
        <v>5062</v>
      </c>
      <c s="35" t="s">
        <v>5</v>
      </c>
      <c s="6" t="s">
        <v>5063</v>
      </c>
      <c s="36" t="s">
        <v>128</v>
      </c>
      <c s="37">
        <v>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109</v>
      </c>
      <c>
        <f>(M161*21)/100</f>
      </c>
      <c t="s">
        <v>28</v>
      </c>
    </row>
    <row r="162" spans="1:5" ht="12.75">
      <c r="A162" s="35" t="s">
        <v>55</v>
      </c>
      <c r="E162" s="39" t="s">
        <v>5063</v>
      </c>
    </row>
    <row r="163" spans="1:5" ht="63.75">
      <c r="A163" s="35" t="s">
        <v>56</v>
      </c>
      <c r="E163" s="40" t="s">
        <v>5064</v>
      </c>
    </row>
    <row r="164" spans="1:5" ht="12.75">
      <c r="A164" t="s">
        <v>58</v>
      </c>
      <c r="E164" s="39" t="s">
        <v>5</v>
      </c>
    </row>
    <row r="165" spans="1:16" ht="12.75">
      <c r="A165" t="s">
        <v>50</v>
      </c>
      <c s="34" t="s">
        <v>168</v>
      </c>
      <c s="34" t="s">
        <v>5065</v>
      </c>
      <c s="35" t="s">
        <v>5</v>
      </c>
      <c s="6" t="s">
        <v>5066</v>
      </c>
      <c s="36" t="s">
        <v>128</v>
      </c>
      <c s="37">
        <v>2</v>
      </c>
      <c s="36">
        <v>0.00023</v>
      </c>
      <c s="36">
        <f>ROUND(G165*H165,6)</f>
      </c>
      <c r="L165" s="38">
        <v>0</v>
      </c>
      <c s="32">
        <f>ROUND(ROUND(L165,2)*ROUND(G165,3),2)</f>
      </c>
      <c s="36" t="s">
        <v>109</v>
      </c>
      <c>
        <f>(M165*21)/100</f>
      </c>
      <c t="s">
        <v>28</v>
      </c>
    </row>
    <row r="166" spans="1:5" ht="12.75">
      <c r="A166" s="35" t="s">
        <v>55</v>
      </c>
      <c r="E166" s="39" t="s">
        <v>5066</v>
      </c>
    </row>
    <row r="167" spans="1:5" ht="51">
      <c r="A167" s="35" t="s">
        <v>56</v>
      </c>
      <c r="E167" s="40" t="s">
        <v>5067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171</v>
      </c>
      <c s="34" t="s">
        <v>5068</v>
      </c>
      <c s="35" t="s">
        <v>5</v>
      </c>
      <c s="6" t="s">
        <v>5069</v>
      </c>
      <c s="36" t="s">
        <v>128</v>
      </c>
      <c s="37">
        <v>1</v>
      </c>
      <c s="36">
        <v>0.0155</v>
      </c>
      <c s="36">
        <f>ROUND(G169*H169,6)</f>
      </c>
      <c r="L169" s="38">
        <v>0</v>
      </c>
      <c s="32">
        <f>ROUND(ROUND(L169,2)*ROUND(G169,3),2)</f>
      </c>
      <c s="36" t="s">
        <v>109</v>
      </c>
      <c>
        <f>(M169*21)/100</f>
      </c>
      <c t="s">
        <v>28</v>
      </c>
    </row>
    <row r="170" spans="1:5" ht="12.75">
      <c r="A170" s="35" t="s">
        <v>55</v>
      </c>
      <c r="E170" s="39" t="s">
        <v>5069</v>
      </c>
    </row>
    <row r="171" spans="1:5" ht="25.5">
      <c r="A171" s="35" t="s">
        <v>56</v>
      </c>
      <c r="E171" s="40" t="s">
        <v>5070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174</v>
      </c>
      <c s="34" t="s">
        <v>5071</v>
      </c>
      <c s="35" t="s">
        <v>5</v>
      </c>
      <c s="6" t="s">
        <v>5072</v>
      </c>
      <c s="36" t="s">
        <v>128</v>
      </c>
      <c s="37">
        <v>1</v>
      </c>
      <c s="36">
        <v>0.021</v>
      </c>
      <c s="36">
        <f>ROUND(G173*H173,6)</f>
      </c>
      <c r="L173" s="38">
        <v>0</v>
      </c>
      <c s="32">
        <f>ROUND(ROUND(L173,2)*ROUND(G173,3),2)</f>
      </c>
      <c s="36" t="s">
        <v>109</v>
      </c>
      <c>
        <f>(M173*21)/100</f>
      </c>
      <c t="s">
        <v>28</v>
      </c>
    </row>
    <row r="174" spans="1:5" ht="12.75">
      <c r="A174" s="35" t="s">
        <v>55</v>
      </c>
      <c r="E174" s="39" t="s">
        <v>5072</v>
      </c>
    </row>
    <row r="175" spans="1:5" ht="25.5">
      <c r="A175" s="35" t="s">
        <v>56</v>
      </c>
      <c r="E175" s="40" t="s">
        <v>5073</v>
      </c>
    </row>
    <row r="176" spans="1:5" ht="12.75">
      <c r="A176" t="s">
        <v>58</v>
      </c>
      <c r="E176" s="39" t="s">
        <v>5</v>
      </c>
    </row>
    <row r="177" spans="1:13" ht="12.75">
      <c r="A177" t="s">
        <v>47</v>
      </c>
      <c r="C177" s="31" t="s">
        <v>205</v>
      </c>
      <c r="E177" s="33" t="s">
        <v>206</v>
      </c>
      <c r="J177" s="32">
        <f>0</f>
      </c>
      <c s="32">
        <f>0</f>
      </c>
      <c s="32">
        <f>0+L178</f>
      </c>
      <c s="32">
        <f>0+M178</f>
      </c>
    </row>
    <row r="178" spans="1:16" ht="38.25">
      <c r="A178" t="s">
        <v>50</v>
      </c>
      <c s="34" t="s">
        <v>177</v>
      </c>
      <c s="34" t="s">
        <v>208</v>
      </c>
      <c s="35" t="s">
        <v>5</v>
      </c>
      <c s="6" t="s">
        <v>209</v>
      </c>
      <c s="36" t="s">
        <v>85</v>
      </c>
      <c s="37">
        <v>3.664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38.25">
      <c r="A179" s="35" t="s">
        <v>55</v>
      </c>
      <c r="E179" s="39" t="s">
        <v>210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COUNTIFS(L8:L171,"=0",A8:A171,"P")+COUNTIFS(L8:L171,"",A8:A171,"P")+SUM(Q8:Q171)</f>
      </c>
    </row>
    <row r="8" spans="1:13" ht="25.5">
      <c r="A8" t="s">
        <v>45</v>
      </c>
      <c r="C8" s="28" t="s">
        <v>5076</v>
      </c>
      <c r="E8" s="30" t="s">
        <v>5075</v>
      </c>
      <c r="J8" s="29">
        <f>0+J9+J38+J75+J156+J161+J166</f>
      </c>
      <c s="29">
        <f>0+K9+K38+K75+K156+K161+K166</f>
      </c>
      <c s="29">
        <f>0+L9+L38+L75+L156+L161+L166</f>
      </c>
      <c s="29">
        <f>0+M9+M38+M75+M156+M161+M166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48</v>
      </c>
      <c s="34" t="s">
        <v>920</v>
      </c>
      <c s="35" t="s">
        <v>5</v>
      </c>
      <c s="6" t="s">
        <v>921</v>
      </c>
      <c s="36" t="s">
        <v>566</v>
      </c>
      <c s="37">
        <v>224</v>
      </c>
      <c s="36">
        <v>3E-05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921</v>
      </c>
    </row>
    <row r="12" spans="1:5" ht="12.75">
      <c r="A12" s="35" t="s">
        <v>56</v>
      </c>
      <c r="E12" s="40" t="s">
        <v>5077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5078</v>
      </c>
      <c s="35" t="s">
        <v>5</v>
      </c>
      <c s="6" t="s">
        <v>5079</v>
      </c>
      <c s="36" t="s">
        <v>5080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5079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5081</v>
      </c>
      <c s="35" t="s">
        <v>5</v>
      </c>
      <c s="6" t="s">
        <v>5082</v>
      </c>
      <c s="36" t="s">
        <v>53</v>
      </c>
      <c s="37">
        <v>493.938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5082</v>
      </c>
    </row>
    <row r="20" spans="1:5" ht="140.25">
      <c r="A20" s="35" t="s">
        <v>56</v>
      </c>
      <c r="E20" s="40" t="s">
        <v>5083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1368</v>
      </c>
      <c s="35" t="s">
        <v>5</v>
      </c>
      <c s="6" t="s">
        <v>944</v>
      </c>
      <c s="36" t="s">
        <v>53</v>
      </c>
      <c s="37">
        <v>493.938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1369</v>
      </c>
    </row>
    <row r="24" spans="1:5" ht="25.5">
      <c r="A24" s="35" t="s">
        <v>56</v>
      </c>
      <c r="E24" s="40" t="s">
        <v>5084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1371</v>
      </c>
      <c s="35" t="s">
        <v>5</v>
      </c>
      <c s="6" t="s">
        <v>1372</v>
      </c>
      <c s="36" t="s">
        <v>53</v>
      </c>
      <c s="37">
        <v>493.938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1372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949</v>
      </c>
      <c s="35" t="s">
        <v>5</v>
      </c>
      <c s="6" t="s">
        <v>950</v>
      </c>
      <c s="36" t="s">
        <v>53</v>
      </c>
      <c s="37">
        <v>493.938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950</v>
      </c>
    </row>
    <row r="32" spans="1:5" ht="25.5">
      <c r="A32" s="35" t="s">
        <v>56</v>
      </c>
      <c r="E32" s="40" t="s">
        <v>5085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1013.915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191.25">
      <c r="A36" s="35" t="s">
        <v>56</v>
      </c>
      <c r="E36" s="40" t="s">
        <v>5086</v>
      </c>
    </row>
    <row r="37" spans="1:5" ht="12.75">
      <c r="A37" t="s">
        <v>58</v>
      </c>
      <c r="E37" s="39" t="s">
        <v>5</v>
      </c>
    </row>
    <row r="38" spans="1:13" ht="12.75">
      <c r="A38" t="s">
        <v>47</v>
      </c>
      <c r="C38" s="31" t="s">
        <v>78</v>
      </c>
      <c r="E38" s="33" t="s">
        <v>1180</v>
      </c>
      <c r="J38" s="32">
        <f>0</f>
      </c>
      <c s="32">
        <f>0</f>
      </c>
      <c s="32">
        <f>0+L39+L43+L47+L51+L55+L59+L63+L67+L71</f>
      </c>
      <c s="32">
        <f>0+M39+M43+M47+M51+M55+M59+M63+M67+M71</f>
      </c>
    </row>
    <row r="39" spans="1:16" ht="12.75">
      <c r="A39" t="s">
        <v>50</v>
      </c>
      <c s="34" t="s">
        <v>75</v>
      </c>
      <c s="34" t="s">
        <v>5087</v>
      </c>
      <c s="35" t="s">
        <v>5</v>
      </c>
      <c s="6" t="s">
        <v>5088</v>
      </c>
      <c s="36" t="s">
        <v>53</v>
      </c>
      <c s="37">
        <v>13.937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5088</v>
      </c>
    </row>
    <row r="41" spans="1:5" ht="38.25">
      <c r="A41" s="35" t="s">
        <v>56</v>
      </c>
      <c r="E41" s="40" t="s">
        <v>5089</v>
      </c>
    </row>
    <row r="42" spans="1:5" ht="12.75">
      <c r="A42" t="s">
        <v>58</v>
      </c>
      <c r="E42" s="39" t="s">
        <v>5</v>
      </c>
    </row>
    <row r="43" spans="1:16" ht="25.5">
      <c r="A43" t="s">
        <v>50</v>
      </c>
      <c s="34" t="s">
        <v>78</v>
      </c>
      <c s="34" t="s">
        <v>4888</v>
      </c>
      <c s="35" t="s">
        <v>5</v>
      </c>
      <c s="6" t="s">
        <v>4889</v>
      </c>
      <c s="36" t="s">
        <v>85</v>
      </c>
      <c s="37">
        <v>10.879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25.5">
      <c r="A44" s="35" t="s">
        <v>55</v>
      </c>
      <c r="E44" s="39" t="s">
        <v>4889</v>
      </c>
    </row>
    <row r="45" spans="1:5" ht="102">
      <c r="A45" s="35" t="s">
        <v>56</v>
      </c>
      <c r="E45" s="40" t="s">
        <v>5090</v>
      </c>
    </row>
    <row r="46" spans="1:5" ht="12.75">
      <c r="A46" t="s">
        <v>58</v>
      </c>
      <c r="E46" s="39" t="s">
        <v>5</v>
      </c>
    </row>
    <row r="47" spans="1:16" ht="25.5">
      <c r="A47" t="s">
        <v>50</v>
      </c>
      <c s="34" t="s">
        <v>82</v>
      </c>
      <c s="34" t="s">
        <v>5091</v>
      </c>
      <c s="35" t="s">
        <v>5</v>
      </c>
      <c s="6" t="s">
        <v>5092</v>
      </c>
      <c s="36" t="s">
        <v>102</v>
      </c>
      <c s="37">
        <v>973.236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25.5">
      <c r="A48" s="35" t="s">
        <v>55</v>
      </c>
      <c r="E48" s="39" t="s">
        <v>5092</v>
      </c>
    </row>
    <row r="49" spans="1:5" ht="216.75">
      <c r="A49" s="35" t="s">
        <v>56</v>
      </c>
      <c r="E49" s="40" t="s">
        <v>5093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87</v>
      </c>
      <c s="34" t="s">
        <v>5094</v>
      </c>
      <c s="35" t="s">
        <v>5</v>
      </c>
      <c s="6" t="s">
        <v>5095</v>
      </c>
      <c s="36" t="s">
        <v>108</v>
      </c>
      <c s="37">
        <v>48.9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5095</v>
      </c>
    </row>
    <row r="53" spans="1:5" ht="38.25">
      <c r="A53" s="35" t="s">
        <v>56</v>
      </c>
      <c r="E53" s="40" t="s">
        <v>5096</v>
      </c>
    </row>
    <row r="54" spans="1:5" ht="12.75">
      <c r="A54" t="s">
        <v>58</v>
      </c>
      <c r="E54" s="39" t="s">
        <v>5</v>
      </c>
    </row>
    <row r="55" spans="1:16" ht="25.5">
      <c r="A55" t="s">
        <v>50</v>
      </c>
      <c s="34" t="s">
        <v>90</v>
      </c>
      <c s="34" t="s">
        <v>5097</v>
      </c>
      <c s="35" t="s">
        <v>5</v>
      </c>
      <c s="6" t="s">
        <v>5098</v>
      </c>
      <c s="36" t="s">
        <v>102</v>
      </c>
      <c s="37">
        <v>278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25.5">
      <c r="A56" s="35" t="s">
        <v>55</v>
      </c>
      <c r="E56" s="39" t="s">
        <v>5098</v>
      </c>
    </row>
    <row r="57" spans="1:5" ht="25.5">
      <c r="A57" s="35" t="s">
        <v>56</v>
      </c>
      <c r="E57" s="40" t="s">
        <v>5099</v>
      </c>
    </row>
    <row r="58" spans="1:5" ht="12.75">
      <c r="A58" t="s">
        <v>58</v>
      </c>
      <c r="E58" s="39" t="s">
        <v>5</v>
      </c>
    </row>
    <row r="59" spans="1:16" ht="25.5">
      <c r="A59" t="s">
        <v>50</v>
      </c>
      <c s="34" t="s">
        <v>94</v>
      </c>
      <c s="34" t="s">
        <v>5100</v>
      </c>
      <c s="35" t="s">
        <v>5</v>
      </c>
      <c s="6" t="s">
        <v>5101</v>
      </c>
      <c s="36" t="s">
        <v>102</v>
      </c>
      <c s="37">
        <v>298.94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5101</v>
      </c>
    </row>
    <row r="61" spans="1:5" ht="216.75">
      <c r="A61" s="35" t="s">
        <v>56</v>
      </c>
      <c r="E61" s="40" t="s">
        <v>5102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96</v>
      </c>
      <c s="34" t="s">
        <v>5103</v>
      </c>
      <c s="35" t="s">
        <v>5</v>
      </c>
      <c s="6" t="s">
        <v>5104</v>
      </c>
      <c s="36" t="s">
        <v>381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109</v>
      </c>
      <c>
        <f>(M63*21)/100</f>
      </c>
      <c t="s">
        <v>28</v>
      </c>
    </row>
    <row r="64" spans="1:5" ht="12.75">
      <c r="A64" s="35" t="s">
        <v>55</v>
      </c>
      <c r="E64" s="39" t="s">
        <v>5104</v>
      </c>
    </row>
    <row r="65" spans="1:5" ht="51">
      <c r="A65" s="35" t="s">
        <v>56</v>
      </c>
      <c r="E65" s="40" t="s">
        <v>5105</v>
      </c>
    </row>
    <row r="66" spans="1:5" ht="12.75">
      <c r="A66" t="s">
        <v>58</v>
      </c>
      <c r="E66" s="39" t="s">
        <v>5</v>
      </c>
    </row>
    <row r="67" spans="1:16" ht="25.5">
      <c r="A67" t="s">
        <v>50</v>
      </c>
      <c s="34" t="s">
        <v>99</v>
      </c>
      <c s="34" t="s">
        <v>5106</v>
      </c>
      <c s="35" t="s">
        <v>5</v>
      </c>
      <c s="6" t="s">
        <v>5107</v>
      </c>
      <c s="36" t="s">
        <v>53</v>
      </c>
      <c s="37">
        <v>4052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25.5">
      <c r="A68" s="35" t="s">
        <v>55</v>
      </c>
      <c r="E68" s="39" t="s">
        <v>5107</v>
      </c>
    </row>
    <row r="69" spans="1:5" ht="38.25">
      <c r="A69" s="35" t="s">
        <v>56</v>
      </c>
      <c r="E69" s="40" t="s">
        <v>5108</v>
      </c>
    </row>
    <row r="70" spans="1:5" ht="12.75">
      <c r="A70" t="s">
        <v>58</v>
      </c>
      <c r="E70" s="39" t="s">
        <v>5</v>
      </c>
    </row>
    <row r="71" spans="1:16" ht="25.5">
      <c r="A71" t="s">
        <v>50</v>
      </c>
      <c s="34" t="s">
        <v>207</v>
      </c>
      <c s="34" t="s">
        <v>5109</v>
      </c>
      <c s="35" t="s">
        <v>5</v>
      </c>
      <c s="6" t="s">
        <v>5110</v>
      </c>
      <c s="36" t="s">
        <v>53</v>
      </c>
      <c s="37">
        <v>6014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25.5">
      <c r="A72" s="35" t="s">
        <v>55</v>
      </c>
      <c r="E72" s="39" t="s">
        <v>5110</v>
      </c>
    </row>
    <row r="73" spans="1:5" ht="89.25">
      <c r="A73" s="35" t="s">
        <v>56</v>
      </c>
      <c r="E73" s="40" t="s">
        <v>5111</v>
      </c>
    </row>
    <row r="74" spans="1:5" ht="12.75">
      <c r="A74" t="s">
        <v>58</v>
      </c>
      <c r="E74" s="39" t="s">
        <v>5</v>
      </c>
    </row>
    <row r="75" spans="1:13" ht="12.75">
      <c r="A75" t="s">
        <v>47</v>
      </c>
      <c r="C75" s="31" t="s">
        <v>1222</v>
      </c>
      <c r="E75" s="33" t="s">
        <v>1223</v>
      </c>
      <c r="J75" s="32">
        <f>0</f>
      </c>
      <c s="32">
        <f>0</f>
      </c>
      <c s="32">
        <f>0+L76+L80+L84+L88+L92+L96+L100+L104+L108+L112+L116+L120+L124+L128+L132+L136+L140+L144+L148+L152</f>
      </c>
      <c s="32">
        <f>0+M76+M80+M84+M88+M92+M96+M100+M104+M108+M112+M116+M120+M124+M128+M132+M136+M140+M144+M148+M152</f>
      </c>
    </row>
    <row r="76" spans="1:16" ht="12.75">
      <c r="A76" t="s">
        <v>50</v>
      </c>
      <c s="34" t="s">
        <v>105</v>
      </c>
      <c s="34" t="s">
        <v>1225</v>
      </c>
      <c s="35" t="s">
        <v>5</v>
      </c>
      <c s="6" t="s">
        <v>1226</v>
      </c>
      <c s="36" t="s">
        <v>85</v>
      </c>
      <c s="37">
        <v>2624.145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1226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25.5">
      <c r="A80" t="s">
        <v>50</v>
      </c>
      <c s="34" t="s">
        <v>110</v>
      </c>
      <c s="34" t="s">
        <v>5112</v>
      </c>
      <c s="35" t="s">
        <v>5</v>
      </c>
      <c s="6" t="s">
        <v>5113</v>
      </c>
      <c s="36" t="s">
        <v>85</v>
      </c>
      <c s="37">
        <v>1168.27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25.5">
      <c r="A81" s="35" t="s">
        <v>55</v>
      </c>
      <c r="E81" s="39" t="s">
        <v>5113</v>
      </c>
    </row>
    <row r="82" spans="1:5" ht="12.75">
      <c r="A82" s="35" t="s">
        <v>56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25.5">
      <c r="A84" t="s">
        <v>50</v>
      </c>
      <c s="34" t="s">
        <v>113</v>
      </c>
      <c s="34" t="s">
        <v>1228</v>
      </c>
      <c s="35" t="s">
        <v>5</v>
      </c>
      <c s="6" t="s">
        <v>1229</v>
      </c>
      <c s="36" t="s">
        <v>85</v>
      </c>
      <c s="37">
        <v>1067.24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25.5">
      <c r="A85" s="35" t="s">
        <v>55</v>
      </c>
      <c r="E85" s="39" t="s">
        <v>1229</v>
      </c>
    </row>
    <row r="86" spans="1:5" ht="12.75">
      <c r="A86" s="35" t="s">
        <v>56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25.5">
      <c r="A88" t="s">
        <v>50</v>
      </c>
      <c s="34" t="s">
        <v>116</v>
      </c>
      <c s="34" t="s">
        <v>5114</v>
      </c>
      <c s="35" t="s">
        <v>5</v>
      </c>
      <c s="6" t="s">
        <v>5115</v>
      </c>
      <c s="36" t="s">
        <v>85</v>
      </c>
      <c s="37">
        <v>10.788</v>
      </c>
      <c s="36">
        <v>0.0055</v>
      </c>
      <c s="36">
        <f>ROUND(G88*H88,6)</f>
      </c>
      <c r="L88" s="38">
        <v>0</v>
      </c>
      <c s="32">
        <f>ROUND(ROUND(L88,2)*ROUND(G88,3),2)</f>
      </c>
      <c s="36" t="s">
        <v>109</v>
      </c>
      <c>
        <f>(M88*21)/100</f>
      </c>
      <c t="s">
        <v>28</v>
      </c>
    </row>
    <row r="89" spans="1:5" ht="25.5">
      <c r="A89" s="35" t="s">
        <v>55</v>
      </c>
      <c r="E89" s="39" t="s">
        <v>5115</v>
      </c>
    </row>
    <row r="90" spans="1:5" ht="331.5">
      <c r="A90" s="35" t="s">
        <v>56</v>
      </c>
      <c r="E90" s="40" t="s">
        <v>5116</v>
      </c>
    </row>
    <row r="91" spans="1:5" ht="12.75">
      <c r="A91" t="s">
        <v>58</v>
      </c>
      <c r="E91" s="39" t="s">
        <v>5</v>
      </c>
    </row>
    <row r="92" spans="1:16" ht="12.75">
      <c r="A92" t="s">
        <v>50</v>
      </c>
      <c s="34" t="s">
        <v>119</v>
      </c>
      <c s="34" t="s">
        <v>5117</v>
      </c>
      <c s="35" t="s">
        <v>5</v>
      </c>
      <c s="6" t="s">
        <v>5118</v>
      </c>
      <c s="36" t="s">
        <v>381</v>
      </c>
      <c s="37">
        <v>1</v>
      </c>
      <c s="36">
        <v>0.0075</v>
      </c>
      <c s="36">
        <f>ROUND(G92*H92,6)</f>
      </c>
      <c r="L92" s="38">
        <v>0</v>
      </c>
      <c s="32">
        <f>ROUND(ROUND(L92,2)*ROUND(G92,3),2)</f>
      </c>
      <c s="36" t="s">
        <v>109</v>
      </c>
      <c>
        <f>(M92*21)/100</f>
      </c>
      <c t="s">
        <v>28</v>
      </c>
    </row>
    <row r="93" spans="1:5" ht="12.75">
      <c r="A93" s="35" t="s">
        <v>55</v>
      </c>
      <c r="E93" s="39" t="s">
        <v>5118</v>
      </c>
    </row>
    <row r="94" spans="1:5" ht="25.5">
      <c r="A94" s="35" t="s">
        <v>56</v>
      </c>
      <c r="E94" s="40" t="s">
        <v>5119</v>
      </c>
    </row>
    <row r="95" spans="1:5" ht="12.75">
      <c r="A95" t="s">
        <v>58</v>
      </c>
      <c r="E95" s="39" t="s">
        <v>5</v>
      </c>
    </row>
    <row r="96" spans="1:16" ht="25.5">
      <c r="A96" t="s">
        <v>50</v>
      </c>
      <c s="34" t="s">
        <v>122</v>
      </c>
      <c s="34" t="s">
        <v>1231</v>
      </c>
      <c s="35" t="s">
        <v>5</v>
      </c>
      <c s="6" t="s">
        <v>1232</v>
      </c>
      <c s="36" t="s">
        <v>85</v>
      </c>
      <c s="37">
        <v>2624.145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28</v>
      </c>
    </row>
    <row r="97" spans="1:5" ht="25.5">
      <c r="A97" s="35" t="s">
        <v>55</v>
      </c>
      <c r="E97" s="39" t="s">
        <v>1232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25.5">
      <c r="A100" t="s">
        <v>50</v>
      </c>
      <c s="34" t="s">
        <v>125</v>
      </c>
      <c s="34" t="s">
        <v>5120</v>
      </c>
      <c s="35" t="s">
        <v>5121</v>
      </c>
      <c s="6" t="s">
        <v>5122</v>
      </c>
      <c s="36" t="s">
        <v>85</v>
      </c>
      <c s="37">
        <v>84.2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109</v>
      </c>
      <c>
        <f>(M100*21)/100</f>
      </c>
      <c t="s">
        <v>28</v>
      </c>
    </row>
    <row r="101" spans="1:5" ht="38.25">
      <c r="A101" s="35" t="s">
        <v>55</v>
      </c>
      <c r="E101" s="39" t="s">
        <v>5123</v>
      </c>
    </row>
    <row r="102" spans="1:5" ht="12.75">
      <c r="A102" s="35" t="s">
        <v>56</v>
      </c>
      <c r="E102" s="40" t="s">
        <v>5124</v>
      </c>
    </row>
    <row r="103" spans="1:5" ht="409.5">
      <c r="A103" t="s">
        <v>58</v>
      </c>
      <c r="E103" s="39" t="s">
        <v>961</v>
      </c>
    </row>
    <row r="104" spans="1:16" ht="25.5">
      <c r="A104" t="s">
        <v>50</v>
      </c>
      <c s="34" t="s">
        <v>129</v>
      </c>
      <c s="34" t="s">
        <v>5125</v>
      </c>
      <c s="35" t="s">
        <v>5126</v>
      </c>
      <c s="6" t="s">
        <v>5127</v>
      </c>
      <c s="36" t="s">
        <v>85</v>
      </c>
      <c s="37">
        <v>17.936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109</v>
      </c>
      <c>
        <f>(M104*21)/100</f>
      </c>
      <c t="s">
        <v>28</v>
      </c>
    </row>
    <row r="105" spans="1:5" ht="38.25">
      <c r="A105" s="35" t="s">
        <v>55</v>
      </c>
      <c r="E105" s="39" t="s">
        <v>5128</v>
      </c>
    </row>
    <row r="106" spans="1:5" ht="25.5">
      <c r="A106" s="35" t="s">
        <v>56</v>
      </c>
      <c r="E106" s="40" t="s">
        <v>5129</v>
      </c>
    </row>
    <row r="107" spans="1:5" ht="409.5">
      <c r="A107" t="s">
        <v>58</v>
      </c>
      <c r="E107" s="39" t="s">
        <v>961</v>
      </c>
    </row>
    <row r="108" spans="1:16" ht="25.5">
      <c r="A108" t="s">
        <v>50</v>
      </c>
      <c s="34" t="s">
        <v>132</v>
      </c>
      <c s="34" t="s">
        <v>5130</v>
      </c>
      <c s="35" t="s">
        <v>5131</v>
      </c>
      <c s="6" t="s">
        <v>5132</v>
      </c>
      <c s="36" t="s">
        <v>85</v>
      </c>
      <c s="37">
        <v>46.97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109</v>
      </c>
      <c>
        <f>(M108*21)/100</f>
      </c>
      <c t="s">
        <v>28</v>
      </c>
    </row>
    <row r="109" spans="1:5" ht="38.25">
      <c r="A109" s="35" t="s">
        <v>55</v>
      </c>
      <c r="E109" s="39" t="s">
        <v>5133</v>
      </c>
    </row>
    <row r="110" spans="1:5" ht="12.75">
      <c r="A110" s="35" t="s">
        <v>56</v>
      </c>
      <c r="E110" s="40" t="s">
        <v>5134</v>
      </c>
    </row>
    <row r="111" spans="1:5" ht="409.5">
      <c r="A111" t="s">
        <v>58</v>
      </c>
      <c r="E111" s="39" t="s">
        <v>961</v>
      </c>
    </row>
    <row r="112" spans="1:16" ht="25.5">
      <c r="A112" t="s">
        <v>50</v>
      </c>
      <c s="34" t="s">
        <v>135</v>
      </c>
      <c s="34" t="s">
        <v>5135</v>
      </c>
      <c s="35" t="s">
        <v>5136</v>
      </c>
      <c s="6" t="s">
        <v>5137</v>
      </c>
      <c s="36" t="s">
        <v>85</v>
      </c>
      <c s="37">
        <v>10.788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109</v>
      </c>
      <c>
        <f>(M112*21)/100</f>
      </c>
      <c t="s">
        <v>28</v>
      </c>
    </row>
    <row r="113" spans="1:5" ht="38.25">
      <c r="A113" s="35" t="s">
        <v>55</v>
      </c>
      <c r="E113" s="39" t="s">
        <v>5138</v>
      </c>
    </row>
    <row r="114" spans="1:5" ht="25.5">
      <c r="A114" s="35" t="s">
        <v>56</v>
      </c>
      <c r="E114" s="40" t="s">
        <v>5139</v>
      </c>
    </row>
    <row r="115" spans="1:5" ht="409.5">
      <c r="A115" t="s">
        <v>58</v>
      </c>
      <c r="E115" s="39" t="s">
        <v>961</v>
      </c>
    </row>
    <row r="116" spans="1:16" ht="38.25">
      <c r="A116" t="s">
        <v>50</v>
      </c>
      <c s="34" t="s">
        <v>138</v>
      </c>
      <c s="34" t="s">
        <v>5140</v>
      </c>
      <c s="35" t="s">
        <v>5141</v>
      </c>
      <c s="6" t="s">
        <v>5142</v>
      </c>
      <c s="36" t="s">
        <v>85</v>
      </c>
      <c s="37">
        <v>66.336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109</v>
      </c>
      <c>
        <f>(M116*21)/100</f>
      </c>
      <c t="s">
        <v>28</v>
      </c>
    </row>
    <row r="117" spans="1:5" ht="51">
      <c r="A117" s="35" t="s">
        <v>55</v>
      </c>
      <c r="E117" s="39" t="s">
        <v>5143</v>
      </c>
    </row>
    <row r="118" spans="1:5" ht="102">
      <c r="A118" s="35" t="s">
        <v>56</v>
      </c>
      <c r="E118" s="40" t="s">
        <v>5144</v>
      </c>
    </row>
    <row r="119" spans="1:5" ht="409.5">
      <c r="A119" t="s">
        <v>58</v>
      </c>
      <c r="E119" s="39" t="s">
        <v>961</v>
      </c>
    </row>
    <row r="120" spans="1:16" ht="25.5">
      <c r="A120" t="s">
        <v>50</v>
      </c>
      <c s="34" t="s">
        <v>141</v>
      </c>
      <c s="34" t="s">
        <v>5145</v>
      </c>
      <c s="35" t="s">
        <v>5146</v>
      </c>
      <c s="6" t="s">
        <v>5147</v>
      </c>
      <c s="36" t="s">
        <v>85</v>
      </c>
      <c s="37">
        <v>65.14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109</v>
      </c>
      <c>
        <f>(M120*21)/100</f>
      </c>
      <c t="s">
        <v>28</v>
      </c>
    </row>
    <row r="121" spans="1:5" ht="38.25">
      <c r="A121" s="35" t="s">
        <v>55</v>
      </c>
      <c r="E121" s="39" t="s">
        <v>5148</v>
      </c>
    </row>
    <row r="122" spans="1:5" ht="76.5">
      <c r="A122" s="35" t="s">
        <v>56</v>
      </c>
      <c r="E122" s="40" t="s">
        <v>5149</v>
      </c>
    </row>
    <row r="123" spans="1:5" ht="409.5">
      <c r="A123" t="s">
        <v>58</v>
      </c>
      <c r="E123" s="39" t="s">
        <v>961</v>
      </c>
    </row>
    <row r="124" spans="1:16" ht="25.5">
      <c r="A124" t="s">
        <v>50</v>
      </c>
      <c s="34" t="s">
        <v>144</v>
      </c>
      <c s="34" t="s">
        <v>5150</v>
      </c>
      <c s="35" t="s">
        <v>5151</v>
      </c>
      <c s="6" t="s">
        <v>5152</v>
      </c>
      <c s="36" t="s">
        <v>85</v>
      </c>
      <c s="37">
        <v>117.598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109</v>
      </c>
      <c>
        <f>(M124*21)/100</f>
      </c>
      <c t="s">
        <v>28</v>
      </c>
    </row>
    <row r="125" spans="1:5" ht="51">
      <c r="A125" s="35" t="s">
        <v>55</v>
      </c>
      <c r="E125" s="39" t="s">
        <v>5153</v>
      </c>
    </row>
    <row r="126" spans="1:5" ht="76.5">
      <c r="A126" s="35" t="s">
        <v>56</v>
      </c>
      <c r="E126" s="40" t="s">
        <v>5154</v>
      </c>
    </row>
    <row r="127" spans="1:5" ht="409.5">
      <c r="A127" t="s">
        <v>58</v>
      </c>
      <c r="E127" s="39" t="s">
        <v>961</v>
      </c>
    </row>
    <row r="128" spans="1:16" ht="38.25">
      <c r="A128" t="s">
        <v>50</v>
      </c>
      <c s="34" t="s">
        <v>147</v>
      </c>
      <c s="34" t="s">
        <v>4897</v>
      </c>
      <c s="35" t="s">
        <v>4898</v>
      </c>
      <c s="6" t="s">
        <v>4899</v>
      </c>
      <c s="36" t="s">
        <v>85</v>
      </c>
      <c s="37">
        <v>224.08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109</v>
      </c>
      <c>
        <f>(M128*21)/100</f>
      </c>
      <c t="s">
        <v>28</v>
      </c>
    </row>
    <row r="129" spans="1:5" ht="51">
      <c r="A129" s="35" t="s">
        <v>55</v>
      </c>
      <c r="E129" s="39" t="s">
        <v>4900</v>
      </c>
    </row>
    <row r="130" spans="1:5" ht="12.75">
      <c r="A130" s="35" t="s">
        <v>56</v>
      </c>
      <c r="E130" s="40" t="s">
        <v>5155</v>
      </c>
    </row>
    <row r="131" spans="1:5" ht="409.5">
      <c r="A131" t="s">
        <v>58</v>
      </c>
      <c r="E131" s="39" t="s">
        <v>961</v>
      </c>
    </row>
    <row r="132" spans="1:16" ht="25.5">
      <c r="A132" t="s">
        <v>50</v>
      </c>
      <c s="34" t="s">
        <v>150</v>
      </c>
      <c s="34" t="s">
        <v>956</v>
      </c>
      <c s="35" t="s">
        <v>957</v>
      </c>
      <c s="6" t="s">
        <v>958</v>
      </c>
      <c s="36" t="s">
        <v>85</v>
      </c>
      <c s="37">
        <v>697.695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109</v>
      </c>
      <c>
        <f>(M132*21)/100</f>
      </c>
      <c t="s">
        <v>28</v>
      </c>
    </row>
    <row r="133" spans="1:5" ht="38.25">
      <c r="A133" s="35" t="s">
        <v>55</v>
      </c>
      <c r="E133" s="39" t="s">
        <v>959</v>
      </c>
    </row>
    <row r="134" spans="1:5" ht="76.5">
      <c r="A134" s="35" t="s">
        <v>56</v>
      </c>
      <c r="E134" s="40" t="s">
        <v>5156</v>
      </c>
    </row>
    <row r="135" spans="1:5" ht="409.5">
      <c r="A135" t="s">
        <v>58</v>
      </c>
      <c r="E135" s="39" t="s">
        <v>961</v>
      </c>
    </row>
    <row r="136" spans="1:16" ht="38.25">
      <c r="A136" t="s">
        <v>50</v>
      </c>
      <c s="34" t="s">
        <v>153</v>
      </c>
      <c s="34" t="s">
        <v>1435</v>
      </c>
      <c s="35" t="s">
        <v>1436</v>
      </c>
      <c s="6" t="s">
        <v>1437</v>
      </c>
      <c s="36" t="s">
        <v>85</v>
      </c>
      <c s="37">
        <v>38.05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109</v>
      </c>
      <c>
        <f>(M136*21)/100</f>
      </c>
      <c t="s">
        <v>28</v>
      </c>
    </row>
    <row r="137" spans="1:5" ht="51">
      <c r="A137" s="35" t="s">
        <v>55</v>
      </c>
      <c r="E137" s="39" t="s">
        <v>1438</v>
      </c>
    </row>
    <row r="138" spans="1:5" ht="12.75">
      <c r="A138" s="35" t="s">
        <v>56</v>
      </c>
      <c r="E138" s="40" t="s">
        <v>5157</v>
      </c>
    </row>
    <row r="139" spans="1:5" ht="409.5">
      <c r="A139" t="s">
        <v>58</v>
      </c>
      <c r="E139" s="39" t="s">
        <v>961</v>
      </c>
    </row>
    <row r="140" spans="1:16" ht="25.5">
      <c r="A140" t="s">
        <v>50</v>
      </c>
      <c s="34" t="s">
        <v>156</v>
      </c>
      <c s="34" t="s">
        <v>1234</v>
      </c>
      <c s="35" t="s">
        <v>5</v>
      </c>
      <c s="6" t="s">
        <v>1235</v>
      </c>
      <c s="36" t="s">
        <v>85</v>
      </c>
      <c s="37">
        <v>2067.646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1235</v>
      </c>
    </row>
    <row r="142" spans="1:5" ht="76.5">
      <c r="A142" s="35" t="s">
        <v>56</v>
      </c>
      <c r="E142" s="40" t="s">
        <v>5158</v>
      </c>
    </row>
    <row r="143" spans="1:5" ht="12.75">
      <c r="A143" t="s">
        <v>58</v>
      </c>
      <c r="E143" s="39" t="s">
        <v>5</v>
      </c>
    </row>
    <row r="144" spans="1:16" ht="25.5">
      <c r="A144" t="s">
        <v>50</v>
      </c>
      <c s="34" t="s">
        <v>159</v>
      </c>
      <c s="34" t="s">
        <v>4891</v>
      </c>
      <c s="35" t="s">
        <v>5</v>
      </c>
      <c s="6" t="s">
        <v>4892</v>
      </c>
      <c s="36" t="s">
        <v>85</v>
      </c>
      <c s="37">
        <v>50.811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25.5">
      <c r="A145" s="35" t="s">
        <v>55</v>
      </c>
      <c r="E145" s="39" t="s">
        <v>4892</v>
      </c>
    </row>
    <row r="146" spans="1:5" ht="38.25">
      <c r="A146" s="35" t="s">
        <v>56</v>
      </c>
      <c r="E146" s="40" t="s">
        <v>5159</v>
      </c>
    </row>
    <row r="147" spans="1:5" ht="12.75">
      <c r="A147" t="s">
        <v>58</v>
      </c>
      <c r="E147" s="39" t="s">
        <v>5</v>
      </c>
    </row>
    <row r="148" spans="1:16" ht="12.75">
      <c r="A148" t="s">
        <v>50</v>
      </c>
      <c s="34" t="s">
        <v>162</v>
      </c>
      <c s="34" t="s">
        <v>1238</v>
      </c>
      <c s="35" t="s">
        <v>5</v>
      </c>
      <c s="6" t="s">
        <v>1239</v>
      </c>
      <c s="36" t="s">
        <v>85</v>
      </c>
      <c s="37">
        <v>2067.646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28</v>
      </c>
    </row>
    <row r="149" spans="1:5" ht="12.75">
      <c r="A149" s="35" t="s">
        <v>55</v>
      </c>
      <c r="E149" s="39" t="s">
        <v>1239</v>
      </c>
    </row>
    <row r="150" spans="1:5" ht="76.5">
      <c r="A150" s="35" t="s">
        <v>56</v>
      </c>
      <c r="E150" s="40" t="s">
        <v>5158</v>
      </c>
    </row>
    <row r="151" spans="1:5" ht="12.75">
      <c r="A151" t="s">
        <v>58</v>
      </c>
      <c r="E151" s="39" t="s">
        <v>5</v>
      </c>
    </row>
    <row r="152" spans="1:16" ht="12.75">
      <c r="A152" t="s">
        <v>50</v>
      </c>
      <c s="34" t="s">
        <v>165</v>
      </c>
      <c s="34" t="s">
        <v>4894</v>
      </c>
      <c s="35" t="s">
        <v>5</v>
      </c>
      <c s="6" t="s">
        <v>4895</v>
      </c>
      <c s="36" t="s">
        <v>85</v>
      </c>
      <c s="37">
        <v>50.811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12.75">
      <c r="A153" s="35" t="s">
        <v>55</v>
      </c>
      <c r="E153" s="39" t="s">
        <v>4895</v>
      </c>
    </row>
    <row r="154" spans="1:5" ht="38.25">
      <c r="A154" s="35" t="s">
        <v>56</v>
      </c>
      <c r="E154" s="40" t="s">
        <v>5159</v>
      </c>
    </row>
    <row r="155" spans="1:5" ht="12.75">
      <c r="A155" t="s">
        <v>58</v>
      </c>
      <c r="E155" s="39" t="s">
        <v>5</v>
      </c>
    </row>
    <row r="156" spans="1:13" ht="12.75">
      <c r="A156" t="s">
        <v>47</v>
      </c>
      <c r="C156" s="31" t="s">
        <v>1339</v>
      </c>
      <c r="E156" s="33" t="s">
        <v>1340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50</v>
      </c>
      <c s="34" t="s">
        <v>168</v>
      </c>
      <c s="34" t="s">
        <v>1341</v>
      </c>
      <c s="35" t="s">
        <v>5</v>
      </c>
      <c s="6" t="s">
        <v>1342</v>
      </c>
      <c s="36" t="s">
        <v>1343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1342</v>
      </c>
    </row>
    <row r="159" spans="1:5" ht="51">
      <c r="A159" s="35" t="s">
        <v>56</v>
      </c>
      <c r="E159" s="40" t="s">
        <v>5160</v>
      </c>
    </row>
    <row r="160" spans="1:5" ht="12.75">
      <c r="A160" t="s">
        <v>58</v>
      </c>
      <c r="E160" s="39" t="s">
        <v>5</v>
      </c>
    </row>
    <row r="161" spans="1:13" ht="12.75">
      <c r="A161" t="s">
        <v>47</v>
      </c>
      <c r="C161" s="31" t="s">
        <v>1345</v>
      </c>
      <c r="E161" s="33" t="s">
        <v>1346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50</v>
      </c>
      <c s="34" t="s">
        <v>171</v>
      </c>
      <c s="34" t="s">
        <v>5161</v>
      </c>
      <c s="35" t="s">
        <v>5</v>
      </c>
      <c s="6" t="s">
        <v>5162</v>
      </c>
      <c s="36" t="s">
        <v>128</v>
      </c>
      <c s="37">
        <v>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5162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3" ht="12.75">
      <c r="A166" t="s">
        <v>47</v>
      </c>
      <c r="C166" s="31" t="s">
        <v>1503</v>
      </c>
      <c r="E166" s="33" t="s">
        <v>1496</v>
      </c>
      <c r="J166" s="32">
        <f>0</f>
      </c>
      <c s="32">
        <f>0</f>
      </c>
      <c s="32">
        <f>0+L167+L171</f>
      </c>
      <c s="32">
        <f>0+M167+M171</f>
      </c>
    </row>
    <row r="167" spans="1:16" ht="12.75">
      <c r="A167" t="s">
        <v>50</v>
      </c>
      <c s="34" t="s">
        <v>174</v>
      </c>
      <c s="34" t="s">
        <v>1504</v>
      </c>
      <c s="35" t="s">
        <v>5</v>
      </c>
      <c s="6" t="s">
        <v>1505</v>
      </c>
      <c s="36" t="s">
        <v>1343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1505</v>
      </c>
    </row>
    <row r="169" spans="1:5" ht="25.5">
      <c r="A169" s="35" t="s">
        <v>56</v>
      </c>
      <c r="E169" s="40" t="s">
        <v>5163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177</v>
      </c>
      <c s="34" t="s">
        <v>5164</v>
      </c>
      <c s="35" t="s">
        <v>5</v>
      </c>
      <c s="6" t="s">
        <v>5165</v>
      </c>
      <c s="36" t="s">
        <v>1343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5165</v>
      </c>
    </row>
    <row r="173" spans="1:5" ht="140.25">
      <c r="A173" s="35" t="s">
        <v>56</v>
      </c>
      <c r="E173" s="40" t="s">
        <v>5166</v>
      </c>
    </row>
    <row r="174" spans="1:5" ht="12.75">
      <c r="A174" t="s">
        <v>58</v>
      </c>
      <c r="E17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COUNTIFS(L8:L184,"=0",A8:A184,"P")+COUNTIFS(L8:L184,"",A8:A184,"P")+SUM(Q8:Q184)</f>
      </c>
    </row>
    <row r="8" spans="1:13" ht="12.75">
      <c r="A8" t="s">
        <v>45</v>
      </c>
      <c r="C8" s="28" t="s">
        <v>5169</v>
      </c>
      <c r="E8" s="30" t="s">
        <v>5168</v>
      </c>
      <c r="J8" s="29">
        <f>0+J9+J34+J63+J76+J109+J134+J183</f>
      </c>
      <c s="29">
        <f>0+K9+K34+K63+K76+K109+K134+K183</f>
      </c>
      <c s="29">
        <f>0+L9+L34+L63+L76+L109+L134+L183</f>
      </c>
      <c s="29">
        <f>0+M9+M34+M63+M76+M109+M134+M183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48</v>
      </c>
      <c s="34" t="s">
        <v>4714</v>
      </c>
      <c s="35" t="s">
        <v>5</v>
      </c>
      <c s="6" t="s">
        <v>4715</v>
      </c>
      <c s="36" t="s">
        <v>53</v>
      </c>
      <c s="37">
        <v>3.764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4715</v>
      </c>
    </row>
    <row r="12" spans="1:5" ht="127.5">
      <c r="A12" s="35" t="s">
        <v>56</v>
      </c>
      <c r="E12" s="40" t="s">
        <v>5170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5171</v>
      </c>
      <c s="35" t="s">
        <v>5</v>
      </c>
      <c s="6" t="s">
        <v>5172</v>
      </c>
      <c s="36" t="s">
        <v>53</v>
      </c>
      <c s="37">
        <v>0.435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5172</v>
      </c>
    </row>
    <row r="16" spans="1:5" ht="51">
      <c r="A16" s="35" t="s">
        <v>56</v>
      </c>
      <c r="E16" s="40" t="s">
        <v>5173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943</v>
      </c>
      <c s="35" t="s">
        <v>5</v>
      </c>
      <c s="6" t="s">
        <v>944</v>
      </c>
      <c s="36" t="s">
        <v>53</v>
      </c>
      <c s="37">
        <v>4.199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8.25">
      <c r="A19" s="35" t="s">
        <v>55</v>
      </c>
      <c r="E19" s="39" t="s">
        <v>945</v>
      </c>
    </row>
    <row r="20" spans="1:5" ht="12.75">
      <c r="A20" s="35" t="s">
        <v>56</v>
      </c>
      <c r="E20" s="40" t="s">
        <v>5174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5175</v>
      </c>
      <c s="35" t="s">
        <v>5</v>
      </c>
      <c s="6" t="s">
        <v>5176</v>
      </c>
      <c s="36" t="s">
        <v>53</v>
      </c>
      <c s="37">
        <v>4.199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5176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949</v>
      </c>
      <c s="35" t="s">
        <v>5</v>
      </c>
      <c s="6" t="s">
        <v>950</v>
      </c>
      <c s="36" t="s">
        <v>53</v>
      </c>
      <c s="37">
        <v>4.199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950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956</v>
      </c>
      <c s="35" t="s">
        <v>957</v>
      </c>
      <c s="6" t="s">
        <v>958</v>
      </c>
      <c s="36" t="s">
        <v>85</v>
      </c>
      <c s="37">
        <v>7.138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38.25">
      <c r="A31" s="35" t="s">
        <v>55</v>
      </c>
      <c r="E31" s="39" t="s">
        <v>959</v>
      </c>
    </row>
    <row r="32" spans="1:5" ht="12.75">
      <c r="A32" s="35" t="s">
        <v>56</v>
      </c>
      <c r="E32" s="40" t="s">
        <v>5177</v>
      </c>
    </row>
    <row r="33" spans="1:5" ht="409.5">
      <c r="A33" t="s">
        <v>58</v>
      </c>
      <c r="E33" s="39" t="s">
        <v>961</v>
      </c>
    </row>
    <row r="34" spans="1:13" ht="12.75">
      <c r="A34" t="s">
        <v>47</v>
      </c>
      <c r="C34" s="31" t="s">
        <v>28</v>
      </c>
      <c r="E34" s="33" t="s">
        <v>1521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25.5">
      <c r="A35" t="s">
        <v>50</v>
      </c>
      <c s="34" t="s">
        <v>72</v>
      </c>
      <c s="34" t="s">
        <v>5178</v>
      </c>
      <c s="35" t="s">
        <v>5</v>
      </c>
      <c s="6" t="s">
        <v>5179</v>
      </c>
      <c s="36" t="s">
        <v>53</v>
      </c>
      <c s="37">
        <v>0.174</v>
      </c>
      <c s="36">
        <v>1.98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5179</v>
      </c>
    </row>
    <row r="37" spans="1:5" ht="51">
      <c r="A37" s="35" t="s">
        <v>56</v>
      </c>
      <c r="E37" s="40" t="s">
        <v>5180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75</v>
      </c>
      <c s="34" t="s">
        <v>3989</v>
      </c>
      <c s="35" t="s">
        <v>5</v>
      </c>
      <c s="6" t="s">
        <v>3990</v>
      </c>
      <c s="36" t="s">
        <v>53</v>
      </c>
      <c s="37">
        <v>0.522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3990</v>
      </c>
    </row>
    <row r="41" spans="1:5" ht="51">
      <c r="A41" s="35" t="s">
        <v>56</v>
      </c>
      <c r="E41" s="40" t="s">
        <v>5181</v>
      </c>
    </row>
    <row r="42" spans="1:5" ht="12.75">
      <c r="A42" t="s">
        <v>58</v>
      </c>
      <c r="E42" s="39" t="s">
        <v>5</v>
      </c>
    </row>
    <row r="43" spans="1:16" ht="12.75">
      <c r="A43" t="s">
        <v>50</v>
      </c>
      <c s="34" t="s">
        <v>78</v>
      </c>
      <c s="34" t="s">
        <v>1539</v>
      </c>
      <c s="35" t="s">
        <v>5</v>
      </c>
      <c s="6" t="s">
        <v>1540</v>
      </c>
      <c s="36" t="s">
        <v>102</v>
      </c>
      <c s="37">
        <v>3.48</v>
      </c>
      <c s="36">
        <v>0.00269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1540</v>
      </c>
    </row>
    <row r="45" spans="1:5" ht="76.5">
      <c r="A45" s="35" t="s">
        <v>56</v>
      </c>
      <c r="E45" s="40" t="s">
        <v>5182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82</v>
      </c>
      <c s="34" t="s">
        <v>1542</v>
      </c>
      <c s="35" t="s">
        <v>5</v>
      </c>
      <c s="6" t="s">
        <v>1543</v>
      </c>
      <c s="36" t="s">
        <v>102</v>
      </c>
      <c s="37">
        <v>3.48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1543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50</v>
      </c>
      <c s="34" t="s">
        <v>87</v>
      </c>
      <c s="34" t="s">
        <v>3992</v>
      </c>
      <c s="35" t="s">
        <v>5</v>
      </c>
      <c s="6" t="s">
        <v>3993</v>
      </c>
      <c s="36" t="s">
        <v>53</v>
      </c>
      <c s="37">
        <v>3.764</v>
      </c>
      <c s="36">
        <v>2.50187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25.5">
      <c r="A52" s="35" t="s">
        <v>55</v>
      </c>
      <c r="E52" s="39" t="s">
        <v>3993</v>
      </c>
    </row>
    <row r="53" spans="1:5" ht="127.5">
      <c r="A53" s="35" t="s">
        <v>56</v>
      </c>
      <c r="E53" s="40" t="s">
        <v>5170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90</v>
      </c>
      <c s="34" t="s">
        <v>4734</v>
      </c>
      <c s="35" t="s">
        <v>5</v>
      </c>
      <c s="6" t="s">
        <v>4735</v>
      </c>
      <c s="36" t="s">
        <v>102</v>
      </c>
      <c s="37">
        <v>38.488</v>
      </c>
      <c s="36">
        <v>0.00264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4735</v>
      </c>
    </row>
    <row r="57" spans="1:5" ht="127.5">
      <c r="A57" s="35" t="s">
        <v>56</v>
      </c>
      <c r="E57" s="40" t="s">
        <v>5183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94</v>
      </c>
      <c s="34" t="s">
        <v>4737</v>
      </c>
      <c s="35" t="s">
        <v>5</v>
      </c>
      <c s="6" t="s">
        <v>4738</v>
      </c>
      <c s="36" t="s">
        <v>102</v>
      </c>
      <c s="37">
        <v>38.488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4738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3" ht="12.75">
      <c r="A63" t="s">
        <v>47</v>
      </c>
      <c r="C63" s="31" t="s">
        <v>26</v>
      </c>
      <c r="E63" s="33" t="s">
        <v>971</v>
      </c>
      <c r="J63" s="32">
        <f>0</f>
      </c>
      <c s="32">
        <f>0</f>
      </c>
      <c s="32">
        <f>0+L64+L68+L72</f>
      </c>
      <c s="32">
        <f>0+M64+M68+M72</f>
      </c>
    </row>
    <row r="64" spans="1:16" ht="25.5">
      <c r="A64" t="s">
        <v>50</v>
      </c>
      <c s="34" t="s">
        <v>96</v>
      </c>
      <c s="34" t="s">
        <v>1547</v>
      </c>
      <c s="35" t="s">
        <v>5</v>
      </c>
      <c s="6" t="s">
        <v>1548</v>
      </c>
      <c s="36" t="s">
        <v>53</v>
      </c>
      <c s="37">
        <v>0.664</v>
      </c>
      <c s="36">
        <v>2.1501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25.5">
      <c r="A65" s="35" t="s">
        <v>55</v>
      </c>
      <c r="E65" s="39" t="s">
        <v>1548</v>
      </c>
    </row>
    <row r="66" spans="1:5" ht="38.25">
      <c r="A66" s="35" t="s">
        <v>56</v>
      </c>
      <c r="E66" s="40" t="s">
        <v>5184</v>
      </c>
    </row>
    <row r="67" spans="1:5" ht="12.75">
      <c r="A67" t="s">
        <v>58</v>
      </c>
      <c r="E67" s="39" t="s">
        <v>5</v>
      </c>
    </row>
    <row r="68" spans="1:16" ht="25.5">
      <c r="A68" t="s">
        <v>50</v>
      </c>
      <c s="34" t="s">
        <v>99</v>
      </c>
      <c s="34" t="s">
        <v>5185</v>
      </c>
      <c s="35" t="s">
        <v>5</v>
      </c>
      <c s="6" t="s">
        <v>5186</v>
      </c>
      <c s="36" t="s">
        <v>128</v>
      </c>
      <c s="37">
        <v>2</v>
      </c>
      <c s="36">
        <v>0.055</v>
      </c>
      <c s="36">
        <f>ROUND(G68*H68,6)</f>
      </c>
      <c r="L68" s="38">
        <v>0</v>
      </c>
      <c s="32">
        <f>ROUND(ROUND(L68,2)*ROUND(G68,3),2)</f>
      </c>
      <c s="36" t="s">
        <v>109</v>
      </c>
      <c>
        <f>(M68*21)/100</f>
      </c>
      <c t="s">
        <v>28</v>
      </c>
    </row>
    <row r="69" spans="1:5" ht="25.5">
      <c r="A69" s="35" t="s">
        <v>55</v>
      </c>
      <c r="E69" s="39" t="s">
        <v>5186</v>
      </c>
    </row>
    <row r="70" spans="1:5" ht="12.75">
      <c r="A70" s="35" t="s">
        <v>56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25.5">
      <c r="A72" t="s">
        <v>50</v>
      </c>
      <c s="34" t="s">
        <v>207</v>
      </c>
      <c s="34" t="s">
        <v>5187</v>
      </c>
      <c s="35" t="s">
        <v>5</v>
      </c>
      <c s="6" t="s">
        <v>5188</v>
      </c>
      <c s="36" t="s">
        <v>128</v>
      </c>
      <c s="37">
        <v>1</v>
      </c>
      <c s="36">
        <v>0.05214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5188</v>
      </c>
    </row>
    <row r="74" spans="1:5" ht="25.5">
      <c r="A74" s="35" t="s">
        <v>56</v>
      </c>
      <c r="E74" s="40" t="s">
        <v>5189</v>
      </c>
    </row>
    <row r="75" spans="1:5" ht="12.75">
      <c r="A75" t="s">
        <v>58</v>
      </c>
      <c r="E75" s="39" t="s">
        <v>5</v>
      </c>
    </row>
    <row r="76" spans="1:13" ht="12.75">
      <c r="A76" t="s">
        <v>47</v>
      </c>
      <c r="C76" s="31" t="s">
        <v>1726</v>
      </c>
      <c r="E76" s="33" t="s">
        <v>1727</v>
      </c>
      <c r="J76" s="32">
        <f>0</f>
      </c>
      <c s="32">
        <f>0</f>
      </c>
      <c s="32">
        <f>0+L77+L81+L85+L89+L93+L97+L101+L105</f>
      </c>
      <c s="32">
        <f>0+M77+M81+M85+M89+M93+M97+M101+M105</f>
      </c>
    </row>
    <row r="77" spans="1:16" ht="25.5">
      <c r="A77" t="s">
        <v>50</v>
      </c>
      <c s="34" t="s">
        <v>147</v>
      </c>
      <c s="34" t="s">
        <v>1728</v>
      </c>
      <c s="35" t="s">
        <v>5</v>
      </c>
      <c s="6" t="s">
        <v>1729</v>
      </c>
      <c s="36" t="s">
        <v>102</v>
      </c>
      <c s="37">
        <v>0.87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25.5">
      <c r="A78" s="35" t="s">
        <v>55</v>
      </c>
      <c r="E78" s="39" t="s">
        <v>1729</v>
      </c>
    </row>
    <row r="79" spans="1:5" ht="51">
      <c r="A79" s="35" t="s">
        <v>56</v>
      </c>
      <c r="E79" s="40" t="s">
        <v>5190</v>
      </c>
    </row>
    <row r="80" spans="1:5" ht="12.75">
      <c r="A80" t="s">
        <v>58</v>
      </c>
      <c r="E80" s="39" t="s">
        <v>5</v>
      </c>
    </row>
    <row r="81" spans="1:16" ht="12.75">
      <c r="A81" t="s">
        <v>50</v>
      </c>
      <c s="34" t="s">
        <v>150</v>
      </c>
      <c s="34" t="s">
        <v>1734</v>
      </c>
      <c s="35" t="s">
        <v>5</v>
      </c>
      <c s="6" t="s">
        <v>1735</v>
      </c>
      <c s="36" t="s">
        <v>85</v>
      </c>
      <c s="37">
        <v>0.001</v>
      </c>
      <c s="36">
        <v>1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1735</v>
      </c>
    </row>
    <row r="83" spans="1:5" ht="25.5">
      <c r="A83" s="35" t="s">
        <v>56</v>
      </c>
      <c r="E83" s="40" t="s">
        <v>5191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153</v>
      </c>
      <c s="34" t="s">
        <v>5192</v>
      </c>
      <c s="35" t="s">
        <v>5</v>
      </c>
      <c s="6" t="s">
        <v>5193</v>
      </c>
      <c s="36" t="s">
        <v>102</v>
      </c>
      <c s="37">
        <v>0.403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25.5">
      <c r="A86" s="35" t="s">
        <v>55</v>
      </c>
      <c r="E86" s="39" t="s">
        <v>5193</v>
      </c>
    </row>
    <row r="87" spans="1:5" ht="38.25">
      <c r="A87" s="35" t="s">
        <v>56</v>
      </c>
      <c r="E87" s="40" t="s">
        <v>5194</v>
      </c>
    </row>
    <row r="88" spans="1:5" ht="12.75">
      <c r="A88" t="s">
        <v>58</v>
      </c>
      <c r="E88" s="39" t="s">
        <v>5</v>
      </c>
    </row>
    <row r="89" spans="1:16" ht="12.75">
      <c r="A89" t="s">
        <v>50</v>
      </c>
      <c s="34" t="s">
        <v>156</v>
      </c>
      <c s="34" t="s">
        <v>5195</v>
      </c>
      <c s="35" t="s">
        <v>5</v>
      </c>
      <c s="6" t="s">
        <v>5196</v>
      </c>
      <c s="36" t="s">
        <v>2344</v>
      </c>
      <c s="37">
        <v>2.015</v>
      </c>
      <c s="36">
        <v>0.001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12.75">
      <c r="A90" s="35" t="s">
        <v>55</v>
      </c>
      <c r="E90" s="39" t="s">
        <v>5196</v>
      </c>
    </row>
    <row r="91" spans="1:5" ht="12.75">
      <c r="A91" s="35" t="s">
        <v>56</v>
      </c>
      <c r="E91" s="40" t="s">
        <v>5197</v>
      </c>
    </row>
    <row r="92" spans="1:5" ht="12.75">
      <c r="A92" t="s">
        <v>58</v>
      </c>
      <c r="E92" s="39" t="s">
        <v>5</v>
      </c>
    </row>
    <row r="93" spans="1:16" ht="12.75">
      <c r="A93" t="s">
        <v>50</v>
      </c>
      <c s="34" t="s">
        <v>159</v>
      </c>
      <c s="34" t="s">
        <v>1737</v>
      </c>
      <c s="35" t="s">
        <v>5</v>
      </c>
      <c s="6" t="s">
        <v>1738</v>
      </c>
      <c s="36" t="s">
        <v>102</v>
      </c>
      <c s="37">
        <v>0.87</v>
      </c>
      <c s="36">
        <v>0.0004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12.75">
      <c r="A94" s="35" t="s">
        <v>55</v>
      </c>
      <c r="E94" s="39" t="s">
        <v>1738</v>
      </c>
    </row>
    <row r="95" spans="1:5" ht="51">
      <c r="A95" s="35" t="s">
        <v>56</v>
      </c>
      <c r="E95" s="40" t="s">
        <v>5198</v>
      </c>
    </row>
    <row r="96" spans="1:5" ht="12.75">
      <c r="A96" t="s">
        <v>58</v>
      </c>
      <c r="E96" s="39" t="s">
        <v>5</v>
      </c>
    </row>
    <row r="97" spans="1:16" ht="25.5">
      <c r="A97" t="s">
        <v>50</v>
      </c>
      <c s="34" t="s">
        <v>162</v>
      </c>
      <c s="34" t="s">
        <v>5199</v>
      </c>
      <c s="35" t="s">
        <v>5</v>
      </c>
      <c s="6" t="s">
        <v>5200</v>
      </c>
      <c s="36" t="s">
        <v>102</v>
      </c>
      <c s="37">
        <v>1.014</v>
      </c>
      <c s="36">
        <v>0.0045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25.5">
      <c r="A98" s="35" t="s">
        <v>55</v>
      </c>
      <c r="E98" s="39" t="s">
        <v>5200</v>
      </c>
    </row>
    <row r="99" spans="1:5" ht="25.5">
      <c r="A99" s="35" t="s">
        <v>56</v>
      </c>
      <c r="E99" s="40" t="s">
        <v>5201</v>
      </c>
    </row>
    <row r="100" spans="1:5" ht="12.75">
      <c r="A100" t="s">
        <v>58</v>
      </c>
      <c r="E100" s="39" t="s">
        <v>5</v>
      </c>
    </row>
    <row r="101" spans="1:16" ht="38.25">
      <c r="A101" t="s">
        <v>50</v>
      </c>
      <c s="34" t="s">
        <v>165</v>
      </c>
      <c s="34" t="s">
        <v>1747</v>
      </c>
      <c s="35" t="s">
        <v>5</v>
      </c>
      <c s="6" t="s">
        <v>1748</v>
      </c>
      <c s="36" t="s">
        <v>85</v>
      </c>
      <c s="37">
        <v>0.008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28</v>
      </c>
    </row>
    <row r="102" spans="1:5" ht="38.25">
      <c r="A102" s="35" t="s">
        <v>55</v>
      </c>
      <c r="E102" s="39" t="s">
        <v>1749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38.25">
      <c r="A105" t="s">
        <v>50</v>
      </c>
      <c s="34" t="s">
        <v>168</v>
      </c>
      <c s="34" t="s">
        <v>1751</v>
      </c>
      <c s="35" t="s">
        <v>5</v>
      </c>
      <c s="6" t="s">
        <v>1752</v>
      </c>
      <c s="36" t="s">
        <v>85</v>
      </c>
      <c s="37">
        <v>0.008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38.25">
      <c r="A106" s="35" t="s">
        <v>55</v>
      </c>
      <c r="E106" s="39" t="s">
        <v>1753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3" ht="12.75">
      <c r="A109" t="s">
        <v>47</v>
      </c>
      <c r="C109" s="31" t="s">
        <v>1030</v>
      </c>
      <c r="E109" s="33" t="s">
        <v>1031</v>
      </c>
      <c r="J109" s="32">
        <f>0</f>
      </c>
      <c s="32">
        <f>0</f>
      </c>
      <c s="32">
        <f>0+L110+L114+L118+L122+L126+L130</f>
      </c>
      <c s="32">
        <f>0+M110+M114+M118+M122+M126+M130</f>
      </c>
    </row>
    <row r="110" spans="1:16" ht="25.5">
      <c r="A110" t="s">
        <v>50</v>
      </c>
      <c s="34" t="s">
        <v>171</v>
      </c>
      <c s="34" t="s">
        <v>5202</v>
      </c>
      <c s="35" t="s">
        <v>5</v>
      </c>
      <c s="6" t="s">
        <v>5203</v>
      </c>
      <c s="36" t="s">
        <v>128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25.5">
      <c r="A111" s="35" t="s">
        <v>55</v>
      </c>
      <c r="E111" s="39" t="s">
        <v>5203</v>
      </c>
    </row>
    <row r="112" spans="1:5" ht="25.5">
      <c r="A112" s="35" t="s">
        <v>56</v>
      </c>
      <c r="E112" s="40" t="s">
        <v>5189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174</v>
      </c>
      <c s="34" t="s">
        <v>5204</v>
      </c>
      <c s="35" t="s">
        <v>5</v>
      </c>
      <c s="6" t="s">
        <v>5205</v>
      </c>
      <c s="36" t="s">
        <v>128</v>
      </c>
      <c s="37">
        <v>1</v>
      </c>
      <c s="36">
        <v>0.0202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5205</v>
      </c>
    </row>
    <row r="116" spans="1:5" ht="38.25">
      <c r="A116" s="35" t="s">
        <v>56</v>
      </c>
      <c r="E116" s="40" t="s">
        <v>5206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177</v>
      </c>
      <c s="34" t="s">
        <v>2342</v>
      </c>
      <c s="35" t="s">
        <v>5</v>
      </c>
      <c s="6" t="s">
        <v>2343</v>
      </c>
      <c s="36" t="s">
        <v>2344</v>
      </c>
      <c s="37">
        <v>13.5</v>
      </c>
      <c s="36">
        <v>7E-05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2343</v>
      </c>
    </row>
    <row r="120" spans="1:5" ht="63.75">
      <c r="A120" s="35" t="s">
        <v>56</v>
      </c>
      <c r="E120" s="40" t="s">
        <v>5207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180</v>
      </c>
      <c s="34" t="s">
        <v>5208</v>
      </c>
      <c s="35" t="s">
        <v>5</v>
      </c>
      <c s="6" t="s">
        <v>5209</v>
      </c>
      <c s="36" t="s">
        <v>2344</v>
      </c>
      <c s="37">
        <v>30</v>
      </c>
      <c s="36">
        <v>6E-05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5209</v>
      </c>
    </row>
    <row r="124" spans="1:5" ht="63.75">
      <c r="A124" s="35" t="s">
        <v>56</v>
      </c>
      <c r="E124" s="40" t="s">
        <v>5210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183</v>
      </c>
      <c s="34" t="s">
        <v>1040</v>
      </c>
      <c s="35" t="s">
        <v>5</v>
      </c>
      <c s="6" t="s">
        <v>1041</v>
      </c>
      <c s="36" t="s">
        <v>85</v>
      </c>
      <c s="37">
        <v>0.023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25.5">
      <c r="A127" s="35" t="s">
        <v>55</v>
      </c>
      <c r="E127" s="39" t="s">
        <v>1041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38.25">
      <c r="A130" t="s">
        <v>50</v>
      </c>
      <c s="34" t="s">
        <v>186</v>
      </c>
      <c s="34" t="s">
        <v>1043</v>
      </c>
      <c s="35" t="s">
        <v>5</v>
      </c>
      <c s="6" t="s">
        <v>1044</v>
      </c>
      <c s="36" t="s">
        <v>85</v>
      </c>
      <c s="37">
        <v>0.023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38.25">
      <c r="A131" s="35" t="s">
        <v>55</v>
      </c>
      <c r="E131" s="39" t="s">
        <v>1045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3" ht="12.75">
      <c r="A134" t="s">
        <v>47</v>
      </c>
      <c r="C134" s="31" t="s">
        <v>78</v>
      </c>
      <c r="E134" s="33" t="s">
        <v>1180</v>
      </c>
      <c r="J134" s="32">
        <f>0</f>
      </c>
      <c s="32">
        <f>0</f>
      </c>
      <c s="32">
        <f>0+L135+L139+L143+L147+L151+L155+L159+L163+L167+L171+L175+L179</f>
      </c>
      <c s="32">
        <f>0+M135+M139+M143+M147+M151+M155+M159+M163+M167+M171+M175+M179</f>
      </c>
    </row>
    <row r="135" spans="1:16" ht="12.75">
      <c r="A135" t="s">
        <v>50</v>
      </c>
      <c s="34" t="s">
        <v>105</v>
      </c>
      <c s="34" t="s">
        <v>5211</v>
      </c>
      <c s="35" t="s">
        <v>5</v>
      </c>
      <c s="6" t="s">
        <v>5212</v>
      </c>
      <c s="36" t="s">
        <v>128</v>
      </c>
      <c s="37">
        <v>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5212</v>
      </c>
    </row>
    <row r="137" spans="1:5" ht="25.5">
      <c r="A137" s="35" t="s">
        <v>56</v>
      </c>
      <c r="E137" s="40" t="s">
        <v>5213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110</v>
      </c>
      <c s="34" t="s">
        <v>5214</v>
      </c>
      <c s="35" t="s">
        <v>5</v>
      </c>
      <c s="6" t="s">
        <v>5215</v>
      </c>
      <c s="36" t="s">
        <v>128</v>
      </c>
      <c s="37">
        <v>5</v>
      </c>
      <c s="36">
        <v>0.001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5215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113</v>
      </c>
      <c s="34" t="s">
        <v>5216</v>
      </c>
      <c s="35" t="s">
        <v>5</v>
      </c>
      <c s="6" t="s">
        <v>5217</v>
      </c>
      <c s="36" t="s">
        <v>128</v>
      </c>
      <c s="37">
        <v>10</v>
      </c>
      <c s="36">
        <v>0.0008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5217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25.5">
      <c r="A147" t="s">
        <v>50</v>
      </c>
      <c s="34" t="s">
        <v>116</v>
      </c>
      <c s="34" t="s">
        <v>5218</v>
      </c>
      <c s="35" t="s">
        <v>5</v>
      </c>
      <c s="6" t="s">
        <v>5219</v>
      </c>
      <c s="36" t="s">
        <v>128</v>
      </c>
      <c s="37">
        <v>72</v>
      </c>
      <c s="36">
        <v>1E-05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25.5">
      <c r="A148" s="35" t="s">
        <v>55</v>
      </c>
      <c r="E148" s="39" t="s">
        <v>5219</v>
      </c>
    </row>
    <row r="149" spans="1:5" ht="38.25">
      <c r="A149" s="35" t="s">
        <v>56</v>
      </c>
      <c r="E149" s="40" t="s">
        <v>5220</v>
      </c>
    </row>
    <row r="150" spans="1:5" ht="12.75">
      <c r="A150" t="s">
        <v>58</v>
      </c>
      <c r="E150" s="39" t="s">
        <v>5</v>
      </c>
    </row>
    <row r="151" spans="1:16" ht="25.5">
      <c r="A151" t="s">
        <v>50</v>
      </c>
      <c s="34" t="s">
        <v>119</v>
      </c>
      <c s="34" t="s">
        <v>5221</v>
      </c>
      <c s="35" t="s">
        <v>5</v>
      </c>
      <c s="6" t="s">
        <v>5222</v>
      </c>
      <c s="36" t="s">
        <v>128</v>
      </c>
      <c s="37">
        <v>12</v>
      </c>
      <c s="36">
        <v>1E-05</v>
      </c>
      <c s="36">
        <f>ROUND(G151*H151,6)</f>
      </c>
      <c r="L151" s="38">
        <v>0</v>
      </c>
      <c s="32">
        <f>ROUND(ROUND(L151,2)*ROUND(G151,3),2)</f>
      </c>
      <c s="36" t="s">
        <v>109</v>
      </c>
      <c>
        <f>(M151*21)/100</f>
      </c>
      <c t="s">
        <v>28</v>
      </c>
    </row>
    <row r="152" spans="1:5" ht="25.5">
      <c r="A152" s="35" t="s">
        <v>55</v>
      </c>
      <c r="E152" s="39" t="s">
        <v>5222</v>
      </c>
    </row>
    <row r="153" spans="1:5" ht="63.75">
      <c r="A153" s="35" t="s">
        <v>56</v>
      </c>
      <c r="E153" s="40" t="s">
        <v>5223</v>
      </c>
    </row>
    <row r="154" spans="1:5" ht="12.75">
      <c r="A154" t="s">
        <v>58</v>
      </c>
      <c r="E154" s="39" t="s">
        <v>5</v>
      </c>
    </row>
    <row r="155" spans="1:16" ht="25.5">
      <c r="A155" t="s">
        <v>50</v>
      </c>
      <c s="34" t="s">
        <v>122</v>
      </c>
      <c s="34" t="s">
        <v>5224</v>
      </c>
      <c s="35" t="s">
        <v>5</v>
      </c>
      <c s="6" t="s">
        <v>5225</v>
      </c>
      <c s="36" t="s">
        <v>128</v>
      </c>
      <c s="37">
        <v>20</v>
      </c>
      <c s="36">
        <v>1E-05</v>
      </c>
      <c s="36">
        <f>ROUND(G155*H155,6)</f>
      </c>
      <c r="L155" s="38">
        <v>0</v>
      </c>
      <c s="32">
        <f>ROUND(ROUND(L155,2)*ROUND(G155,3),2)</f>
      </c>
      <c s="36" t="s">
        <v>109</v>
      </c>
      <c>
        <f>(M155*21)/100</f>
      </c>
      <c t="s">
        <v>28</v>
      </c>
    </row>
    <row r="156" spans="1:5" ht="25.5">
      <c r="A156" s="35" t="s">
        <v>55</v>
      </c>
      <c r="E156" s="39" t="s">
        <v>5225</v>
      </c>
    </row>
    <row r="157" spans="1:5" ht="63.75">
      <c r="A157" s="35" t="s">
        <v>56</v>
      </c>
      <c r="E157" s="40" t="s">
        <v>5226</v>
      </c>
    </row>
    <row r="158" spans="1:5" ht="12.75">
      <c r="A158" t="s">
        <v>58</v>
      </c>
      <c r="E158" s="39" t="s">
        <v>5</v>
      </c>
    </row>
    <row r="159" spans="1:16" ht="25.5">
      <c r="A159" t="s">
        <v>50</v>
      </c>
      <c s="34" t="s">
        <v>125</v>
      </c>
      <c s="34" t="s">
        <v>5227</v>
      </c>
      <c s="35" t="s">
        <v>5</v>
      </c>
      <c s="6" t="s">
        <v>5228</v>
      </c>
      <c s="36" t="s">
        <v>128</v>
      </c>
      <c s="37">
        <v>4</v>
      </c>
      <c s="36">
        <v>1E-05</v>
      </c>
      <c s="36">
        <f>ROUND(G159*H159,6)</f>
      </c>
      <c r="L159" s="38">
        <v>0</v>
      </c>
      <c s="32">
        <f>ROUND(ROUND(L159,2)*ROUND(G159,3),2)</f>
      </c>
      <c s="36" t="s">
        <v>109</v>
      </c>
      <c>
        <f>(M159*21)/100</f>
      </c>
      <c t="s">
        <v>28</v>
      </c>
    </row>
    <row r="160" spans="1:5" ht="25.5">
      <c r="A160" s="35" t="s">
        <v>55</v>
      </c>
      <c r="E160" s="39" t="s">
        <v>5228</v>
      </c>
    </row>
    <row r="161" spans="1:5" ht="38.25">
      <c r="A161" s="35" t="s">
        <v>56</v>
      </c>
      <c r="E161" s="40" t="s">
        <v>5229</v>
      </c>
    </row>
    <row r="162" spans="1:5" ht="12.75">
      <c r="A162" t="s">
        <v>58</v>
      </c>
      <c r="E162" s="39" t="s">
        <v>5</v>
      </c>
    </row>
    <row r="163" spans="1:16" ht="25.5">
      <c r="A163" t="s">
        <v>50</v>
      </c>
      <c s="34" t="s">
        <v>129</v>
      </c>
      <c s="34" t="s">
        <v>5230</v>
      </c>
      <c s="35" t="s">
        <v>5</v>
      </c>
      <c s="6" t="s">
        <v>5231</v>
      </c>
      <c s="36" t="s">
        <v>128</v>
      </c>
      <c s="37">
        <v>24</v>
      </c>
      <c s="36">
        <v>1E-05</v>
      </c>
      <c s="36">
        <f>ROUND(G163*H163,6)</f>
      </c>
      <c r="L163" s="38">
        <v>0</v>
      </c>
      <c s="32">
        <f>ROUND(ROUND(L163,2)*ROUND(G163,3),2)</f>
      </c>
      <c s="36" t="s">
        <v>109</v>
      </c>
      <c>
        <f>(M163*21)/100</f>
      </c>
      <c t="s">
        <v>28</v>
      </c>
    </row>
    <row r="164" spans="1:5" ht="25.5">
      <c r="A164" s="35" t="s">
        <v>55</v>
      </c>
      <c r="E164" s="39" t="s">
        <v>5231</v>
      </c>
    </row>
    <row r="165" spans="1:5" ht="89.25">
      <c r="A165" s="35" t="s">
        <v>56</v>
      </c>
      <c r="E165" s="40" t="s">
        <v>5232</v>
      </c>
    </row>
    <row r="166" spans="1:5" ht="12.75">
      <c r="A166" t="s">
        <v>58</v>
      </c>
      <c r="E166" s="39" t="s">
        <v>5</v>
      </c>
    </row>
    <row r="167" spans="1:16" ht="25.5">
      <c r="A167" t="s">
        <v>50</v>
      </c>
      <c s="34" t="s">
        <v>132</v>
      </c>
      <c s="34" t="s">
        <v>5233</v>
      </c>
      <c s="35" t="s">
        <v>5</v>
      </c>
      <c s="6" t="s">
        <v>5234</v>
      </c>
      <c s="36" t="s">
        <v>128</v>
      </c>
      <c s="37">
        <v>40</v>
      </c>
      <c s="36">
        <v>1E-05</v>
      </c>
      <c s="36">
        <f>ROUND(G167*H167,6)</f>
      </c>
      <c r="L167" s="38">
        <v>0</v>
      </c>
      <c s="32">
        <f>ROUND(ROUND(L167,2)*ROUND(G167,3),2)</f>
      </c>
      <c s="36" t="s">
        <v>109</v>
      </c>
      <c>
        <f>(M167*21)/100</f>
      </c>
      <c t="s">
        <v>28</v>
      </c>
    </row>
    <row r="168" spans="1:5" ht="25.5">
      <c r="A168" s="35" t="s">
        <v>55</v>
      </c>
      <c r="E168" s="39" t="s">
        <v>5234</v>
      </c>
    </row>
    <row r="169" spans="1:5" ht="63.75">
      <c r="A169" s="35" t="s">
        <v>56</v>
      </c>
      <c r="E169" s="40" t="s">
        <v>5235</v>
      </c>
    </row>
    <row r="170" spans="1:5" ht="12.75">
      <c r="A170" t="s">
        <v>58</v>
      </c>
      <c r="E170" s="39" t="s">
        <v>5</v>
      </c>
    </row>
    <row r="171" spans="1:16" ht="25.5">
      <c r="A171" t="s">
        <v>50</v>
      </c>
      <c s="34" t="s">
        <v>135</v>
      </c>
      <c s="34" t="s">
        <v>5236</v>
      </c>
      <c s="35" t="s">
        <v>5</v>
      </c>
      <c s="6" t="s">
        <v>5237</v>
      </c>
      <c s="36" t="s">
        <v>128</v>
      </c>
      <c s="37">
        <v>8</v>
      </c>
      <c s="36">
        <v>1E-05</v>
      </c>
      <c s="36">
        <f>ROUND(G171*H171,6)</f>
      </c>
      <c r="L171" s="38">
        <v>0</v>
      </c>
      <c s="32">
        <f>ROUND(ROUND(L171,2)*ROUND(G171,3),2)</f>
      </c>
      <c s="36" t="s">
        <v>109</v>
      </c>
      <c>
        <f>(M171*21)/100</f>
      </c>
      <c t="s">
        <v>28</v>
      </c>
    </row>
    <row r="172" spans="1:5" ht="25.5">
      <c r="A172" s="35" t="s">
        <v>55</v>
      </c>
      <c r="E172" s="39" t="s">
        <v>5237</v>
      </c>
    </row>
    <row r="173" spans="1:5" ht="38.25">
      <c r="A173" s="35" t="s">
        <v>56</v>
      </c>
      <c r="E173" s="40" t="s">
        <v>5238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138</v>
      </c>
      <c s="34" t="s">
        <v>5239</v>
      </c>
      <c s="35" t="s">
        <v>5</v>
      </c>
      <c s="6" t="s">
        <v>5240</v>
      </c>
      <c s="36" t="s">
        <v>108</v>
      </c>
      <c s="37">
        <v>2.8</v>
      </c>
      <c s="36">
        <v>0.00078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5240</v>
      </c>
    </row>
    <row r="177" spans="1:5" ht="38.25">
      <c r="A177" s="35" t="s">
        <v>56</v>
      </c>
      <c r="E177" s="40" t="s">
        <v>5241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141</v>
      </c>
      <c s="34" t="s">
        <v>5242</v>
      </c>
      <c s="35" t="s">
        <v>5</v>
      </c>
      <c s="6" t="s">
        <v>5243</v>
      </c>
      <c s="36" t="s">
        <v>2356</v>
      </c>
      <c s="37">
        <v>0.08</v>
      </c>
      <c s="36">
        <v>0.00173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5243</v>
      </c>
    </row>
    <row r="181" spans="1:5" ht="12.75">
      <c r="A181" s="35" t="s">
        <v>56</v>
      </c>
      <c r="E181" s="40" t="s">
        <v>5244</v>
      </c>
    </row>
    <row r="182" spans="1:5" ht="12.75">
      <c r="A182" t="s">
        <v>58</v>
      </c>
      <c r="E182" s="39" t="s">
        <v>5</v>
      </c>
    </row>
    <row r="183" spans="1:13" ht="12.75">
      <c r="A183" t="s">
        <v>47</v>
      </c>
      <c r="C183" s="31" t="s">
        <v>205</v>
      </c>
      <c r="E183" s="33" t="s">
        <v>206</v>
      </c>
      <c r="J183" s="32">
        <f>0</f>
      </c>
      <c s="32">
        <f>0</f>
      </c>
      <c s="32">
        <f>0+L184</f>
      </c>
      <c s="32">
        <f>0+M184</f>
      </c>
    </row>
    <row r="184" spans="1:16" ht="25.5">
      <c r="A184" t="s">
        <v>50</v>
      </c>
      <c s="34" t="s">
        <v>144</v>
      </c>
      <c s="34" t="s">
        <v>5245</v>
      </c>
      <c s="35" t="s">
        <v>5</v>
      </c>
      <c s="6" t="s">
        <v>5246</v>
      </c>
      <c s="36" t="s">
        <v>85</v>
      </c>
      <c s="37">
        <v>12.675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38.25">
      <c r="A185" s="35" t="s">
        <v>55</v>
      </c>
      <c r="E185" s="39" t="s">
        <v>5247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COUNTIFS(L8:L114,"=0",A8:A114,"P")+COUNTIFS(L8:L114,"",A8:A114,"P")+SUM(Q8:Q114)</f>
      </c>
    </row>
    <row r="8" spans="1:13" ht="12.75">
      <c r="A8" t="s">
        <v>45</v>
      </c>
      <c r="C8" s="28" t="s">
        <v>293</v>
      </c>
      <c r="E8" s="30" t="s">
        <v>292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294</v>
      </c>
      <c s="35" t="s">
        <v>5</v>
      </c>
      <c s="6" t="s">
        <v>295</v>
      </c>
      <c s="36" t="s">
        <v>218</v>
      </c>
      <c s="37">
        <v>0.06</v>
      </c>
      <c s="36">
        <v>0.0014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295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296</v>
      </c>
      <c s="35" t="s">
        <v>5</v>
      </c>
      <c s="6" t="s">
        <v>297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297</v>
      </c>
    </row>
    <row r="20" spans="1:5" ht="25.5">
      <c r="A20" s="35" t="s">
        <v>56</v>
      </c>
      <c r="E20" s="40" t="s">
        <v>298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299</v>
      </c>
      <c s="35" t="s">
        <v>5</v>
      </c>
      <c s="6" t="s">
        <v>300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38.25">
      <c r="A23" s="35" t="s">
        <v>55</v>
      </c>
      <c r="E23" s="39" t="s">
        <v>301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302</v>
      </c>
      <c s="35" t="s">
        <v>5</v>
      </c>
      <c s="6" t="s">
        <v>303</v>
      </c>
      <c s="36" t="s">
        <v>128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303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304</v>
      </c>
      <c s="35" t="s">
        <v>5</v>
      </c>
      <c s="6" t="s">
        <v>305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89.25">
      <c r="A31" s="35" t="s">
        <v>55</v>
      </c>
      <c r="E31" s="39" t="s">
        <v>306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307</v>
      </c>
      <c s="35" t="s">
        <v>5</v>
      </c>
      <c s="6" t="s">
        <v>308</v>
      </c>
      <c s="36" t="s">
        <v>128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308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309</v>
      </c>
      <c s="35" t="s">
        <v>5</v>
      </c>
      <c s="6" t="s">
        <v>310</v>
      </c>
      <c s="36" t="s">
        <v>128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310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311</v>
      </c>
      <c s="35" t="s">
        <v>5</v>
      </c>
      <c s="6" t="s">
        <v>312</v>
      </c>
      <c s="36" t="s">
        <v>128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312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313</v>
      </c>
      <c s="35" t="s">
        <v>5</v>
      </c>
      <c s="6" t="s">
        <v>264</v>
      </c>
      <c s="36" t="s">
        <v>128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264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314</v>
      </c>
      <c s="35" t="s">
        <v>5</v>
      </c>
      <c s="6" t="s">
        <v>315</v>
      </c>
      <c s="36" t="s">
        <v>128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315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316</v>
      </c>
      <c s="35" t="s">
        <v>5</v>
      </c>
      <c s="6" t="s">
        <v>317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317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318</v>
      </c>
      <c s="35" t="s">
        <v>5</v>
      </c>
      <c s="6" t="s">
        <v>319</v>
      </c>
      <c s="36" t="s">
        <v>128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319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320</v>
      </c>
      <c s="35" t="s">
        <v>5</v>
      </c>
      <c s="6" t="s">
        <v>321</v>
      </c>
      <c s="36" t="s">
        <v>128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321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231</v>
      </c>
      <c s="35" t="s">
        <v>5</v>
      </c>
      <c s="6" t="s">
        <v>232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232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233</v>
      </c>
      <c s="35" t="s">
        <v>5</v>
      </c>
      <c s="6" t="s">
        <v>234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234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235</v>
      </c>
      <c s="35" t="s">
        <v>5</v>
      </c>
      <c s="6" t="s">
        <v>236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236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38.25">
      <c r="A78" t="s">
        <v>50</v>
      </c>
      <c s="34" t="s">
        <v>110</v>
      </c>
      <c s="34" t="s">
        <v>237</v>
      </c>
      <c s="35" t="s">
        <v>5</v>
      </c>
      <c s="6" t="s">
        <v>238</v>
      </c>
      <c s="36" t="s">
        <v>108</v>
      </c>
      <c s="37">
        <v>200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51">
      <c r="A79" s="35" t="s">
        <v>55</v>
      </c>
      <c r="E79" s="39" t="s">
        <v>239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242</v>
      </c>
      <c s="35" t="s">
        <v>5</v>
      </c>
      <c s="6" t="s">
        <v>243</v>
      </c>
      <c s="36" t="s">
        <v>108</v>
      </c>
      <c s="37">
        <v>200</v>
      </c>
      <c s="36">
        <v>0.0001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243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25.5">
      <c r="A87" s="35" t="s">
        <v>55</v>
      </c>
      <c r="E87" s="39" t="s">
        <v>245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119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25.5">
      <c r="A91" s="35" t="s">
        <v>55</v>
      </c>
      <c r="E91" s="39" t="s">
        <v>248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106</v>
      </c>
      <c s="35" t="s">
        <v>5</v>
      </c>
      <c s="6" t="s">
        <v>107</v>
      </c>
      <c s="36" t="s">
        <v>108</v>
      </c>
      <c s="37">
        <v>200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107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249</v>
      </c>
      <c s="35" t="s">
        <v>5</v>
      </c>
      <c s="6" t="s">
        <v>250</v>
      </c>
      <c s="36" t="s">
        <v>108</v>
      </c>
      <c s="37">
        <v>200</v>
      </c>
      <c s="36">
        <v>0.0001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250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322</v>
      </c>
      <c s="35" t="s">
        <v>5</v>
      </c>
      <c s="6" t="s">
        <v>323</v>
      </c>
      <c s="36" t="s">
        <v>108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323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132</v>
      </c>
      <c s="34" t="s">
        <v>324</v>
      </c>
      <c s="35" t="s">
        <v>5</v>
      </c>
      <c s="6" t="s">
        <v>325</v>
      </c>
      <c s="36" t="s">
        <v>108</v>
      </c>
      <c s="37">
        <v>60</v>
      </c>
      <c s="36">
        <v>4E-05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325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135</v>
      </c>
      <c s="34" t="s">
        <v>199</v>
      </c>
      <c s="35" t="s">
        <v>5</v>
      </c>
      <c s="6" t="s">
        <v>200</v>
      </c>
      <c s="36" t="s">
        <v>85</v>
      </c>
      <c s="37">
        <v>0.042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25.5">
      <c r="A111" s="35" t="s">
        <v>55</v>
      </c>
      <c r="E111" s="39" t="s">
        <v>200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38.25">
      <c r="A114" t="s">
        <v>50</v>
      </c>
      <c s="34" t="s">
        <v>138</v>
      </c>
      <c s="34" t="s">
        <v>202</v>
      </c>
      <c s="35" t="s">
        <v>5</v>
      </c>
      <c s="6" t="s">
        <v>203</v>
      </c>
      <c s="36" t="s">
        <v>85</v>
      </c>
      <c s="37">
        <v>0.042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38.25">
      <c r="A115" s="35" t="s">
        <v>55</v>
      </c>
      <c r="E115" s="39" t="s">
        <v>204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1493</v>
      </c>
      <c r="E4" s="26" t="s">
        <v>1494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COUNTIFS(L8:L86,"=0",A8:A86,"P")+COUNTIFS(L8:L86,"",A8:A86,"P")+SUM(Q8:Q86)</f>
      </c>
    </row>
    <row r="8" spans="1:13" ht="12.75">
      <c r="A8" t="s">
        <v>45</v>
      </c>
      <c r="C8" s="28" t="s">
        <v>5250</v>
      </c>
      <c r="E8" s="30" t="s">
        <v>5249</v>
      </c>
      <c r="J8" s="29">
        <f>0+J9+J30+J43+J60+J85</f>
      </c>
      <c s="29">
        <f>0+K9+K30+K43+K60+K85</f>
      </c>
      <c s="29">
        <f>0+L9+L30+L43+L60+L85</f>
      </c>
      <c s="29">
        <f>0+M9+M30+M43+M60+M85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48</v>
      </c>
      <c s="34" t="s">
        <v>4714</v>
      </c>
      <c s="35" t="s">
        <v>5</v>
      </c>
      <c s="6" t="s">
        <v>4715</v>
      </c>
      <c s="36" t="s">
        <v>53</v>
      </c>
      <c s="37">
        <v>0.207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4715</v>
      </c>
    </row>
    <row r="12" spans="1:5" ht="38.25">
      <c r="A12" s="35" t="s">
        <v>56</v>
      </c>
      <c r="E12" s="40" t="s">
        <v>5251</v>
      </c>
    </row>
    <row r="13" spans="1:5" ht="12.75">
      <c r="A13" t="s">
        <v>58</v>
      </c>
      <c r="E13" s="39" t="s">
        <v>5</v>
      </c>
    </row>
    <row r="14" spans="1:16" ht="38.25">
      <c r="A14" t="s">
        <v>50</v>
      </c>
      <c s="34" t="s">
        <v>28</v>
      </c>
      <c s="34" t="s">
        <v>943</v>
      </c>
      <c s="35" t="s">
        <v>5</v>
      </c>
      <c s="6" t="s">
        <v>944</v>
      </c>
      <c s="36" t="s">
        <v>53</v>
      </c>
      <c s="37">
        <v>0.207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945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5175</v>
      </c>
      <c s="35" t="s">
        <v>5</v>
      </c>
      <c s="6" t="s">
        <v>5176</v>
      </c>
      <c s="36" t="s">
        <v>53</v>
      </c>
      <c s="37">
        <v>0.207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5176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949</v>
      </c>
      <c s="35" t="s">
        <v>5</v>
      </c>
      <c s="6" t="s">
        <v>950</v>
      </c>
      <c s="36" t="s">
        <v>53</v>
      </c>
      <c s="37">
        <v>0.207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950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956</v>
      </c>
      <c s="35" t="s">
        <v>1264</v>
      </c>
      <c s="6" t="s">
        <v>958</v>
      </c>
      <c s="36" t="s">
        <v>85</v>
      </c>
      <c s="37">
        <v>0.352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38.25">
      <c r="A27" s="35" t="s">
        <v>55</v>
      </c>
      <c r="E27" s="39" t="s">
        <v>959</v>
      </c>
    </row>
    <row r="28" spans="1:5" ht="12.75">
      <c r="A28" s="35" t="s">
        <v>56</v>
      </c>
      <c r="E28" s="40" t="s">
        <v>5252</v>
      </c>
    </row>
    <row r="29" spans="1:5" ht="409.5">
      <c r="A29" t="s">
        <v>58</v>
      </c>
      <c r="E29" s="39" t="s">
        <v>961</v>
      </c>
    </row>
    <row r="30" spans="1:13" ht="12.75">
      <c r="A30" t="s">
        <v>47</v>
      </c>
      <c r="C30" s="31" t="s">
        <v>28</v>
      </c>
      <c r="E30" s="33" t="s">
        <v>1521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50</v>
      </c>
      <c s="34" t="s">
        <v>27</v>
      </c>
      <c s="34" t="s">
        <v>3992</v>
      </c>
      <c s="35" t="s">
        <v>5</v>
      </c>
      <c s="6" t="s">
        <v>3993</v>
      </c>
      <c s="36" t="s">
        <v>53</v>
      </c>
      <c s="37">
        <v>0.207</v>
      </c>
      <c s="36">
        <v>2.50187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25.5">
      <c r="A32" s="35" t="s">
        <v>55</v>
      </c>
      <c r="E32" s="39" t="s">
        <v>3993</v>
      </c>
    </row>
    <row r="33" spans="1:5" ht="38.25">
      <c r="A33" s="35" t="s">
        <v>56</v>
      </c>
      <c r="E33" s="40" t="s">
        <v>5251</v>
      </c>
    </row>
    <row r="34" spans="1:5" ht="12.75">
      <c r="A34" t="s">
        <v>58</v>
      </c>
      <c r="E34" s="39" t="s">
        <v>5</v>
      </c>
    </row>
    <row r="35" spans="1:16" ht="12.75">
      <c r="A35" t="s">
        <v>50</v>
      </c>
      <c s="34" t="s">
        <v>72</v>
      </c>
      <c s="34" t="s">
        <v>4734</v>
      </c>
      <c s="35" t="s">
        <v>5</v>
      </c>
      <c s="6" t="s">
        <v>4735</v>
      </c>
      <c s="36" t="s">
        <v>102</v>
      </c>
      <c s="37">
        <v>2.174</v>
      </c>
      <c s="36">
        <v>0.00264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4735</v>
      </c>
    </row>
    <row r="37" spans="1:5" ht="38.25">
      <c r="A37" s="35" t="s">
        <v>56</v>
      </c>
      <c r="E37" s="40" t="s">
        <v>5253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75</v>
      </c>
      <c s="34" t="s">
        <v>4737</v>
      </c>
      <c s="35" t="s">
        <v>5</v>
      </c>
      <c s="6" t="s">
        <v>4738</v>
      </c>
      <c s="36" t="s">
        <v>102</v>
      </c>
      <c s="37">
        <v>2.174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4738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3" ht="12.75">
      <c r="A43" t="s">
        <v>47</v>
      </c>
      <c r="C43" s="31" t="s">
        <v>1030</v>
      </c>
      <c r="E43" s="33" t="s">
        <v>1031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50</v>
      </c>
      <c s="34" t="s">
        <v>207</v>
      </c>
      <c s="34" t="s">
        <v>5208</v>
      </c>
      <c s="35" t="s">
        <v>5</v>
      </c>
      <c s="6" t="s">
        <v>5209</v>
      </c>
      <c s="36" t="s">
        <v>2344</v>
      </c>
      <c s="37">
        <v>7.5</v>
      </c>
      <c s="36">
        <v>6E-05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5209</v>
      </c>
    </row>
    <row r="46" spans="1:5" ht="25.5">
      <c r="A46" s="35" t="s">
        <v>56</v>
      </c>
      <c r="E46" s="40" t="s">
        <v>5254</v>
      </c>
    </row>
    <row r="47" spans="1:5" ht="12.75">
      <c r="A47" t="s">
        <v>58</v>
      </c>
      <c r="E47" s="39" t="s">
        <v>5</v>
      </c>
    </row>
    <row r="48" spans="1:16" ht="25.5">
      <c r="A48" t="s">
        <v>50</v>
      </c>
      <c s="34" t="s">
        <v>105</v>
      </c>
      <c s="34" t="s">
        <v>5255</v>
      </c>
      <c s="35" t="s">
        <v>5</v>
      </c>
      <c s="6" t="s">
        <v>5256</v>
      </c>
      <c s="36" t="s">
        <v>128</v>
      </c>
      <c s="37">
        <v>1</v>
      </c>
      <c s="36">
        <v>0.0075</v>
      </c>
      <c s="36">
        <f>ROUND(G48*H48,6)</f>
      </c>
      <c r="L48" s="38">
        <v>0</v>
      </c>
      <c s="32">
        <f>ROUND(ROUND(L48,2)*ROUND(G48,3),2)</f>
      </c>
      <c s="36" t="s">
        <v>109</v>
      </c>
      <c>
        <f>(M48*21)/100</f>
      </c>
      <c t="s">
        <v>28</v>
      </c>
    </row>
    <row r="49" spans="1:5" ht="25.5">
      <c r="A49" s="35" t="s">
        <v>55</v>
      </c>
      <c r="E49" s="39" t="s">
        <v>5256</v>
      </c>
    </row>
    <row r="50" spans="1:5" ht="12.75">
      <c r="A50" s="35" t="s">
        <v>56</v>
      </c>
      <c r="E50" s="40" t="s">
        <v>5</v>
      </c>
    </row>
    <row r="51" spans="1:5" ht="12.75">
      <c r="A51" t="s">
        <v>58</v>
      </c>
      <c r="E51" s="39" t="s">
        <v>5</v>
      </c>
    </row>
    <row r="52" spans="1:16" ht="25.5">
      <c r="A52" t="s">
        <v>50</v>
      </c>
      <c s="34" t="s">
        <v>110</v>
      </c>
      <c s="34" t="s">
        <v>1040</v>
      </c>
      <c s="35" t="s">
        <v>5</v>
      </c>
      <c s="6" t="s">
        <v>1041</v>
      </c>
      <c s="36" t="s">
        <v>85</v>
      </c>
      <c s="37">
        <v>0.008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25.5">
      <c r="A53" s="35" t="s">
        <v>55</v>
      </c>
      <c r="E53" s="39" t="s">
        <v>1041</v>
      </c>
    </row>
    <row r="54" spans="1:5" ht="12.75">
      <c r="A54" s="35" t="s">
        <v>56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38.25">
      <c r="A56" t="s">
        <v>50</v>
      </c>
      <c s="34" t="s">
        <v>113</v>
      </c>
      <c s="34" t="s">
        <v>1043</v>
      </c>
      <c s="35" t="s">
        <v>5</v>
      </c>
      <c s="6" t="s">
        <v>1044</v>
      </c>
      <c s="36" t="s">
        <v>85</v>
      </c>
      <c s="37">
        <v>0.008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38.25">
      <c r="A57" s="35" t="s">
        <v>55</v>
      </c>
      <c r="E57" s="39" t="s">
        <v>1045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5</v>
      </c>
    </row>
    <row r="60" spans="1:13" ht="12.75">
      <c r="A60" t="s">
        <v>47</v>
      </c>
      <c r="C60" s="31" t="s">
        <v>78</v>
      </c>
      <c r="E60" s="33" t="s">
        <v>1180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50</v>
      </c>
      <c s="34" t="s">
        <v>78</v>
      </c>
      <c s="34" t="s">
        <v>5211</v>
      </c>
      <c s="35" t="s">
        <v>5</v>
      </c>
      <c s="6" t="s">
        <v>5212</v>
      </c>
      <c s="36" t="s">
        <v>128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5212</v>
      </c>
    </row>
    <row r="63" spans="1:5" ht="25.5">
      <c r="A63" s="35" t="s">
        <v>56</v>
      </c>
      <c r="E63" s="40" t="s">
        <v>5257</v>
      </c>
    </row>
    <row r="64" spans="1:5" ht="12.75">
      <c r="A64" t="s">
        <v>58</v>
      </c>
      <c r="E64" s="39" t="s">
        <v>5</v>
      </c>
    </row>
    <row r="65" spans="1:16" ht="12.75">
      <c r="A65" t="s">
        <v>50</v>
      </c>
      <c s="34" t="s">
        <v>82</v>
      </c>
      <c s="34" t="s">
        <v>5258</v>
      </c>
      <c s="35" t="s">
        <v>5</v>
      </c>
      <c s="6" t="s">
        <v>5259</v>
      </c>
      <c s="36" t="s">
        <v>128</v>
      </c>
      <c s="37">
        <v>1</v>
      </c>
      <c s="36">
        <v>0.0145</v>
      </c>
      <c s="36">
        <f>ROUND(G65*H65,6)</f>
      </c>
      <c r="L65" s="38">
        <v>0</v>
      </c>
      <c s="32">
        <f>ROUND(ROUND(L65,2)*ROUND(G65,3),2)</f>
      </c>
      <c s="36" t="s">
        <v>109</v>
      </c>
      <c>
        <f>(M65*21)/100</f>
      </c>
      <c t="s">
        <v>28</v>
      </c>
    </row>
    <row r="66" spans="1:5" ht="12.75">
      <c r="A66" s="35" t="s">
        <v>55</v>
      </c>
      <c r="E66" s="39" t="s">
        <v>5259</v>
      </c>
    </row>
    <row r="67" spans="1:5" ht="12.75">
      <c r="A67" s="35" t="s">
        <v>56</v>
      </c>
      <c r="E67" s="40" t="s">
        <v>5260</v>
      </c>
    </row>
    <row r="68" spans="1:5" ht="12.75">
      <c r="A68" t="s">
        <v>58</v>
      </c>
      <c r="E68" s="39" t="s">
        <v>5</v>
      </c>
    </row>
    <row r="69" spans="1:16" ht="12.75">
      <c r="A69" t="s">
        <v>50</v>
      </c>
      <c s="34" t="s">
        <v>87</v>
      </c>
      <c s="34" t="s">
        <v>5214</v>
      </c>
      <c s="35" t="s">
        <v>5</v>
      </c>
      <c s="6" t="s">
        <v>5215</v>
      </c>
      <c s="36" t="s">
        <v>128</v>
      </c>
      <c s="37">
        <v>2</v>
      </c>
      <c s="36">
        <v>0.001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5215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12.75">
      <c r="A73" t="s">
        <v>50</v>
      </c>
      <c s="34" t="s">
        <v>90</v>
      </c>
      <c s="34" t="s">
        <v>5261</v>
      </c>
      <c s="35" t="s">
        <v>5</v>
      </c>
      <c s="6" t="s">
        <v>5262</v>
      </c>
      <c s="36" t="s">
        <v>128</v>
      </c>
      <c s="37">
        <v>2</v>
      </c>
      <c s="36">
        <v>0.05</v>
      </c>
      <c s="36">
        <f>ROUND(G73*H73,6)</f>
      </c>
      <c r="L73" s="38">
        <v>0</v>
      </c>
      <c s="32">
        <f>ROUND(ROUND(L73,2)*ROUND(G73,3),2)</f>
      </c>
      <c s="36" t="s">
        <v>109</v>
      </c>
      <c>
        <f>(M73*21)/100</f>
      </c>
      <c t="s">
        <v>28</v>
      </c>
    </row>
    <row r="74" spans="1:5" ht="12.75">
      <c r="A74" s="35" t="s">
        <v>55</v>
      </c>
      <c r="E74" s="39" t="s">
        <v>5262</v>
      </c>
    </row>
    <row r="75" spans="1:5" ht="12.75">
      <c r="A75" s="35" t="s">
        <v>56</v>
      </c>
      <c r="E75" s="40" t="s">
        <v>5263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94</v>
      </c>
      <c s="34" t="s">
        <v>5224</v>
      </c>
      <c s="35" t="s">
        <v>5</v>
      </c>
      <c s="6" t="s">
        <v>5225</v>
      </c>
      <c s="36" t="s">
        <v>128</v>
      </c>
      <c s="37">
        <v>12</v>
      </c>
      <c s="36">
        <v>1E-05</v>
      </c>
      <c s="36">
        <f>ROUND(G77*H77,6)</f>
      </c>
      <c r="L77" s="38">
        <v>0</v>
      </c>
      <c s="32">
        <f>ROUND(ROUND(L77,2)*ROUND(G77,3),2)</f>
      </c>
      <c s="36" t="s">
        <v>109</v>
      </c>
      <c>
        <f>(M77*21)/100</f>
      </c>
      <c t="s">
        <v>28</v>
      </c>
    </row>
    <row r="78" spans="1:5" ht="25.5">
      <c r="A78" s="35" t="s">
        <v>55</v>
      </c>
      <c r="E78" s="39" t="s">
        <v>5225</v>
      </c>
    </row>
    <row r="79" spans="1:5" ht="63.75">
      <c r="A79" s="35" t="s">
        <v>56</v>
      </c>
      <c r="E79" s="40" t="s">
        <v>5264</v>
      </c>
    </row>
    <row r="80" spans="1:5" ht="12.75">
      <c r="A80" t="s">
        <v>58</v>
      </c>
      <c r="E80" s="39" t="s">
        <v>5</v>
      </c>
    </row>
    <row r="81" spans="1:16" ht="25.5">
      <c r="A81" t="s">
        <v>50</v>
      </c>
      <c s="34" t="s">
        <v>96</v>
      </c>
      <c s="34" t="s">
        <v>5230</v>
      </c>
      <c s="35" t="s">
        <v>5</v>
      </c>
      <c s="6" t="s">
        <v>5231</v>
      </c>
      <c s="36" t="s">
        <v>128</v>
      </c>
      <c s="37">
        <v>4</v>
      </c>
      <c s="36">
        <v>1E-05</v>
      </c>
      <c s="36">
        <f>ROUND(G81*H81,6)</f>
      </c>
      <c r="L81" s="38">
        <v>0</v>
      </c>
      <c s="32">
        <f>ROUND(ROUND(L81,2)*ROUND(G81,3),2)</f>
      </c>
      <c s="36" t="s">
        <v>109</v>
      </c>
      <c>
        <f>(M81*21)/100</f>
      </c>
      <c t="s">
        <v>28</v>
      </c>
    </row>
    <row r="82" spans="1:5" ht="25.5">
      <c r="A82" s="35" t="s">
        <v>55</v>
      </c>
      <c r="E82" s="39" t="s">
        <v>5231</v>
      </c>
    </row>
    <row r="83" spans="1:5" ht="38.25">
      <c r="A83" s="35" t="s">
        <v>56</v>
      </c>
      <c r="E83" s="40" t="s">
        <v>5265</v>
      </c>
    </row>
    <row r="84" spans="1:5" ht="12.75">
      <c r="A84" t="s">
        <v>58</v>
      </c>
      <c r="E84" s="39" t="s">
        <v>5</v>
      </c>
    </row>
    <row r="85" spans="1:13" ht="12.75">
      <c r="A85" t="s">
        <v>47</v>
      </c>
      <c r="C85" s="31" t="s">
        <v>205</v>
      </c>
      <c r="E85" s="33" t="s">
        <v>206</v>
      </c>
      <c r="J85" s="32">
        <f>0</f>
      </c>
      <c s="32">
        <f>0</f>
      </c>
      <c s="32">
        <f>0+L86</f>
      </c>
      <c s="32">
        <f>0+M86</f>
      </c>
    </row>
    <row r="86" spans="1:16" ht="25.5">
      <c r="A86" t="s">
        <v>50</v>
      </c>
      <c s="34" t="s">
        <v>99</v>
      </c>
      <c s="34" t="s">
        <v>5245</v>
      </c>
      <c s="35" t="s">
        <v>5</v>
      </c>
      <c s="6" t="s">
        <v>5246</v>
      </c>
      <c s="36" t="s">
        <v>85</v>
      </c>
      <c s="37">
        <v>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38.25">
      <c r="A87" s="35" t="s">
        <v>55</v>
      </c>
      <c r="E87" s="39" t="s">
        <v>5247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5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5266</v>
      </c>
      <c s="41">
        <f>Rekapitulace!C53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5266</v>
      </c>
      <c r="E4" s="26" t="s">
        <v>5267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COUNTIFS(L8:L562,"=0",A8:A562,"P")+COUNTIFS(L8:L562,"",A8:A562,"P")+SUM(Q8:Q562)</f>
      </c>
    </row>
    <row r="8" spans="1:13" ht="12.75">
      <c r="A8" t="s">
        <v>45</v>
      </c>
      <c r="C8" s="28" t="s">
        <v>5270</v>
      </c>
      <c r="E8" s="30" t="s">
        <v>5269</v>
      </c>
      <c r="J8" s="29">
        <f>0+J9+J82+J367+J376+J465+J534+J551+J556+J561</f>
      </c>
      <c s="29">
        <f>0+K9+K82+K367+K376+K465+K534+K551+K556+K561</f>
      </c>
      <c s="29">
        <f>0+L9+L82+L367+L376+L465+L534+L551+L556+L561</f>
      </c>
      <c s="29">
        <f>0+M9+M82+M367+M376+M465+M534+M551+M556+M561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50</v>
      </c>
      <c s="34" t="s">
        <v>48</v>
      </c>
      <c s="34" t="s">
        <v>920</v>
      </c>
      <c s="35" t="s">
        <v>5</v>
      </c>
      <c s="6" t="s">
        <v>921</v>
      </c>
      <c s="36" t="s">
        <v>566</v>
      </c>
      <c s="37">
        <v>21</v>
      </c>
      <c s="36">
        <v>3E-05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921</v>
      </c>
    </row>
    <row r="12" spans="1:5" ht="12.75">
      <c r="A12" s="35" t="s">
        <v>56</v>
      </c>
      <c r="E12" s="40" t="s">
        <v>5271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5078</v>
      </c>
      <c s="35" t="s">
        <v>5</v>
      </c>
      <c s="6" t="s">
        <v>5079</v>
      </c>
      <c s="36" t="s">
        <v>5080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5079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5272</v>
      </c>
      <c s="35" t="s">
        <v>5</v>
      </c>
      <c s="6" t="s">
        <v>5273</v>
      </c>
      <c s="36" t="s">
        <v>108</v>
      </c>
      <c s="37">
        <v>44</v>
      </c>
      <c s="36">
        <v>0.00056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5273</v>
      </c>
    </row>
    <row r="20" spans="1:5" ht="76.5">
      <c r="A20" s="35" t="s">
        <v>56</v>
      </c>
      <c r="E20" s="40" t="s">
        <v>5274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5275</v>
      </c>
      <c s="35" t="s">
        <v>5</v>
      </c>
      <c s="6" t="s">
        <v>5276</v>
      </c>
      <c s="36" t="s">
        <v>108</v>
      </c>
      <c s="37">
        <v>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5276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5277</v>
      </c>
      <c s="35" t="s">
        <v>5</v>
      </c>
      <c s="6" t="s">
        <v>5278</v>
      </c>
      <c s="36" t="s">
        <v>108</v>
      </c>
      <c s="37">
        <v>44</v>
      </c>
      <c s="36">
        <v>0.00015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5278</v>
      </c>
    </row>
    <row r="28" spans="1:5" ht="76.5">
      <c r="A28" s="35" t="s">
        <v>56</v>
      </c>
      <c r="E28" s="40" t="s">
        <v>5274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5279</v>
      </c>
      <c s="35" t="s">
        <v>5</v>
      </c>
      <c s="6" t="s">
        <v>5280</v>
      </c>
      <c s="36" t="s">
        <v>108</v>
      </c>
      <c s="37">
        <v>44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5280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5281</v>
      </c>
      <c s="35" t="s">
        <v>5</v>
      </c>
      <c s="6" t="s">
        <v>5282</v>
      </c>
      <c s="36" t="s">
        <v>108</v>
      </c>
      <c s="37">
        <v>8</v>
      </c>
      <c s="36">
        <v>0.00047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5282</v>
      </c>
    </row>
    <row r="36" spans="1:5" ht="76.5">
      <c r="A36" s="35" t="s">
        <v>56</v>
      </c>
      <c r="E36" s="40" t="s">
        <v>5283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5284</v>
      </c>
      <c s="35" t="s">
        <v>5</v>
      </c>
      <c s="6" t="s">
        <v>5285</v>
      </c>
      <c s="36" t="s">
        <v>108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5285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5286</v>
      </c>
      <c s="35" t="s">
        <v>5</v>
      </c>
      <c s="6" t="s">
        <v>5287</v>
      </c>
      <c s="36" t="s">
        <v>53</v>
      </c>
      <c s="37">
        <v>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5287</v>
      </c>
    </row>
    <row r="44" spans="1:5" ht="76.5">
      <c r="A44" s="35" t="s">
        <v>56</v>
      </c>
      <c r="E44" s="40" t="s">
        <v>5288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5289</v>
      </c>
      <c s="35" t="s">
        <v>5</v>
      </c>
      <c s="6" t="s">
        <v>5290</v>
      </c>
      <c s="36" t="s">
        <v>108</v>
      </c>
      <c s="37">
        <v>15</v>
      </c>
      <c s="36">
        <v>0.012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38.25">
      <c r="A47" s="35" t="s">
        <v>55</v>
      </c>
      <c r="E47" s="39" t="s">
        <v>5291</v>
      </c>
    </row>
    <row r="48" spans="1:5" ht="25.5">
      <c r="A48" s="35" t="s">
        <v>56</v>
      </c>
      <c r="E48" s="40" t="s">
        <v>5292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933</v>
      </c>
      <c s="35" t="s">
        <v>5</v>
      </c>
      <c s="6" t="s">
        <v>934</v>
      </c>
      <c s="36" t="s">
        <v>102</v>
      </c>
      <c s="37">
        <v>66</v>
      </c>
      <c s="36">
        <v>0.0007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934</v>
      </c>
    </row>
    <row r="52" spans="1:5" ht="76.5">
      <c r="A52" s="35" t="s">
        <v>56</v>
      </c>
      <c r="E52" s="40" t="s">
        <v>5293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936</v>
      </c>
      <c s="35" t="s">
        <v>5</v>
      </c>
      <c s="6" t="s">
        <v>937</v>
      </c>
      <c s="36" t="s">
        <v>102</v>
      </c>
      <c s="37">
        <v>66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937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94</v>
      </c>
      <c s="34" t="s">
        <v>938</v>
      </c>
      <c s="35" t="s">
        <v>5</v>
      </c>
      <c s="6" t="s">
        <v>939</v>
      </c>
      <c s="36" t="s">
        <v>53</v>
      </c>
      <c s="37">
        <v>42</v>
      </c>
      <c s="36">
        <v>0.00046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25.5">
      <c r="A59" s="35" t="s">
        <v>55</v>
      </c>
      <c r="E59" s="39" t="s">
        <v>939</v>
      </c>
    </row>
    <row r="60" spans="1:5" ht="76.5">
      <c r="A60" s="35" t="s">
        <v>56</v>
      </c>
      <c r="E60" s="40" t="s">
        <v>5288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941</v>
      </c>
      <c s="35" t="s">
        <v>5</v>
      </c>
      <c s="6" t="s">
        <v>942</v>
      </c>
      <c s="36" t="s">
        <v>53</v>
      </c>
      <c s="37">
        <v>42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942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38.25">
      <c r="A66" t="s">
        <v>50</v>
      </c>
      <c s="34" t="s">
        <v>99</v>
      </c>
      <c s="34" t="s">
        <v>1368</v>
      </c>
      <c s="35" t="s">
        <v>5</v>
      </c>
      <c s="6" t="s">
        <v>944</v>
      </c>
      <c s="36" t="s">
        <v>53</v>
      </c>
      <c s="37">
        <v>37.02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38.25">
      <c r="A67" s="35" t="s">
        <v>55</v>
      </c>
      <c r="E67" s="39" t="s">
        <v>1369</v>
      </c>
    </row>
    <row r="68" spans="1:5" ht="25.5">
      <c r="A68" s="35" t="s">
        <v>56</v>
      </c>
      <c r="E68" s="40" t="s">
        <v>5294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949</v>
      </c>
      <c s="35" t="s">
        <v>5</v>
      </c>
      <c s="6" t="s">
        <v>950</v>
      </c>
      <c s="36" t="s">
        <v>53</v>
      </c>
      <c s="37">
        <v>37.02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950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951</v>
      </c>
      <c s="35" t="s">
        <v>5</v>
      </c>
      <c s="6" t="s">
        <v>952</v>
      </c>
      <c s="36" t="s">
        <v>53</v>
      </c>
      <c s="37">
        <v>42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25.5">
      <c r="A75" s="35" t="s">
        <v>55</v>
      </c>
      <c r="E75" s="39" t="s">
        <v>952</v>
      </c>
    </row>
    <row r="76" spans="1:5" ht="76.5">
      <c r="A76" s="35" t="s">
        <v>56</v>
      </c>
      <c r="E76" s="40" t="s">
        <v>5288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956</v>
      </c>
      <c s="35" t="s">
        <v>957</v>
      </c>
      <c s="6" t="s">
        <v>958</v>
      </c>
      <c s="36" t="s">
        <v>85</v>
      </c>
      <c s="37">
        <v>62.934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38.25">
      <c r="A79" s="35" t="s">
        <v>55</v>
      </c>
      <c r="E79" s="39" t="s">
        <v>959</v>
      </c>
    </row>
    <row r="80" spans="1:5" ht="12.75">
      <c r="A80" s="35" t="s">
        <v>56</v>
      </c>
      <c r="E80" s="40" t="s">
        <v>5295</v>
      </c>
    </row>
    <row r="81" spans="1:5" ht="409.5">
      <c r="A81" t="s">
        <v>58</v>
      </c>
      <c r="E81" s="39" t="s">
        <v>961</v>
      </c>
    </row>
    <row r="82" spans="1:13" ht="12.75">
      <c r="A82" t="s">
        <v>47</v>
      </c>
      <c r="C82" s="31" t="s">
        <v>3358</v>
      </c>
      <c r="E82" s="33" t="s">
        <v>3359</v>
      </c>
      <c r="J82" s="32">
        <f>0</f>
      </c>
      <c s="32">
        <f>0</f>
      </c>
      <c s="32">
        <f>0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</f>
      </c>
      <c s="32">
        <f>0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</f>
      </c>
    </row>
    <row r="83" spans="1:16" ht="25.5">
      <c r="A83" t="s">
        <v>50</v>
      </c>
      <c s="34" t="s">
        <v>177</v>
      </c>
      <c s="34" t="s">
        <v>3360</v>
      </c>
      <c s="35" t="s">
        <v>5</v>
      </c>
      <c s="6" t="s">
        <v>3361</v>
      </c>
      <c s="36" t="s">
        <v>128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25.5">
      <c r="A84" s="35" t="s">
        <v>55</v>
      </c>
      <c r="E84" s="39" t="s">
        <v>3361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25.5">
      <c r="A87" t="s">
        <v>50</v>
      </c>
      <c s="34" t="s">
        <v>180</v>
      </c>
      <c s="34" t="s">
        <v>3362</v>
      </c>
      <c s="35" t="s">
        <v>5</v>
      </c>
      <c s="6" t="s">
        <v>3363</v>
      </c>
      <c s="36" t="s">
        <v>128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25.5">
      <c r="A88" s="35" t="s">
        <v>55</v>
      </c>
      <c r="E88" s="39" t="s">
        <v>3363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183</v>
      </c>
      <c s="34" t="s">
        <v>3364</v>
      </c>
      <c s="35" t="s">
        <v>5</v>
      </c>
      <c s="6" t="s">
        <v>3365</v>
      </c>
      <c s="36" t="s">
        <v>128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25.5">
      <c r="A92" s="35" t="s">
        <v>55</v>
      </c>
      <c r="E92" s="39" t="s">
        <v>3365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186</v>
      </c>
      <c s="34" t="s">
        <v>4237</v>
      </c>
      <c s="35" t="s">
        <v>5</v>
      </c>
      <c s="6" t="s">
        <v>4238</v>
      </c>
      <c s="36" t="s">
        <v>128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25.5">
      <c r="A96" s="35" t="s">
        <v>55</v>
      </c>
      <c r="E96" s="39" t="s">
        <v>4238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50</v>
      </c>
      <c s="34" t="s">
        <v>189</v>
      </c>
      <c s="34" t="s">
        <v>4239</v>
      </c>
      <c s="35" t="s">
        <v>5</v>
      </c>
      <c s="6" t="s">
        <v>4240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25.5">
      <c r="A100" s="35" t="s">
        <v>55</v>
      </c>
      <c r="E100" s="39" t="s">
        <v>4240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50</v>
      </c>
      <c s="34" t="s">
        <v>192</v>
      </c>
      <c s="34" t="s">
        <v>4243</v>
      </c>
      <c s="35" t="s">
        <v>5</v>
      </c>
      <c s="6" t="s">
        <v>4244</v>
      </c>
      <c s="36" t="s">
        <v>128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25.5">
      <c r="A104" s="35" t="s">
        <v>55</v>
      </c>
      <c r="E104" s="39" t="s">
        <v>4244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25.5">
      <c r="A107" t="s">
        <v>50</v>
      </c>
      <c s="34" t="s">
        <v>195</v>
      </c>
      <c s="34" t="s">
        <v>4245</v>
      </c>
      <c s="35" t="s">
        <v>5</v>
      </c>
      <c s="6" t="s">
        <v>4246</v>
      </c>
      <c s="36" t="s">
        <v>128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25.5">
      <c r="A108" s="35" t="s">
        <v>55</v>
      </c>
      <c r="E108" s="39" t="s">
        <v>4246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50</v>
      </c>
      <c s="34" t="s">
        <v>198</v>
      </c>
      <c s="34" t="s">
        <v>3366</v>
      </c>
      <c s="35" t="s">
        <v>5</v>
      </c>
      <c s="6" t="s">
        <v>3367</v>
      </c>
      <c s="36" t="s">
        <v>128</v>
      </c>
      <c s="37">
        <v>118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25.5">
      <c r="A112" s="35" t="s">
        <v>55</v>
      </c>
      <c r="E112" s="39" t="s">
        <v>3367</v>
      </c>
    </row>
    <row r="113" spans="1:5" ht="63.75">
      <c r="A113" s="35" t="s">
        <v>56</v>
      </c>
      <c r="E113" s="40" t="s">
        <v>5296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201</v>
      </c>
      <c s="34" t="s">
        <v>5297</v>
      </c>
      <c s="35" t="s">
        <v>5</v>
      </c>
      <c s="6" t="s">
        <v>5298</v>
      </c>
      <c s="36" t="s">
        <v>128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109</v>
      </c>
      <c>
        <f>(M115*21)/100</f>
      </c>
      <c t="s">
        <v>28</v>
      </c>
    </row>
    <row r="116" spans="1:5" ht="12.75">
      <c r="A116" s="35" t="s">
        <v>55</v>
      </c>
      <c r="E116" s="39" t="s">
        <v>5298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416</v>
      </c>
      <c s="34" t="s">
        <v>5299</v>
      </c>
      <c s="35" t="s">
        <v>5</v>
      </c>
      <c s="6" t="s">
        <v>5300</v>
      </c>
      <c s="36" t="s">
        <v>128</v>
      </c>
      <c s="37">
        <v>1</v>
      </c>
      <c s="36">
        <v>0.018</v>
      </c>
      <c s="36">
        <f>ROUND(G119*H119,6)</f>
      </c>
      <c r="L119" s="38">
        <v>0</v>
      </c>
      <c s="32">
        <f>ROUND(ROUND(L119,2)*ROUND(G119,3),2)</f>
      </c>
      <c s="36" t="s">
        <v>109</v>
      </c>
      <c>
        <f>(M119*21)/100</f>
      </c>
      <c t="s">
        <v>28</v>
      </c>
    </row>
    <row r="120" spans="1:5" ht="12.75">
      <c r="A120" s="35" t="s">
        <v>55</v>
      </c>
      <c r="E120" s="39" t="s">
        <v>5300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25.5">
      <c r="A123" t="s">
        <v>50</v>
      </c>
      <c s="34" t="s">
        <v>419</v>
      </c>
      <c s="34" t="s">
        <v>4602</v>
      </c>
      <c s="35" t="s">
        <v>5</v>
      </c>
      <c s="6" t="s">
        <v>4603</v>
      </c>
      <c s="36" t="s">
        <v>128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25.5">
      <c r="A124" s="35" t="s">
        <v>55</v>
      </c>
      <c r="E124" s="39" t="s">
        <v>4603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423</v>
      </c>
      <c s="34" t="s">
        <v>5301</v>
      </c>
      <c s="35" t="s">
        <v>5</v>
      </c>
      <c s="6" t="s">
        <v>5302</v>
      </c>
      <c s="36" t="s">
        <v>128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109</v>
      </c>
      <c>
        <f>(M127*21)/100</f>
      </c>
      <c t="s">
        <v>28</v>
      </c>
    </row>
    <row r="128" spans="1:5" ht="25.5">
      <c r="A128" s="35" t="s">
        <v>55</v>
      </c>
      <c r="E128" s="39" t="s">
        <v>5302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427</v>
      </c>
      <c s="34" t="s">
        <v>5303</v>
      </c>
      <c s="35" t="s">
        <v>5</v>
      </c>
      <c s="6" t="s">
        <v>5304</v>
      </c>
      <c s="36" t="s">
        <v>128</v>
      </c>
      <c s="37">
        <v>16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25.5">
      <c r="A132" s="35" t="s">
        <v>55</v>
      </c>
      <c r="E132" s="39" t="s">
        <v>5304</v>
      </c>
    </row>
    <row r="133" spans="1:5" ht="12.75">
      <c r="A133" s="35" t="s">
        <v>56</v>
      </c>
      <c r="E133" s="40" t="s">
        <v>5305</v>
      </c>
    </row>
    <row r="134" spans="1:5" ht="12.75">
      <c r="A134" t="s">
        <v>58</v>
      </c>
      <c r="E134" s="39" t="s">
        <v>5</v>
      </c>
    </row>
    <row r="135" spans="1:16" ht="25.5">
      <c r="A135" t="s">
        <v>50</v>
      </c>
      <c s="34" t="s">
        <v>428</v>
      </c>
      <c s="34" t="s">
        <v>5306</v>
      </c>
      <c s="35" t="s">
        <v>5</v>
      </c>
      <c s="6" t="s">
        <v>5307</v>
      </c>
      <c s="36" t="s">
        <v>128</v>
      </c>
      <c s="37">
        <v>14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109</v>
      </c>
      <c>
        <f>(M135*21)/100</f>
      </c>
      <c t="s">
        <v>28</v>
      </c>
    </row>
    <row r="136" spans="1:5" ht="25.5">
      <c r="A136" s="35" t="s">
        <v>55</v>
      </c>
      <c r="E136" s="39" t="s">
        <v>5307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25.5">
      <c r="A139" t="s">
        <v>50</v>
      </c>
      <c s="34" t="s">
        <v>771</v>
      </c>
      <c s="34" t="s">
        <v>5308</v>
      </c>
      <c s="35" t="s">
        <v>5</v>
      </c>
      <c s="6" t="s">
        <v>5309</v>
      </c>
      <c s="36" t="s">
        <v>128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109</v>
      </c>
      <c>
        <f>(M139*21)/100</f>
      </c>
      <c t="s">
        <v>28</v>
      </c>
    </row>
    <row r="140" spans="1:5" ht="25.5">
      <c r="A140" s="35" t="s">
        <v>55</v>
      </c>
      <c r="E140" s="39" t="s">
        <v>5309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772</v>
      </c>
      <c s="34" t="s">
        <v>4606</v>
      </c>
      <c s="35" t="s">
        <v>5</v>
      </c>
      <c s="6" t="s">
        <v>4607</v>
      </c>
      <c s="36" t="s">
        <v>128</v>
      </c>
      <c s="37">
        <v>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4607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775</v>
      </c>
      <c s="34" t="s">
        <v>5310</v>
      </c>
      <c s="35" t="s">
        <v>5</v>
      </c>
      <c s="6" t="s">
        <v>5311</v>
      </c>
      <c s="36" t="s">
        <v>128</v>
      </c>
      <c s="37">
        <v>3</v>
      </c>
      <c s="36">
        <v>0.115</v>
      </c>
      <c s="36">
        <f>ROUND(G147*H147,6)</f>
      </c>
      <c r="L147" s="38">
        <v>0</v>
      </c>
      <c s="32">
        <f>ROUND(ROUND(L147,2)*ROUND(G147,3),2)</f>
      </c>
      <c s="36" t="s">
        <v>109</v>
      </c>
      <c>
        <f>(M147*21)/100</f>
      </c>
      <c t="s">
        <v>28</v>
      </c>
    </row>
    <row r="148" spans="1:5" ht="12.75">
      <c r="A148" s="35" t="s">
        <v>55</v>
      </c>
      <c r="E148" s="39" t="s">
        <v>5311</v>
      </c>
    </row>
    <row r="149" spans="1:5" ht="25.5">
      <c r="A149" s="35" t="s">
        <v>56</v>
      </c>
      <c r="E149" s="40" t="s">
        <v>5312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778</v>
      </c>
      <c s="34" t="s">
        <v>5313</v>
      </c>
      <c s="35" t="s">
        <v>5</v>
      </c>
      <c s="6" t="s">
        <v>5314</v>
      </c>
      <c s="36" t="s">
        <v>128</v>
      </c>
      <c s="37">
        <v>2</v>
      </c>
      <c s="36">
        <v>0.127</v>
      </c>
      <c s="36">
        <f>ROUND(G151*H151,6)</f>
      </c>
      <c r="L151" s="38">
        <v>0</v>
      </c>
      <c s="32">
        <f>ROUND(ROUND(L151,2)*ROUND(G151,3),2)</f>
      </c>
      <c s="36" t="s">
        <v>109</v>
      </c>
      <c>
        <f>(M151*21)/100</f>
      </c>
      <c t="s">
        <v>28</v>
      </c>
    </row>
    <row r="152" spans="1:5" ht="12.75">
      <c r="A152" s="35" t="s">
        <v>55</v>
      </c>
      <c r="E152" s="39" t="s">
        <v>5314</v>
      </c>
    </row>
    <row r="153" spans="1:5" ht="25.5">
      <c r="A153" s="35" t="s">
        <v>56</v>
      </c>
      <c r="E153" s="40" t="s">
        <v>5315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781</v>
      </c>
      <c s="34" t="s">
        <v>5316</v>
      </c>
      <c s="35" t="s">
        <v>5</v>
      </c>
      <c s="6" t="s">
        <v>5317</v>
      </c>
      <c s="36" t="s">
        <v>128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109</v>
      </c>
      <c>
        <f>(M155*21)/100</f>
      </c>
      <c t="s">
        <v>28</v>
      </c>
    </row>
    <row r="156" spans="1:5" ht="12.75">
      <c r="A156" s="35" t="s">
        <v>55</v>
      </c>
      <c r="E156" s="39" t="s">
        <v>5317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784</v>
      </c>
      <c s="34" t="s">
        <v>4614</v>
      </c>
      <c s="35" t="s">
        <v>5</v>
      </c>
      <c s="6" t="s">
        <v>4615</v>
      </c>
      <c s="36" t="s">
        <v>128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4615</v>
      </c>
    </row>
    <row r="161" spans="1:5" ht="38.25">
      <c r="A161" s="35" t="s">
        <v>56</v>
      </c>
      <c r="E161" s="40" t="s">
        <v>5318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787</v>
      </c>
      <c s="34" t="s">
        <v>4617</v>
      </c>
      <c s="35" t="s">
        <v>5</v>
      </c>
      <c s="6" t="s">
        <v>4618</v>
      </c>
      <c s="36" t="s">
        <v>128</v>
      </c>
      <c s="37">
        <v>5</v>
      </c>
      <c s="36">
        <v>1.512</v>
      </c>
      <c s="36">
        <f>ROUND(G163*H163,6)</f>
      </c>
      <c r="L163" s="38">
        <v>0</v>
      </c>
      <c s="32">
        <f>ROUND(ROUND(L163,2)*ROUND(G163,3),2)</f>
      </c>
      <c s="36" t="s">
        <v>109</v>
      </c>
      <c>
        <f>(M163*21)/100</f>
      </c>
      <c t="s">
        <v>28</v>
      </c>
    </row>
    <row r="164" spans="1:5" ht="12.75">
      <c r="A164" s="35" t="s">
        <v>55</v>
      </c>
      <c r="E164" s="39" t="s">
        <v>4618</v>
      </c>
    </row>
    <row r="165" spans="1:5" ht="38.25">
      <c r="A165" s="35" t="s">
        <v>56</v>
      </c>
      <c r="E165" s="40" t="s">
        <v>5318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790</v>
      </c>
      <c s="34" t="s">
        <v>5319</v>
      </c>
      <c s="35" t="s">
        <v>5</v>
      </c>
      <c s="6" t="s">
        <v>5320</v>
      </c>
      <c s="36" t="s">
        <v>128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5320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793</v>
      </c>
      <c s="34" t="s">
        <v>4621</v>
      </c>
      <c s="35" t="s">
        <v>5</v>
      </c>
      <c s="6" t="s">
        <v>5321</v>
      </c>
      <c s="36" t="s">
        <v>128</v>
      </c>
      <c s="37">
        <v>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109</v>
      </c>
      <c>
        <f>(M171*21)/100</f>
      </c>
      <c t="s">
        <v>28</v>
      </c>
    </row>
    <row r="172" spans="1:5" ht="12.75">
      <c r="A172" s="35" t="s">
        <v>55</v>
      </c>
      <c r="E172" s="39" t="s">
        <v>5321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796</v>
      </c>
      <c s="34" t="s">
        <v>4623</v>
      </c>
      <c s="35" t="s">
        <v>5</v>
      </c>
      <c s="6" t="s">
        <v>4624</v>
      </c>
      <c s="36" t="s">
        <v>128</v>
      </c>
      <c s="37">
        <v>5</v>
      </c>
      <c s="36">
        <v>2E-05</v>
      </c>
      <c s="36">
        <f>ROUND(G175*H175,6)</f>
      </c>
      <c r="L175" s="38">
        <v>0</v>
      </c>
      <c s="32">
        <f>ROUND(ROUND(L175,2)*ROUND(G175,3),2)</f>
      </c>
      <c s="36" t="s">
        <v>109</v>
      </c>
      <c>
        <f>(M175*21)/100</f>
      </c>
      <c t="s">
        <v>28</v>
      </c>
    </row>
    <row r="176" spans="1:5" ht="12.75">
      <c r="A176" s="35" t="s">
        <v>55</v>
      </c>
      <c r="E176" s="39" t="s">
        <v>4624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25.5">
      <c r="A179" t="s">
        <v>50</v>
      </c>
      <c s="34" t="s">
        <v>799</v>
      </c>
      <c s="34" t="s">
        <v>5322</v>
      </c>
      <c s="35" t="s">
        <v>5</v>
      </c>
      <c s="6" t="s">
        <v>5323</v>
      </c>
      <c s="36" t="s">
        <v>108</v>
      </c>
      <c s="37">
        <v>70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25.5">
      <c r="A180" s="35" t="s">
        <v>55</v>
      </c>
      <c r="E180" s="39" t="s">
        <v>5323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802</v>
      </c>
      <c s="34" t="s">
        <v>3381</v>
      </c>
      <c s="35" t="s">
        <v>5</v>
      </c>
      <c s="6" t="s">
        <v>3382</v>
      </c>
      <c s="36" t="s">
        <v>2344</v>
      </c>
      <c s="37">
        <v>77.28</v>
      </c>
      <c s="36">
        <v>0.001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3382</v>
      </c>
    </row>
    <row r="185" spans="1:5" ht="25.5">
      <c r="A185" s="35" t="s">
        <v>56</v>
      </c>
      <c r="E185" s="40" t="s">
        <v>5324</v>
      </c>
    </row>
    <row r="186" spans="1:5" ht="12.75">
      <c r="A186" t="s">
        <v>58</v>
      </c>
      <c r="E186" s="39" t="s">
        <v>5</v>
      </c>
    </row>
    <row r="187" spans="1:16" ht="38.25">
      <c r="A187" t="s">
        <v>50</v>
      </c>
      <c s="34" t="s">
        <v>805</v>
      </c>
      <c s="34" t="s">
        <v>4625</v>
      </c>
      <c s="35" t="s">
        <v>5</v>
      </c>
      <c s="6" t="s">
        <v>4626</v>
      </c>
      <c s="36" t="s">
        <v>108</v>
      </c>
      <c s="37">
        <v>140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28</v>
      </c>
    </row>
    <row r="188" spans="1:5" ht="38.25">
      <c r="A188" s="35" t="s">
        <v>55</v>
      </c>
      <c r="E188" s="39" t="s">
        <v>4627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12.75">
      <c r="A191" t="s">
        <v>50</v>
      </c>
      <c s="34" t="s">
        <v>808</v>
      </c>
      <c s="34" t="s">
        <v>4249</v>
      </c>
      <c s="35" t="s">
        <v>5</v>
      </c>
      <c s="6" t="s">
        <v>4250</v>
      </c>
      <c s="36" t="s">
        <v>2344</v>
      </c>
      <c s="37">
        <v>89.964</v>
      </c>
      <c s="36">
        <v>0.001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12.75">
      <c r="A192" s="35" t="s">
        <v>55</v>
      </c>
      <c r="E192" s="39" t="s">
        <v>4250</v>
      </c>
    </row>
    <row r="193" spans="1:5" ht="25.5">
      <c r="A193" s="35" t="s">
        <v>56</v>
      </c>
      <c r="E193" s="40" t="s">
        <v>5325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811</v>
      </c>
      <c s="34" t="s">
        <v>3426</v>
      </c>
      <c s="35" t="s">
        <v>5</v>
      </c>
      <c s="6" t="s">
        <v>3427</v>
      </c>
      <c s="36" t="s">
        <v>128</v>
      </c>
      <c s="37">
        <v>15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3427</v>
      </c>
    </row>
    <row r="197" spans="1:5" ht="76.5">
      <c r="A197" s="35" t="s">
        <v>56</v>
      </c>
      <c r="E197" s="40" t="s">
        <v>5326</v>
      </c>
    </row>
    <row r="198" spans="1:5" ht="12.75">
      <c r="A198" t="s">
        <v>58</v>
      </c>
      <c r="E198" s="39" t="s">
        <v>5</v>
      </c>
    </row>
    <row r="199" spans="1:16" ht="12.75">
      <c r="A199" t="s">
        <v>50</v>
      </c>
      <c s="34" t="s">
        <v>814</v>
      </c>
      <c s="34" t="s">
        <v>5327</v>
      </c>
      <c s="35" t="s">
        <v>5</v>
      </c>
      <c s="6" t="s">
        <v>5328</v>
      </c>
      <c s="36" t="s">
        <v>128</v>
      </c>
      <c s="37">
        <v>10</v>
      </c>
      <c s="36">
        <v>0.00013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28</v>
      </c>
    </row>
    <row r="200" spans="1:5" ht="12.75">
      <c r="A200" s="35" t="s">
        <v>55</v>
      </c>
      <c r="E200" s="39" t="s">
        <v>5328</v>
      </c>
    </row>
    <row r="201" spans="1:5" ht="51">
      <c r="A201" s="35" t="s">
        <v>56</v>
      </c>
      <c r="E201" s="40" t="s">
        <v>5329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817</v>
      </c>
      <c s="34" t="s">
        <v>4635</v>
      </c>
      <c s="35" t="s">
        <v>5</v>
      </c>
      <c s="6" t="s">
        <v>4636</v>
      </c>
      <c s="36" t="s">
        <v>128</v>
      </c>
      <c s="37">
        <v>5</v>
      </c>
      <c s="36">
        <v>0.00014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28</v>
      </c>
    </row>
    <row r="204" spans="1:5" ht="12.75">
      <c r="A204" s="35" t="s">
        <v>55</v>
      </c>
      <c r="E204" s="39" t="s">
        <v>4636</v>
      </c>
    </row>
    <row r="205" spans="1:5" ht="12.75">
      <c r="A205" s="35" t="s">
        <v>56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818</v>
      </c>
      <c s="34" t="s">
        <v>3452</v>
      </c>
      <c s="35" t="s">
        <v>5</v>
      </c>
      <c s="6" t="s">
        <v>3453</v>
      </c>
      <c s="36" t="s">
        <v>128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28</v>
      </c>
    </row>
    <row r="208" spans="1:5" ht="12.75">
      <c r="A208" s="35" t="s">
        <v>55</v>
      </c>
      <c r="E208" s="39" t="s">
        <v>3453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50</v>
      </c>
      <c s="34" t="s">
        <v>819</v>
      </c>
      <c s="34" t="s">
        <v>3454</v>
      </c>
      <c s="35" t="s">
        <v>5</v>
      </c>
      <c s="6" t="s">
        <v>3455</v>
      </c>
      <c s="36" t="s">
        <v>128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109</v>
      </c>
      <c>
        <f>(M211*21)/100</f>
      </c>
      <c t="s">
        <v>28</v>
      </c>
    </row>
    <row r="212" spans="1:5" ht="12.75">
      <c r="A212" s="35" t="s">
        <v>55</v>
      </c>
      <c r="E212" s="39" t="s">
        <v>3455</v>
      </c>
    </row>
    <row r="213" spans="1:5" ht="12.75">
      <c r="A213" s="35" t="s">
        <v>56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6" ht="25.5">
      <c r="A215" t="s">
        <v>50</v>
      </c>
      <c s="34" t="s">
        <v>820</v>
      </c>
      <c s="34" t="s">
        <v>3456</v>
      </c>
      <c s="35" t="s">
        <v>5</v>
      </c>
      <c s="6" t="s">
        <v>3457</v>
      </c>
      <c s="36" t="s">
        <v>128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28</v>
      </c>
    </row>
    <row r="216" spans="1:5" ht="38.25">
      <c r="A216" s="35" t="s">
        <v>55</v>
      </c>
      <c r="E216" s="39" t="s">
        <v>3458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5</v>
      </c>
    </row>
    <row r="219" spans="1:16" ht="38.25">
      <c r="A219" t="s">
        <v>50</v>
      </c>
      <c s="34" t="s">
        <v>821</v>
      </c>
      <c s="34" t="s">
        <v>4646</v>
      </c>
      <c s="35" t="s">
        <v>5</v>
      </c>
      <c s="6" t="s">
        <v>4647</v>
      </c>
      <c s="36" t="s">
        <v>108</v>
      </c>
      <c s="37">
        <v>620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28</v>
      </c>
    </row>
    <row r="220" spans="1:5" ht="38.25">
      <c r="A220" s="35" t="s">
        <v>55</v>
      </c>
      <c r="E220" s="39" t="s">
        <v>4648</v>
      </c>
    </row>
    <row r="221" spans="1:5" ht="25.5">
      <c r="A221" s="35" t="s">
        <v>56</v>
      </c>
      <c r="E221" s="40" t="s">
        <v>5330</v>
      </c>
    </row>
    <row r="222" spans="1:5" ht="12.75">
      <c r="A222" t="s">
        <v>58</v>
      </c>
      <c r="E222" s="39" t="s">
        <v>5</v>
      </c>
    </row>
    <row r="223" spans="1:16" ht="12.75">
      <c r="A223" t="s">
        <v>50</v>
      </c>
      <c s="34" t="s">
        <v>824</v>
      </c>
      <c s="34" t="s">
        <v>3465</v>
      </c>
      <c s="35" t="s">
        <v>5</v>
      </c>
      <c s="6" t="s">
        <v>3466</v>
      </c>
      <c s="36" t="s">
        <v>108</v>
      </c>
      <c s="37">
        <v>322</v>
      </c>
      <c s="36">
        <v>0.00012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28</v>
      </c>
    </row>
    <row r="224" spans="1:5" ht="12.75">
      <c r="A224" s="35" t="s">
        <v>55</v>
      </c>
      <c r="E224" s="39" t="s">
        <v>3466</v>
      </c>
    </row>
    <row r="225" spans="1:5" ht="25.5">
      <c r="A225" s="35" t="s">
        <v>56</v>
      </c>
      <c r="E225" s="40" t="s">
        <v>5331</v>
      </c>
    </row>
    <row r="226" spans="1:5" ht="12.75">
      <c r="A226" t="s">
        <v>58</v>
      </c>
      <c r="E226" s="39" t="s">
        <v>5</v>
      </c>
    </row>
    <row r="227" spans="1:16" ht="12.75">
      <c r="A227" t="s">
        <v>50</v>
      </c>
      <c s="34" t="s">
        <v>827</v>
      </c>
      <c s="34" t="s">
        <v>568</v>
      </c>
      <c s="35" t="s">
        <v>5</v>
      </c>
      <c s="6" t="s">
        <v>569</v>
      </c>
      <c s="36" t="s">
        <v>108</v>
      </c>
      <c s="37">
        <v>391</v>
      </c>
      <c s="36">
        <v>0.00017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28</v>
      </c>
    </row>
    <row r="228" spans="1:5" ht="12.75">
      <c r="A228" s="35" t="s">
        <v>55</v>
      </c>
      <c r="E228" s="39" t="s">
        <v>569</v>
      </c>
    </row>
    <row r="229" spans="1:5" ht="25.5">
      <c r="A229" s="35" t="s">
        <v>56</v>
      </c>
      <c r="E229" s="40" t="s">
        <v>5332</v>
      </c>
    </row>
    <row r="230" spans="1:5" ht="12.75">
      <c r="A230" t="s">
        <v>58</v>
      </c>
      <c r="E230" s="39" t="s">
        <v>5</v>
      </c>
    </row>
    <row r="231" spans="1:16" ht="25.5">
      <c r="A231" t="s">
        <v>50</v>
      </c>
      <c s="34" t="s">
        <v>831</v>
      </c>
      <c s="34" t="s">
        <v>3474</v>
      </c>
      <c s="35" t="s">
        <v>5</v>
      </c>
      <c s="6" t="s">
        <v>3475</v>
      </c>
      <c s="36" t="s">
        <v>108</v>
      </c>
      <c s="37">
        <v>20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28</v>
      </c>
    </row>
    <row r="232" spans="1:5" ht="38.25">
      <c r="A232" s="35" t="s">
        <v>55</v>
      </c>
      <c r="E232" s="39" t="s">
        <v>3476</v>
      </c>
    </row>
    <row r="233" spans="1:5" ht="12.75">
      <c r="A233" s="35" t="s">
        <v>56</v>
      </c>
      <c r="E233" s="40" t="s">
        <v>5</v>
      </c>
    </row>
    <row r="234" spans="1:5" ht="12.75">
      <c r="A234" t="s">
        <v>58</v>
      </c>
      <c r="E234" s="39" t="s">
        <v>5</v>
      </c>
    </row>
    <row r="235" spans="1:16" ht="12.75">
      <c r="A235" t="s">
        <v>50</v>
      </c>
      <c s="34" t="s">
        <v>834</v>
      </c>
      <c s="34" t="s">
        <v>3477</v>
      </c>
      <c s="35" t="s">
        <v>5</v>
      </c>
      <c s="6" t="s">
        <v>3478</v>
      </c>
      <c s="36" t="s">
        <v>108</v>
      </c>
      <c s="37">
        <v>23</v>
      </c>
      <c s="36">
        <v>0.00064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28</v>
      </c>
    </row>
    <row r="236" spans="1:5" ht="12.75">
      <c r="A236" s="35" t="s">
        <v>55</v>
      </c>
      <c r="E236" s="39" t="s">
        <v>3478</v>
      </c>
    </row>
    <row r="237" spans="1:5" ht="25.5">
      <c r="A237" s="35" t="s">
        <v>56</v>
      </c>
      <c r="E237" s="40" t="s">
        <v>3593</v>
      </c>
    </row>
    <row r="238" spans="1:5" ht="12.75">
      <c r="A238" t="s">
        <v>58</v>
      </c>
      <c r="E238" s="39" t="s">
        <v>5</v>
      </c>
    </row>
    <row r="239" spans="1:16" ht="38.25">
      <c r="A239" t="s">
        <v>50</v>
      </c>
      <c s="34" t="s">
        <v>837</v>
      </c>
      <c s="34" t="s">
        <v>3480</v>
      </c>
      <c s="35" t="s">
        <v>5</v>
      </c>
      <c s="6" t="s">
        <v>3481</v>
      </c>
      <c s="36" t="s">
        <v>108</v>
      </c>
      <c s="37">
        <v>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28</v>
      </c>
    </row>
    <row r="240" spans="1:5" ht="38.25">
      <c r="A240" s="35" t="s">
        <v>55</v>
      </c>
      <c r="E240" s="39" t="s">
        <v>3482</v>
      </c>
    </row>
    <row r="241" spans="1:5" ht="12.75">
      <c r="A241" s="35" t="s">
        <v>56</v>
      </c>
      <c r="E241" s="40" t="s">
        <v>5</v>
      </c>
    </row>
    <row r="242" spans="1:5" ht="12.75">
      <c r="A242" t="s">
        <v>58</v>
      </c>
      <c r="E242" s="39" t="s">
        <v>5</v>
      </c>
    </row>
    <row r="243" spans="1:16" ht="12.75">
      <c r="A243" t="s">
        <v>50</v>
      </c>
      <c s="34" t="s">
        <v>841</v>
      </c>
      <c s="34" t="s">
        <v>3483</v>
      </c>
      <c s="35" t="s">
        <v>5</v>
      </c>
      <c s="6" t="s">
        <v>3484</v>
      </c>
      <c s="36" t="s">
        <v>108</v>
      </c>
      <c s="37">
        <v>23</v>
      </c>
      <c s="36">
        <v>0.0009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28</v>
      </c>
    </row>
    <row r="244" spans="1:5" ht="12.75">
      <c r="A244" s="35" t="s">
        <v>55</v>
      </c>
      <c r="E244" s="39" t="s">
        <v>3484</v>
      </c>
    </row>
    <row r="245" spans="1:5" ht="25.5">
      <c r="A245" s="35" t="s">
        <v>56</v>
      </c>
      <c r="E245" s="40" t="s">
        <v>3593</v>
      </c>
    </row>
    <row r="246" spans="1:5" ht="12.75">
      <c r="A246" t="s">
        <v>58</v>
      </c>
      <c r="E246" s="39" t="s">
        <v>5</v>
      </c>
    </row>
    <row r="247" spans="1:16" ht="38.25">
      <c r="A247" t="s">
        <v>50</v>
      </c>
      <c s="34" t="s">
        <v>842</v>
      </c>
      <c s="34" t="s">
        <v>3485</v>
      </c>
      <c s="35" t="s">
        <v>5</v>
      </c>
      <c s="6" t="s">
        <v>3486</v>
      </c>
      <c s="36" t="s">
        <v>108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28</v>
      </c>
    </row>
    <row r="248" spans="1:5" ht="38.25">
      <c r="A248" s="35" t="s">
        <v>55</v>
      </c>
      <c r="E248" s="39" t="s">
        <v>3487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5</v>
      </c>
    </row>
    <row r="251" spans="1:16" ht="12.75">
      <c r="A251" t="s">
        <v>50</v>
      </c>
      <c s="34" t="s">
        <v>1168</v>
      </c>
      <c s="34" t="s">
        <v>3488</v>
      </c>
      <c s="35" t="s">
        <v>5</v>
      </c>
      <c s="6" t="s">
        <v>3489</v>
      </c>
      <c s="36" t="s">
        <v>108</v>
      </c>
      <c s="37">
        <v>46</v>
      </c>
      <c s="36">
        <v>0.00147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28</v>
      </c>
    </row>
    <row r="252" spans="1:5" ht="12.75">
      <c r="A252" s="35" t="s">
        <v>55</v>
      </c>
      <c r="E252" s="39" t="s">
        <v>3489</v>
      </c>
    </row>
    <row r="253" spans="1:5" ht="25.5">
      <c r="A253" s="35" t="s">
        <v>56</v>
      </c>
      <c r="E253" s="40" t="s">
        <v>3812</v>
      </c>
    </row>
    <row r="254" spans="1:5" ht="12.75">
      <c r="A254" t="s">
        <v>58</v>
      </c>
      <c r="E254" s="39" t="s">
        <v>5</v>
      </c>
    </row>
    <row r="255" spans="1:16" ht="38.25">
      <c r="A255" t="s">
        <v>50</v>
      </c>
      <c s="34" t="s">
        <v>1171</v>
      </c>
      <c s="34" t="s">
        <v>4653</v>
      </c>
      <c s="35" t="s">
        <v>5</v>
      </c>
      <c s="6" t="s">
        <v>4654</v>
      </c>
      <c s="36" t="s">
        <v>108</v>
      </c>
      <c s="37">
        <v>135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28</v>
      </c>
    </row>
    <row r="256" spans="1:5" ht="38.25">
      <c r="A256" s="35" t="s">
        <v>55</v>
      </c>
      <c r="E256" s="39" t="s">
        <v>4655</v>
      </c>
    </row>
    <row r="257" spans="1:5" ht="63.75">
      <c r="A257" s="35" t="s">
        <v>56</v>
      </c>
      <c r="E257" s="40" t="s">
        <v>5333</v>
      </c>
    </row>
    <row r="258" spans="1:5" ht="12.75">
      <c r="A258" t="s">
        <v>58</v>
      </c>
      <c r="E258" s="39" t="s">
        <v>5</v>
      </c>
    </row>
    <row r="259" spans="1:16" ht="12.75">
      <c r="A259" t="s">
        <v>50</v>
      </c>
      <c s="34" t="s">
        <v>1174</v>
      </c>
      <c s="34" t="s">
        <v>3497</v>
      </c>
      <c s="35" t="s">
        <v>5</v>
      </c>
      <c s="6" t="s">
        <v>3498</v>
      </c>
      <c s="36" t="s">
        <v>108</v>
      </c>
      <c s="37">
        <v>155.25</v>
      </c>
      <c s="36">
        <v>0.00025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28</v>
      </c>
    </row>
    <row r="260" spans="1:5" ht="12.75">
      <c r="A260" s="35" t="s">
        <v>55</v>
      </c>
      <c r="E260" s="39" t="s">
        <v>3498</v>
      </c>
    </row>
    <row r="261" spans="1:5" ht="25.5">
      <c r="A261" s="35" t="s">
        <v>56</v>
      </c>
      <c r="E261" s="40" t="s">
        <v>5334</v>
      </c>
    </row>
    <row r="262" spans="1:5" ht="12.75">
      <c r="A262" t="s">
        <v>58</v>
      </c>
      <c r="E262" s="39" t="s">
        <v>5</v>
      </c>
    </row>
    <row r="263" spans="1:16" ht="25.5">
      <c r="A263" t="s">
        <v>50</v>
      </c>
      <c s="34" t="s">
        <v>1177</v>
      </c>
      <c s="34" t="s">
        <v>4656</v>
      </c>
      <c s="35" t="s">
        <v>5</v>
      </c>
      <c s="6" t="s">
        <v>4657</v>
      </c>
      <c s="36" t="s">
        <v>108</v>
      </c>
      <c s="37">
        <v>350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28</v>
      </c>
    </row>
    <row r="264" spans="1:5" ht="38.25">
      <c r="A264" s="35" t="s">
        <v>55</v>
      </c>
      <c r="E264" s="39" t="s">
        <v>4658</v>
      </c>
    </row>
    <row r="265" spans="1:5" ht="12.75">
      <c r="A265" s="35" t="s">
        <v>56</v>
      </c>
      <c r="E265" s="40" t="s">
        <v>5</v>
      </c>
    </row>
    <row r="266" spans="1:5" ht="12.75">
      <c r="A266" t="s">
        <v>58</v>
      </c>
      <c r="E266" s="39" t="s">
        <v>5</v>
      </c>
    </row>
    <row r="267" spans="1:16" ht="12.75">
      <c r="A267" t="s">
        <v>50</v>
      </c>
      <c s="34" t="s">
        <v>1181</v>
      </c>
      <c s="34" t="s">
        <v>3925</v>
      </c>
      <c s="35" t="s">
        <v>5</v>
      </c>
      <c s="6" t="s">
        <v>3926</v>
      </c>
      <c s="36" t="s">
        <v>108</v>
      </c>
      <c s="37">
        <v>402.5</v>
      </c>
      <c s="36">
        <v>0.00053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28</v>
      </c>
    </row>
    <row r="268" spans="1:5" ht="12.75">
      <c r="A268" s="35" t="s">
        <v>55</v>
      </c>
      <c r="E268" s="39" t="s">
        <v>3926</v>
      </c>
    </row>
    <row r="269" spans="1:5" ht="25.5">
      <c r="A269" s="35" t="s">
        <v>56</v>
      </c>
      <c r="E269" s="40" t="s">
        <v>5335</v>
      </c>
    </row>
    <row r="270" spans="1:5" ht="12.75">
      <c r="A270" t="s">
        <v>58</v>
      </c>
      <c r="E270" s="39" t="s">
        <v>5</v>
      </c>
    </row>
    <row r="271" spans="1:16" ht="38.25">
      <c r="A271" t="s">
        <v>50</v>
      </c>
      <c s="34" t="s">
        <v>1185</v>
      </c>
      <c s="34" t="s">
        <v>5336</v>
      </c>
      <c s="35" t="s">
        <v>5</v>
      </c>
      <c s="6" t="s">
        <v>5337</v>
      </c>
      <c s="36" t="s">
        <v>108</v>
      </c>
      <c s="37">
        <v>110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28</v>
      </c>
    </row>
    <row r="272" spans="1:5" ht="38.25">
      <c r="A272" s="35" t="s">
        <v>55</v>
      </c>
      <c r="E272" s="39" t="s">
        <v>5338</v>
      </c>
    </row>
    <row r="273" spans="1:5" ht="12.75">
      <c r="A273" s="35" t="s">
        <v>56</v>
      </c>
      <c r="E273" s="40" t="s">
        <v>5</v>
      </c>
    </row>
    <row r="274" spans="1:5" ht="12.75">
      <c r="A274" t="s">
        <v>58</v>
      </c>
      <c r="E274" s="39" t="s">
        <v>5</v>
      </c>
    </row>
    <row r="275" spans="1:16" ht="12.75">
      <c r="A275" t="s">
        <v>50</v>
      </c>
      <c s="34" t="s">
        <v>1189</v>
      </c>
      <c s="34" t="s">
        <v>5339</v>
      </c>
      <c s="35" t="s">
        <v>5</v>
      </c>
      <c s="6" t="s">
        <v>5340</v>
      </c>
      <c s="36" t="s">
        <v>108</v>
      </c>
      <c s="37">
        <v>126.5</v>
      </c>
      <c s="36">
        <v>0.0005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28</v>
      </c>
    </row>
    <row r="276" spans="1:5" ht="12.75">
      <c r="A276" s="35" t="s">
        <v>55</v>
      </c>
      <c r="E276" s="39" t="s">
        <v>5340</v>
      </c>
    </row>
    <row r="277" spans="1:5" ht="25.5">
      <c r="A277" s="35" t="s">
        <v>56</v>
      </c>
      <c r="E277" s="40" t="s">
        <v>5341</v>
      </c>
    </row>
    <row r="278" spans="1:5" ht="12.75">
      <c r="A278" t="s">
        <v>58</v>
      </c>
      <c r="E278" s="39" t="s">
        <v>5</v>
      </c>
    </row>
    <row r="279" spans="1:16" ht="25.5">
      <c r="A279" t="s">
        <v>50</v>
      </c>
      <c s="34" t="s">
        <v>1192</v>
      </c>
      <c s="34" t="s">
        <v>5342</v>
      </c>
      <c s="35" t="s">
        <v>5</v>
      </c>
      <c s="6" t="s">
        <v>5343</v>
      </c>
      <c s="36" t="s">
        <v>108</v>
      </c>
      <c s="37">
        <v>110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28</v>
      </c>
    </row>
    <row r="280" spans="1:5" ht="25.5">
      <c r="A280" s="35" t="s">
        <v>55</v>
      </c>
      <c r="E280" s="39" t="s">
        <v>5343</v>
      </c>
    </row>
    <row r="281" spans="1:5" ht="12.75">
      <c r="A281" s="35" t="s">
        <v>56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6" ht="12.75">
      <c r="A283" t="s">
        <v>50</v>
      </c>
      <c s="34" t="s">
        <v>1196</v>
      </c>
      <c s="34" t="s">
        <v>5344</v>
      </c>
      <c s="35" t="s">
        <v>5</v>
      </c>
      <c s="6" t="s">
        <v>5345</v>
      </c>
      <c s="36" t="s">
        <v>108</v>
      </c>
      <c s="37">
        <v>126.5</v>
      </c>
      <c s="36">
        <v>0.00128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28</v>
      </c>
    </row>
    <row r="284" spans="1:5" ht="12.75">
      <c r="A284" s="35" t="s">
        <v>55</v>
      </c>
      <c r="E284" s="39" t="s">
        <v>5345</v>
      </c>
    </row>
    <row r="285" spans="1:5" ht="25.5">
      <c r="A285" s="35" t="s">
        <v>56</v>
      </c>
      <c r="E285" s="40" t="s">
        <v>5341</v>
      </c>
    </row>
    <row r="286" spans="1:5" ht="12.75">
      <c r="A286" t="s">
        <v>58</v>
      </c>
      <c r="E286" s="39" t="s">
        <v>5</v>
      </c>
    </row>
    <row r="287" spans="1:16" ht="25.5">
      <c r="A287" t="s">
        <v>50</v>
      </c>
      <c s="34" t="s">
        <v>1199</v>
      </c>
      <c s="34" t="s">
        <v>5346</v>
      </c>
      <c s="35" t="s">
        <v>5</v>
      </c>
      <c s="6" t="s">
        <v>5347</v>
      </c>
      <c s="36" t="s">
        <v>108</v>
      </c>
      <c s="37">
        <v>120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28</v>
      </c>
    </row>
    <row r="288" spans="1:5" ht="25.5">
      <c r="A288" s="35" t="s">
        <v>55</v>
      </c>
      <c r="E288" s="39" t="s">
        <v>5347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5</v>
      </c>
    </row>
    <row r="291" spans="1:16" ht="12.75">
      <c r="A291" t="s">
        <v>50</v>
      </c>
      <c s="34" t="s">
        <v>1203</v>
      </c>
      <c s="34" t="s">
        <v>5348</v>
      </c>
      <c s="35" t="s">
        <v>5</v>
      </c>
      <c s="6" t="s">
        <v>5349</v>
      </c>
      <c s="36" t="s">
        <v>108</v>
      </c>
      <c s="37">
        <v>138</v>
      </c>
      <c s="36">
        <v>0.00206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28</v>
      </c>
    </row>
    <row r="292" spans="1:5" ht="12.75">
      <c r="A292" s="35" t="s">
        <v>55</v>
      </c>
      <c r="E292" s="39" t="s">
        <v>5349</v>
      </c>
    </row>
    <row r="293" spans="1:5" ht="25.5">
      <c r="A293" s="35" t="s">
        <v>56</v>
      </c>
      <c r="E293" s="40" t="s">
        <v>3461</v>
      </c>
    </row>
    <row r="294" spans="1:5" ht="12.75">
      <c r="A294" t="s">
        <v>58</v>
      </c>
      <c r="E294" s="39" t="s">
        <v>5</v>
      </c>
    </row>
    <row r="295" spans="1:16" ht="25.5">
      <c r="A295" t="s">
        <v>50</v>
      </c>
      <c s="34" t="s">
        <v>1207</v>
      </c>
      <c s="34" t="s">
        <v>5350</v>
      </c>
      <c s="35" t="s">
        <v>5</v>
      </c>
      <c s="6" t="s">
        <v>5351</v>
      </c>
      <c s="36" t="s">
        <v>108</v>
      </c>
      <c s="37">
        <v>240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28</v>
      </c>
    </row>
    <row r="296" spans="1:5" ht="25.5">
      <c r="A296" s="35" t="s">
        <v>55</v>
      </c>
      <c r="E296" s="39" t="s">
        <v>5351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50</v>
      </c>
      <c s="34" t="s">
        <v>1211</v>
      </c>
      <c s="34" t="s">
        <v>5352</v>
      </c>
      <c s="35" t="s">
        <v>5</v>
      </c>
      <c s="6" t="s">
        <v>5353</v>
      </c>
      <c s="36" t="s">
        <v>108</v>
      </c>
      <c s="37">
        <v>276</v>
      </c>
      <c s="36">
        <v>0.00381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28</v>
      </c>
    </row>
    <row r="300" spans="1:5" ht="12.75">
      <c r="A300" s="35" t="s">
        <v>55</v>
      </c>
      <c r="E300" s="39" t="s">
        <v>5353</v>
      </c>
    </row>
    <row r="301" spans="1:5" ht="25.5">
      <c r="A301" s="35" t="s">
        <v>56</v>
      </c>
      <c r="E301" s="40" t="s">
        <v>5354</v>
      </c>
    </row>
    <row r="302" spans="1:5" ht="12.75">
      <c r="A302" t="s">
        <v>58</v>
      </c>
      <c r="E302" s="39" t="s">
        <v>5</v>
      </c>
    </row>
    <row r="303" spans="1:16" ht="25.5">
      <c r="A303" t="s">
        <v>50</v>
      </c>
      <c s="34" t="s">
        <v>1215</v>
      </c>
      <c s="34" t="s">
        <v>5355</v>
      </c>
      <c s="35" t="s">
        <v>5</v>
      </c>
      <c s="6" t="s">
        <v>5356</v>
      </c>
      <c s="36" t="s">
        <v>108</v>
      </c>
      <c s="37">
        <v>15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28</v>
      </c>
    </row>
    <row r="304" spans="1:5" ht="25.5">
      <c r="A304" s="35" t="s">
        <v>55</v>
      </c>
      <c r="E304" s="39" t="s">
        <v>5356</v>
      </c>
    </row>
    <row r="305" spans="1:5" ht="38.25">
      <c r="A305" s="35" t="s">
        <v>56</v>
      </c>
      <c r="E305" s="40" t="s">
        <v>5357</v>
      </c>
    </row>
    <row r="306" spans="1:5" ht="12.75">
      <c r="A306" t="s">
        <v>58</v>
      </c>
      <c r="E306" s="39" t="s">
        <v>5</v>
      </c>
    </row>
    <row r="307" spans="1:16" ht="12.75">
      <c r="A307" t="s">
        <v>50</v>
      </c>
      <c s="34" t="s">
        <v>1218</v>
      </c>
      <c s="34" t="s">
        <v>5358</v>
      </c>
      <c s="35" t="s">
        <v>5</v>
      </c>
      <c s="6" t="s">
        <v>5359</v>
      </c>
      <c s="36" t="s">
        <v>108</v>
      </c>
      <c s="37">
        <v>17.25</v>
      </c>
      <c s="36">
        <v>0.00175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28</v>
      </c>
    </row>
    <row r="308" spans="1:5" ht="12.75">
      <c r="A308" s="35" t="s">
        <v>55</v>
      </c>
      <c r="E308" s="39" t="s">
        <v>5359</v>
      </c>
    </row>
    <row r="309" spans="1:5" ht="25.5">
      <c r="A309" s="35" t="s">
        <v>56</v>
      </c>
      <c r="E309" s="40" t="s">
        <v>3598</v>
      </c>
    </row>
    <row r="310" spans="1:5" ht="12.75">
      <c r="A310" t="s">
        <v>58</v>
      </c>
      <c r="E310" s="39" t="s">
        <v>5</v>
      </c>
    </row>
    <row r="311" spans="1:16" ht="25.5">
      <c r="A311" t="s">
        <v>50</v>
      </c>
      <c s="34" t="s">
        <v>1224</v>
      </c>
      <c s="34" t="s">
        <v>5360</v>
      </c>
      <c s="35" t="s">
        <v>5</v>
      </c>
      <c s="6" t="s">
        <v>5361</v>
      </c>
      <c s="36" t="s">
        <v>108</v>
      </c>
      <c s="37">
        <v>10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28</v>
      </c>
    </row>
    <row r="312" spans="1:5" ht="38.25">
      <c r="A312" s="35" t="s">
        <v>55</v>
      </c>
      <c r="E312" s="39" t="s">
        <v>5362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5</v>
      </c>
    </row>
    <row r="315" spans="1:16" ht="25.5">
      <c r="A315" t="s">
        <v>50</v>
      </c>
      <c s="34" t="s">
        <v>1227</v>
      </c>
      <c s="34" t="s">
        <v>5363</v>
      </c>
      <c s="35" t="s">
        <v>5</v>
      </c>
      <c s="6" t="s">
        <v>5364</v>
      </c>
      <c s="36" t="s">
        <v>108</v>
      </c>
      <c s="37">
        <v>10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28</v>
      </c>
    </row>
    <row r="316" spans="1:5" ht="25.5">
      <c r="A316" s="35" t="s">
        <v>55</v>
      </c>
      <c r="E316" s="39" t="s">
        <v>5365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5</v>
      </c>
    </row>
    <row r="319" spans="1:16" ht="12.75">
      <c r="A319" t="s">
        <v>50</v>
      </c>
      <c s="34" t="s">
        <v>1230</v>
      </c>
      <c s="34" t="s">
        <v>5366</v>
      </c>
      <c s="35" t="s">
        <v>5</v>
      </c>
      <c s="6" t="s">
        <v>5367</v>
      </c>
      <c s="36" t="s">
        <v>128</v>
      </c>
      <c s="37">
        <v>62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28</v>
      </c>
    </row>
    <row r="320" spans="1:5" ht="12.75">
      <c r="A320" s="35" t="s">
        <v>55</v>
      </c>
      <c r="E320" s="39" t="s">
        <v>5367</v>
      </c>
    </row>
    <row r="321" spans="1:5" ht="12.75">
      <c r="A321" s="35" t="s">
        <v>56</v>
      </c>
      <c r="E321" s="40" t="s">
        <v>5</v>
      </c>
    </row>
    <row r="322" spans="1:5" ht="12.75">
      <c r="A322" t="s">
        <v>58</v>
      </c>
      <c r="E322" s="39" t="s">
        <v>5</v>
      </c>
    </row>
    <row r="323" spans="1:16" ht="12.75">
      <c r="A323" t="s">
        <v>50</v>
      </c>
      <c s="34" t="s">
        <v>1233</v>
      </c>
      <c s="34" t="s">
        <v>5368</v>
      </c>
      <c s="35" t="s">
        <v>5</v>
      </c>
      <c s="6" t="s">
        <v>5369</v>
      </c>
      <c s="36" t="s">
        <v>128</v>
      </c>
      <c s="37">
        <v>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28</v>
      </c>
    </row>
    <row r="324" spans="1:5" ht="12.75">
      <c r="A324" s="35" t="s">
        <v>55</v>
      </c>
      <c r="E324" s="39" t="s">
        <v>5369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5</v>
      </c>
    </row>
    <row r="327" spans="1:16" ht="12.75">
      <c r="A327" t="s">
        <v>50</v>
      </c>
      <c s="34" t="s">
        <v>1237</v>
      </c>
      <c s="34" t="s">
        <v>5370</v>
      </c>
      <c s="35" t="s">
        <v>5</v>
      </c>
      <c s="6" t="s">
        <v>5371</v>
      </c>
      <c s="36" t="s">
        <v>128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28</v>
      </c>
    </row>
    <row r="328" spans="1:5" ht="12.75">
      <c r="A328" s="35" t="s">
        <v>55</v>
      </c>
      <c r="E328" s="39" t="s">
        <v>5371</v>
      </c>
    </row>
    <row r="329" spans="1:5" ht="12.75">
      <c r="A329" s="35" t="s">
        <v>56</v>
      </c>
      <c r="E329" s="40" t="s">
        <v>5</v>
      </c>
    </row>
    <row r="330" spans="1:5" ht="12.75">
      <c r="A330" t="s">
        <v>58</v>
      </c>
      <c r="E330" s="39" t="s">
        <v>5</v>
      </c>
    </row>
    <row r="331" spans="1:16" ht="12.75">
      <c r="A331" t="s">
        <v>50</v>
      </c>
      <c s="34" t="s">
        <v>1240</v>
      </c>
      <c s="34" t="s">
        <v>5372</v>
      </c>
      <c s="35" t="s">
        <v>5</v>
      </c>
      <c s="6" t="s">
        <v>5373</v>
      </c>
      <c s="36" t="s">
        <v>128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28</v>
      </c>
    </row>
    <row r="332" spans="1:5" ht="12.75">
      <c r="A332" s="35" t="s">
        <v>55</v>
      </c>
      <c r="E332" s="39" t="s">
        <v>5373</v>
      </c>
    </row>
    <row r="333" spans="1:5" ht="12.75">
      <c r="A333" s="35" t="s">
        <v>56</v>
      </c>
      <c r="E333" s="40" t="s">
        <v>5</v>
      </c>
    </row>
    <row r="334" spans="1:5" ht="12.75">
      <c r="A334" t="s">
        <v>58</v>
      </c>
      <c r="E334" s="39" t="s">
        <v>5</v>
      </c>
    </row>
    <row r="335" spans="1:16" ht="12.75">
      <c r="A335" t="s">
        <v>50</v>
      </c>
      <c s="34" t="s">
        <v>1243</v>
      </c>
      <c s="34" t="s">
        <v>5374</v>
      </c>
      <c s="35" t="s">
        <v>5</v>
      </c>
      <c s="6" t="s">
        <v>5375</v>
      </c>
      <c s="36" t="s">
        <v>128</v>
      </c>
      <c s="37">
        <v>3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28</v>
      </c>
    </row>
    <row r="336" spans="1:5" ht="12.75">
      <c r="A336" s="35" t="s">
        <v>55</v>
      </c>
      <c r="E336" s="39" t="s">
        <v>5375</v>
      </c>
    </row>
    <row r="337" spans="1:5" ht="12.75">
      <c r="A337" s="35" t="s">
        <v>56</v>
      </c>
      <c r="E337" s="40" t="s">
        <v>5</v>
      </c>
    </row>
    <row r="338" spans="1:5" ht="12.75">
      <c r="A338" t="s">
        <v>58</v>
      </c>
      <c r="E338" s="39" t="s">
        <v>5</v>
      </c>
    </row>
    <row r="339" spans="1:16" ht="12.75">
      <c r="A339" t="s">
        <v>50</v>
      </c>
      <c s="34" t="s">
        <v>1027</v>
      </c>
      <c s="34" t="s">
        <v>5376</v>
      </c>
      <c s="35" t="s">
        <v>5</v>
      </c>
      <c s="6" t="s">
        <v>5377</v>
      </c>
      <c s="36" t="s">
        <v>128</v>
      </c>
      <c s="37">
        <v>117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28</v>
      </c>
    </row>
    <row r="340" spans="1:5" ht="12.75">
      <c r="A340" s="35" t="s">
        <v>55</v>
      </c>
      <c r="E340" s="39" t="s">
        <v>5377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5</v>
      </c>
    </row>
    <row r="343" spans="1:16" ht="12.75">
      <c r="A343" t="s">
        <v>50</v>
      </c>
      <c s="34" t="s">
        <v>1032</v>
      </c>
      <c s="34" t="s">
        <v>5378</v>
      </c>
      <c s="35" t="s">
        <v>5</v>
      </c>
      <c s="6" t="s">
        <v>5379</v>
      </c>
      <c s="36" t="s">
        <v>128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109</v>
      </c>
      <c>
        <f>(M343*21)/100</f>
      </c>
      <c t="s">
        <v>28</v>
      </c>
    </row>
    <row r="344" spans="1:5" ht="12.75">
      <c r="A344" s="35" t="s">
        <v>55</v>
      </c>
      <c r="E344" s="39" t="s">
        <v>5379</v>
      </c>
    </row>
    <row r="345" spans="1:5" ht="12.75">
      <c r="A345" s="35" t="s">
        <v>56</v>
      </c>
      <c r="E345" s="40" t="s">
        <v>5</v>
      </c>
    </row>
    <row r="346" spans="1:5" ht="12.75">
      <c r="A346" t="s">
        <v>58</v>
      </c>
      <c r="E346" s="39" t="s">
        <v>5</v>
      </c>
    </row>
    <row r="347" spans="1:16" ht="12.75">
      <c r="A347" t="s">
        <v>50</v>
      </c>
      <c s="34" t="s">
        <v>1036</v>
      </c>
      <c s="34" t="s">
        <v>4289</v>
      </c>
      <c s="35" t="s">
        <v>5</v>
      </c>
      <c s="6" t="s">
        <v>5380</v>
      </c>
      <c s="36" t="s">
        <v>102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109</v>
      </c>
      <c>
        <f>(M347*21)/100</f>
      </c>
      <c t="s">
        <v>28</v>
      </c>
    </row>
    <row r="348" spans="1:5" ht="12.75">
      <c r="A348" s="35" t="s">
        <v>55</v>
      </c>
      <c r="E348" s="39" t="s">
        <v>5380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5</v>
      </c>
    </row>
    <row r="351" spans="1:16" ht="25.5">
      <c r="A351" t="s">
        <v>50</v>
      </c>
      <c s="34" t="s">
        <v>1039</v>
      </c>
      <c s="34" t="s">
        <v>5381</v>
      </c>
      <c s="35" t="s">
        <v>5</v>
      </c>
      <c s="6" t="s">
        <v>5382</v>
      </c>
      <c s="36" t="s">
        <v>128</v>
      </c>
      <c s="37">
        <v>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28</v>
      </c>
    </row>
    <row r="352" spans="1:5" ht="25.5">
      <c r="A352" s="35" t="s">
        <v>55</v>
      </c>
      <c r="E352" s="39" t="s">
        <v>5382</v>
      </c>
    </row>
    <row r="353" spans="1:5" ht="12.75">
      <c r="A353" s="35" t="s">
        <v>56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25.5">
      <c r="A355" t="s">
        <v>50</v>
      </c>
      <c s="34" t="s">
        <v>1042</v>
      </c>
      <c s="34" t="s">
        <v>5383</v>
      </c>
      <c s="35" t="s">
        <v>5</v>
      </c>
      <c s="6" t="s">
        <v>5384</v>
      </c>
      <c s="36" t="s">
        <v>128</v>
      </c>
      <c s="37">
        <v>15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54</v>
      </c>
      <c>
        <f>(M355*21)/100</f>
      </c>
      <c t="s">
        <v>28</v>
      </c>
    </row>
    <row r="356" spans="1:5" ht="25.5">
      <c r="A356" s="35" t="s">
        <v>55</v>
      </c>
      <c r="E356" s="39" t="s">
        <v>5384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6" ht="12.75">
      <c r="A359" t="s">
        <v>50</v>
      </c>
      <c s="34" t="s">
        <v>964</v>
      </c>
      <c s="34" t="s">
        <v>5385</v>
      </c>
      <c s="35" t="s">
        <v>5</v>
      </c>
      <c s="6" t="s">
        <v>5386</v>
      </c>
      <c s="36" t="s">
        <v>128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28</v>
      </c>
    </row>
    <row r="360" spans="1:5" ht="12.75">
      <c r="A360" s="35" t="s">
        <v>55</v>
      </c>
      <c r="E360" s="39" t="s">
        <v>5386</v>
      </c>
    </row>
    <row r="361" spans="1:5" ht="12.75">
      <c r="A361" s="35" t="s">
        <v>56</v>
      </c>
      <c r="E361" s="40" t="s">
        <v>5</v>
      </c>
    </row>
    <row r="362" spans="1:5" ht="12.75">
      <c r="A362" t="s">
        <v>58</v>
      </c>
      <c r="E362" s="39" t="s">
        <v>5</v>
      </c>
    </row>
    <row r="363" spans="1:16" ht="12.75">
      <c r="A363" t="s">
        <v>50</v>
      </c>
      <c s="34" t="s">
        <v>968</v>
      </c>
      <c s="34" t="s">
        <v>5387</v>
      </c>
      <c s="35" t="s">
        <v>5</v>
      </c>
      <c s="6" t="s">
        <v>5388</v>
      </c>
      <c s="36" t="s">
        <v>128</v>
      </c>
      <c s="37">
        <v>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54</v>
      </c>
      <c>
        <f>(M363*21)/100</f>
      </c>
      <c t="s">
        <v>28</v>
      </c>
    </row>
    <row r="364" spans="1:5" ht="12.75">
      <c r="A364" s="35" t="s">
        <v>55</v>
      </c>
      <c r="E364" s="39" t="s">
        <v>5388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3" ht="12.75">
      <c r="A367" t="s">
        <v>47</v>
      </c>
      <c r="C367" s="31" t="s">
        <v>962</v>
      </c>
      <c r="E367" s="33" t="s">
        <v>963</v>
      </c>
      <c r="J367" s="32">
        <f>0</f>
      </c>
      <c s="32">
        <f>0</f>
      </c>
      <c s="32">
        <f>0+L368+L372</f>
      </c>
      <c s="32">
        <f>0+M368+M372</f>
      </c>
    </row>
    <row r="368" spans="1:16" ht="12.75">
      <c r="A368" t="s">
        <v>50</v>
      </c>
      <c s="34" t="s">
        <v>1746</v>
      </c>
      <c s="34" t="s">
        <v>965</v>
      </c>
      <c s="35" t="s">
        <v>5</v>
      </c>
      <c s="6" t="s">
        <v>4660</v>
      </c>
      <c s="36" t="s">
        <v>128</v>
      </c>
      <c s="37">
        <v>13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109</v>
      </c>
      <c>
        <f>(M368*21)/100</f>
      </c>
      <c t="s">
        <v>28</v>
      </c>
    </row>
    <row r="369" spans="1:5" ht="12.75">
      <c r="A369" s="35" t="s">
        <v>55</v>
      </c>
      <c r="E369" s="39" t="s">
        <v>4660</v>
      </c>
    </row>
    <row r="370" spans="1:5" ht="12.75">
      <c r="A370" s="35" t="s">
        <v>56</v>
      </c>
      <c r="E370" s="40" t="s">
        <v>5</v>
      </c>
    </row>
    <row r="371" spans="1:5" ht="12.75">
      <c r="A371" t="s">
        <v>58</v>
      </c>
      <c r="E371" s="39" t="s">
        <v>5</v>
      </c>
    </row>
    <row r="372" spans="1:16" ht="12.75">
      <c r="A372" t="s">
        <v>50</v>
      </c>
      <c s="34" t="s">
        <v>1750</v>
      </c>
      <c s="34" t="s">
        <v>4661</v>
      </c>
      <c s="35" t="s">
        <v>5</v>
      </c>
      <c s="6" t="s">
        <v>4662</v>
      </c>
      <c s="36" t="s">
        <v>128</v>
      </c>
      <c s="37">
        <v>13</v>
      </c>
      <c s="36">
        <v>1E-05</v>
      </c>
      <c s="36">
        <f>ROUND(G372*H372,6)</f>
      </c>
      <c r="L372" s="38">
        <v>0</v>
      </c>
      <c s="32">
        <f>ROUND(ROUND(L372,2)*ROUND(G372,3),2)</f>
      </c>
      <c s="36" t="s">
        <v>109</v>
      </c>
      <c>
        <f>(M372*21)/100</f>
      </c>
      <c t="s">
        <v>28</v>
      </c>
    </row>
    <row r="373" spans="1:5" ht="12.75">
      <c r="A373" s="35" t="s">
        <v>55</v>
      </c>
      <c r="E373" s="39" t="s">
        <v>4662</v>
      </c>
    </row>
    <row r="374" spans="1:5" ht="12.75">
      <c r="A374" s="35" t="s">
        <v>56</v>
      </c>
      <c r="E374" s="40" t="s">
        <v>5</v>
      </c>
    </row>
    <row r="375" spans="1:5" ht="12.75">
      <c r="A375" t="s">
        <v>58</v>
      </c>
      <c r="E375" s="39" t="s">
        <v>5</v>
      </c>
    </row>
    <row r="376" spans="1:13" ht="12.75">
      <c r="A376" t="s">
        <v>47</v>
      </c>
      <c r="C376" s="31" t="s">
        <v>3500</v>
      </c>
      <c r="E376" s="33" t="s">
        <v>3501</v>
      </c>
      <c r="J376" s="32">
        <f>0</f>
      </c>
      <c s="32">
        <f>0</f>
      </c>
      <c s="32">
        <f>0+L377+L381+L385+L389+L393+L397+L401+L405+L409+L413+L417+L421+L425+L429+L433+L437+L441+L445+L449+L453+L457+L461</f>
      </c>
      <c s="32">
        <f>0+M377+M381+M385+M389+M393+M397+M401+M405+M409+M413+M417+M421+M425+M429+M433+M437+M441+M445+M449+M453+M457+M461</f>
      </c>
    </row>
    <row r="377" spans="1:16" ht="25.5">
      <c r="A377" t="s">
        <v>50</v>
      </c>
      <c s="34" t="s">
        <v>1756</v>
      </c>
      <c s="34" t="s">
        <v>4663</v>
      </c>
      <c s="35" t="s">
        <v>5</v>
      </c>
      <c s="6" t="s">
        <v>4664</v>
      </c>
      <c s="36" t="s">
        <v>53</v>
      </c>
      <c s="37">
        <v>2.86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54</v>
      </c>
      <c>
        <f>(M377*21)/100</f>
      </c>
      <c t="s">
        <v>28</v>
      </c>
    </row>
    <row r="378" spans="1:5" ht="38.25">
      <c r="A378" s="35" t="s">
        <v>55</v>
      </c>
      <c r="E378" s="39" t="s">
        <v>4665</v>
      </c>
    </row>
    <row r="379" spans="1:5" ht="38.25">
      <c r="A379" s="35" t="s">
        <v>56</v>
      </c>
      <c r="E379" s="40" t="s">
        <v>5389</v>
      </c>
    </row>
    <row r="380" spans="1:5" ht="12.75">
      <c r="A380" t="s">
        <v>58</v>
      </c>
      <c r="E380" s="39" t="s">
        <v>5</v>
      </c>
    </row>
    <row r="381" spans="1:16" ht="25.5">
      <c r="A381" t="s">
        <v>50</v>
      </c>
      <c s="34" t="s">
        <v>1760</v>
      </c>
      <c s="34" t="s">
        <v>5390</v>
      </c>
      <c s="35" t="s">
        <v>5</v>
      </c>
      <c s="6" t="s">
        <v>5391</v>
      </c>
      <c s="36" t="s">
        <v>53</v>
      </c>
      <c s="37">
        <v>5.7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54</v>
      </c>
      <c>
        <f>(M381*21)/100</f>
      </c>
      <c t="s">
        <v>28</v>
      </c>
    </row>
    <row r="382" spans="1:5" ht="38.25">
      <c r="A382" s="35" t="s">
        <v>55</v>
      </c>
      <c r="E382" s="39" t="s">
        <v>5392</v>
      </c>
    </row>
    <row r="383" spans="1:5" ht="38.25">
      <c r="A383" s="35" t="s">
        <v>56</v>
      </c>
      <c r="E383" s="40" t="s">
        <v>5393</v>
      </c>
    </row>
    <row r="384" spans="1:5" ht="12.75">
      <c r="A384" t="s">
        <v>58</v>
      </c>
      <c r="E384" s="39" t="s">
        <v>5</v>
      </c>
    </row>
    <row r="385" spans="1:16" ht="25.5">
      <c r="A385" t="s">
        <v>50</v>
      </c>
      <c s="34" t="s">
        <v>1765</v>
      </c>
      <c s="34" t="s">
        <v>4667</v>
      </c>
      <c s="35" t="s">
        <v>5</v>
      </c>
      <c s="6" t="s">
        <v>3503</v>
      </c>
      <c s="36" t="s">
        <v>108</v>
      </c>
      <c s="37">
        <v>165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54</v>
      </c>
      <c>
        <f>(M385*21)/100</f>
      </c>
      <c t="s">
        <v>28</v>
      </c>
    </row>
    <row r="386" spans="1:5" ht="38.25">
      <c r="A386" s="35" t="s">
        <v>55</v>
      </c>
      <c r="E386" s="39" t="s">
        <v>4668</v>
      </c>
    </row>
    <row r="387" spans="1:5" ht="38.25">
      <c r="A387" s="35" t="s">
        <v>56</v>
      </c>
      <c r="E387" s="40" t="s">
        <v>5394</v>
      </c>
    </row>
    <row r="388" spans="1:5" ht="12.75">
      <c r="A388" t="s">
        <v>58</v>
      </c>
      <c r="E388" s="39" t="s">
        <v>5</v>
      </c>
    </row>
    <row r="389" spans="1:16" ht="25.5">
      <c r="A389" t="s">
        <v>50</v>
      </c>
      <c s="34" t="s">
        <v>1768</v>
      </c>
      <c s="34" t="s">
        <v>5395</v>
      </c>
      <c s="35" t="s">
        <v>5</v>
      </c>
      <c s="6" t="s">
        <v>3503</v>
      </c>
      <c s="36" t="s">
        <v>108</v>
      </c>
      <c s="37">
        <v>202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54</v>
      </c>
      <c>
        <f>(M389*21)/100</f>
      </c>
      <c t="s">
        <v>28</v>
      </c>
    </row>
    <row r="390" spans="1:5" ht="38.25">
      <c r="A390" s="35" t="s">
        <v>55</v>
      </c>
      <c r="E390" s="39" t="s">
        <v>5396</v>
      </c>
    </row>
    <row r="391" spans="1:5" ht="38.25">
      <c r="A391" s="35" t="s">
        <v>56</v>
      </c>
      <c r="E391" s="40" t="s">
        <v>5397</v>
      </c>
    </row>
    <row r="392" spans="1:5" ht="12.75">
      <c r="A392" t="s">
        <v>58</v>
      </c>
      <c r="E392" s="39" t="s">
        <v>5</v>
      </c>
    </row>
    <row r="393" spans="1:16" ht="25.5">
      <c r="A393" t="s">
        <v>50</v>
      </c>
      <c s="34" t="s">
        <v>1773</v>
      </c>
      <c s="34" t="s">
        <v>4670</v>
      </c>
      <c s="35" t="s">
        <v>5</v>
      </c>
      <c s="6" t="s">
        <v>3503</v>
      </c>
      <c s="36" t="s">
        <v>108</v>
      </c>
      <c s="37">
        <v>31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54</v>
      </c>
      <c>
        <f>(M393*21)/100</f>
      </c>
      <c t="s">
        <v>28</v>
      </c>
    </row>
    <row r="394" spans="1:5" ht="38.25">
      <c r="A394" s="35" t="s">
        <v>55</v>
      </c>
      <c r="E394" s="39" t="s">
        <v>4671</v>
      </c>
    </row>
    <row r="395" spans="1:5" ht="38.25">
      <c r="A395" s="35" t="s">
        <v>56</v>
      </c>
      <c r="E395" s="40" t="s">
        <v>5398</v>
      </c>
    </row>
    <row r="396" spans="1:5" ht="12.75">
      <c r="A396" t="s">
        <v>58</v>
      </c>
      <c r="E396" s="39" t="s">
        <v>5</v>
      </c>
    </row>
    <row r="397" spans="1:16" ht="25.5">
      <c r="A397" t="s">
        <v>50</v>
      </c>
      <c s="34" t="s">
        <v>1777</v>
      </c>
      <c s="34" t="s">
        <v>5399</v>
      </c>
      <c s="35" t="s">
        <v>5</v>
      </c>
      <c s="6" t="s">
        <v>5400</v>
      </c>
      <c s="36" t="s">
        <v>53</v>
      </c>
      <c s="37">
        <v>5.7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54</v>
      </c>
      <c>
        <f>(M397*21)/100</f>
      </c>
      <c t="s">
        <v>28</v>
      </c>
    </row>
    <row r="398" spans="1:5" ht="38.25">
      <c r="A398" s="35" t="s">
        <v>55</v>
      </c>
      <c r="E398" s="39" t="s">
        <v>5401</v>
      </c>
    </row>
    <row r="399" spans="1:5" ht="38.25">
      <c r="A399" s="35" t="s">
        <v>56</v>
      </c>
      <c r="E399" s="40" t="s">
        <v>5402</v>
      </c>
    </row>
    <row r="400" spans="1:5" ht="12.75">
      <c r="A400" t="s">
        <v>58</v>
      </c>
      <c r="E400" s="39" t="s">
        <v>5</v>
      </c>
    </row>
    <row r="401" spans="1:16" ht="38.25">
      <c r="A401" t="s">
        <v>50</v>
      </c>
      <c s="34" t="s">
        <v>1781</v>
      </c>
      <c s="34" t="s">
        <v>4673</v>
      </c>
      <c s="35" t="s">
        <v>5</v>
      </c>
      <c s="6" t="s">
        <v>4674</v>
      </c>
      <c s="36" t="s">
        <v>108</v>
      </c>
      <c s="37">
        <v>165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54</v>
      </c>
      <c>
        <f>(M401*21)/100</f>
      </c>
      <c t="s">
        <v>28</v>
      </c>
    </row>
    <row r="402" spans="1:5" ht="38.25">
      <c r="A402" s="35" t="s">
        <v>55</v>
      </c>
      <c r="E402" s="39" t="s">
        <v>4675</v>
      </c>
    </row>
    <row r="403" spans="1:5" ht="38.25">
      <c r="A403" s="35" t="s">
        <v>56</v>
      </c>
      <c r="E403" s="40" t="s">
        <v>5403</v>
      </c>
    </row>
    <row r="404" spans="1:5" ht="12.75">
      <c r="A404" t="s">
        <v>58</v>
      </c>
      <c r="E404" s="39" t="s">
        <v>5</v>
      </c>
    </row>
    <row r="405" spans="1:16" ht="38.25">
      <c r="A405" t="s">
        <v>50</v>
      </c>
      <c s="34" t="s">
        <v>1785</v>
      </c>
      <c s="34" t="s">
        <v>5404</v>
      </c>
      <c s="35" t="s">
        <v>5</v>
      </c>
      <c s="6" t="s">
        <v>5405</v>
      </c>
      <c s="36" t="s">
        <v>108</v>
      </c>
      <c s="37">
        <v>202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54</v>
      </c>
      <c>
        <f>(M405*21)/100</f>
      </c>
      <c t="s">
        <v>28</v>
      </c>
    </row>
    <row r="406" spans="1:5" ht="38.25">
      <c r="A406" s="35" t="s">
        <v>55</v>
      </c>
      <c r="E406" s="39" t="s">
        <v>5406</v>
      </c>
    </row>
    <row r="407" spans="1:5" ht="38.25">
      <c r="A407" s="35" t="s">
        <v>56</v>
      </c>
      <c r="E407" s="40" t="s">
        <v>5407</v>
      </c>
    </row>
    <row r="408" spans="1:5" ht="12.75">
      <c r="A408" t="s">
        <v>58</v>
      </c>
      <c r="E408" s="39" t="s">
        <v>5</v>
      </c>
    </row>
    <row r="409" spans="1:16" ht="38.25">
      <c r="A409" t="s">
        <v>50</v>
      </c>
      <c s="34" t="s">
        <v>1789</v>
      </c>
      <c s="34" t="s">
        <v>4677</v>
      </c>
      <c s="35" t="s">
        <v>5</v>
      </c>
      <c s="6" t="s">
        <v>4678</v>
      </c>
      <c s="36" t="s">
        <v>108</v>
      </c>
      <c s="37">
        <v>31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54</v>
      </c>
      <c>
        <f>(M409*21)/100</f>
      </c>
      <c t="s">
        <v>28</v>
      </c>
    </row>
    <row r="410" spans="1:5" ht="38.25">
      <c r="A410" s="35" t="s">
        <v>55</v>
      </c>
      <c r="E410" s="39" t="s">
        <v>4679</v>
      </c>
    </row>
    <row r="411" spans="1:5" ht="38.25">
      <c r="A411" s="35" t="s">
        <v>56</v>
      </c>
      <c r="E411" s="40" t="s">
        <v>5408</v>
      </c>
    </row>
    <row r="412" spans="1:5" ht="12.75">
      <c r="A412" t="s">
        <v>58</v>
      </c>
      <c r="E412" s="39" t="s">
        <v>5</v>
      </c>
    </row>
    <row r="413" spans="1:16" ht="12.75">
      <c r="A413" t="s">
        <v>50</v>
      </c>
      <c s="34" t="s">
        <v>1793</v>
      </c>
      <c s="34" t="s">
        <v>3508</v>
      </c>
      <c s="35" t="s">
        <v>5</v>
      </c>
      <c s="6" t="s">
        <v>3509</v>
      </c>
      <c s="36" t="s">
        <v>102</v>
      </c>
      <c s="37">
        <v>174.25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54</v>
      </c>
      <c>
        <f>(M413*21)/100</f>
      </c>
      <c t="s">
        <v>28</v>
      </c>
    </row>
    <row r="414" spans="1:5" ht="12.75">
      <c r="A414" s="35" t="s">
        <v>55</v>
      </c>
      <c r="E414" s="39" t="s">
        <v>3509</v>
      </c>
    </row>
    <row r="415" spans="1:5" ht="38.25">
      <c r="A415" s="35" t="s">
        <v>56</v>
      </c>
      <c r="E415" s="40" t="s">
        <v>5409</v>
      </c>
    </row>
    <row r="416" spans="1:5" ht="12.75">
      <c r="A416" t="s">
        <v>58</v>
      </c>
      <c r="E416" s="39" t="s">
        <v>5</v>
      </c>
    </row>
    <row r="417" spans="1:16" ht="25.5">
      <c r="A417" t="s">
        <v>50</v>
      </c>
      <c s="34" t="s">
        <v>1797</v>
      </c>
      <c s="34" t="s">
        <v>3511</v>
      </c>
      <c s="35" t="s">
        <v>5</v>
      </c>
      <c s="6" t="s">
        <v>3512</v>
      </c>
      <c s="36" t="s">
        <v>108</v>
      </c>
      <c s="37">
        <v>384</v>
      </c>
      <c s="36">
        <v>0.20015</v>
      </c>
      <c s="36">
        <f>ROUND(G417*H417,6)</f>
      </c>
      <c r="L417" s="38">
        <v>0</v>
      </c>
      <c s="32">
        <f>ROUND(ROUND(L417,2)*ROUND(G417,3),2)</f>
      </c>
      <c s="36" t="s">
        <v>54</v>
      </c>
      <c>
        <f>(M417*21)/100</f>
      </c>
      <c t="s">
        <v>28</v>
      </c>
    </row>
    <row r="418" spans="1:5" ht="25.5">
      <c r="A418" s="35" t="s">
        <v>55</v>
      </c>
      <c r="E418" s="39" t="s">
        <v>3512</v>
      </c>
    </row>
    <row r="419" spans="1:5" ht="38.25">
      <c r="A419" s="35" t="s">
        <v>56</v>
      </c>
      <c r="E419" s="40" t="s">
        <v>5410</v>
      </c>
    </row>
    <row r="420" spans="1:5" ht="12.75">
      <c r="A420" t="s">
        <v>58</v>
      </c>
      <c r="E420" s="39" t="s">
        <v>5</v>
      </c>
    </row>
    <row r="421" spans="1:16" ht="25.5">
      <c r="A421" t="s">
        <v>50</v>
      </c>
      <c s="34" t="s">
        <v>1801</v>
      </c>
      <c s="34" t="s">
        <v>3513</v>
      </c>
      <c s="35" t="s">
        <v>5</v>
      </c>
      <c s="6" t="s">
        <v>3514</v>
      </c>
      <c s="36" t="s">
        <v>108</v>
      </c>
      <c s="37">
        <v>398</v>
      </c>
      <c s="36">
        <v>9E-05</v>
      </c>
      <c s="36">
        <f>ROUND(G421*H421,6)</f>
      </c>
      <c r="L421" s="38">
        <v>0</v>
      </c>
      <c s="32">
        <f>ROUND(ROUND(L421,2)*ROUND(G421,3),2)</f>
      </c>
      <c s="36" t="s">
        <v>54</v>
      </c>
      <c>
        <f>(M421*21)/100</f>
      </c>
      <c t="s">
        <v>28</v>
      </c>
    </row>
    <row r="422" spans="1:5" ht="25.5">
      <c r="A422" s="35" t="s">
        <v>55</v>
      </c>
      <c r="E422" s="39" t="s">
        <v>3514</v>
      </c>
    </row>
    <row r="423" spans="1:5" ht="38.25">
      <c r="A423" s="35" t="s">
        <v>56</v>
      </c>
      <c r="E423" s="40" t="s">
        <v>5411</v>
      </c>
    </row>
    <row r="424" spans="1:5" ht="12.75">
      <c r="A424" t="s">
        <v>58</v>
      </c>
      <c r="E424" s="39" t="s">
        <v>5</v>
      </c>
    </row>
    <row r="425" spans="1:16" ht="25.5">
      <c r="A425" t="s">
        <v>50</v>
      </c>
      <c s="34" t="s">
        <v>1805</v>
      </c>
      <c s="34" t="s">
        <v>5412</v>
      </c>
      <c s="35" t="s">
        <v>5</v>
      </c>
      <c s="6" t="s">
        <v>5413</v>
      </c>
      <c s="36" t="s">
        <v>128</v>
      </c>
      <c s="37">
        <v>3</v>
      </c>
      <c s="36">
        <v>0.3764</v>
      </c>
      <c s="36">
        <f>ROUND(G425*H425,6)</f>
      </c>
      <c r="L425" s="38">
        <v>0</v>
      </c>
      <c s="32">
        <f>ROUND(ROUND(L425,2)*ROUND(G425,3),2)</f>
      </c>
      <c s="36" t="s">
        <v>54</v>
      </c>
      <c>
        <f>(M425*21)/100</f>
      </c>
      <c t="s">
        <v>28</v>
      </c>
    </row>
    <row r="426" spans="1:5" ht="25.5">
      <c r="A426" s="35" t="s">
        <v>55</v>
      </c>
      <c r="E426" s="39" t="s">
        <v>5413</v>
      </c>
    </row>
    <row r="427" spans="1:5" ht="12.75">
      <c r="A427" s="35" t="s">
        <v>56</v>
      </c>
      <c r="E427" s="40" t="s">
        <v>5</v>
      </c>
    </row>
    <row r="428" spans="1:5" ht="12.75">
      <c r="A428" t="s">
        <v>58</v>
      </c>
      <c r="E428" s="39" t="s">
        <v>5</v>
      </c>
    </row>
    <row r="429" spans="1:16" ht="25.5">
      <c r="A429" t="s">
        <v>50</v>
      </c>
      <c s="34" t="s">
        <v>1810</v>
      </c>
      <c s="34" t="s">
        <v>5414</v>
      </c>
      <c s="35" t="s">
        <v>5</v>
      </c>
      <c s="6" t="s">
        <v>5415</v>
      </c>
      <c s="36" t="s">
        <v>108</v>
      </c>
      <c s="37">
        <v>14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54</v>
      </c>
      <c>
        <f>(M429*21)/100</f>
      </c>
      <c t="s">
        <v>28</v>
      </c>
    </row>
    <row r="430" spans="1:5" ht="25.5">
      <c r="A430" s="35" t="s">
        <v>55</v>
      </c>
      <c r="E430" s="39" t="s">
        <v>5415</v>
      </c>
    </row>
    <row r="431" spans="1:5" ht="12.75">
      <c r="A431" s="35" t="s">
        <v>56</v>
      </c>
      <c r="E431" s="40" t="s">
        <v>5</v>
      </c>
    </row>
    <row r="432" spans="1:5" ht="12.75">
      <c r="A432" t="s">
        <v>58</v>
      </c>
      <c r="E432" s="39" t="s">
        <v>5</v>
      </c>
    </row>
    <row r="433" spans="1:16" ht="12.75">
      <c r="A433" t="s">
        <v>50</v>
      </c>
      <c s="34" t="s">
        <v>1815</v>
      </c>
      <c s="34" t="s">
        <v>5416</v>
      </c>
      <c s="35" t="s">
        <v>5</v>
      </c>
      <c s="6" t="s">
        <v>5417</v>
      </c>
      <c s="36" t="s">
        <v>108</v>
      </c>
      <c s="37">
        <v>14</v>
      </c>
      <c s="36">
        <v>0.0055</v>
      </c>
      <c s="36">
        <f>ROUND(G433*H433,6)</f>
      </c>
      <c r="L433" s="38">
        <v>0</v>
      </c>
      <c s="32">
        <f>ROUND(ROUND(L433,2)*ROUND(G433,3),2)</f>
      </c>
      <c s="36" t="s">
        <v>54</v>
      </c>
      <c>
        <f>(M433*21)/100</f>
      </c>
      <c t="s">
        <v>28</v>
      </c>
    </row>
    <row r="434" spans="1:5" ht="12.75">
      <c r="A434" s="35" t="s">
        <v>55</v>
      </c>
      <c r="E434" s="39" t="s">
        <v>5417</v>
      </c>
    </row>
    <row r="435" spans="1:5" ht="12.75">
      <c r="A435" s="35" t="s">
        <v>56</v>
      </c>
      <c r="E435" s="40" t="s">
        <v>5</v>
      </c>
    </row>
    <row r="436" spans="1:5" ht="12.75">
      <c r="A436" t="s">
        <v>58</v>
      </c>
      <c r="E436" s="39" t="s">
        <v>5</v>
      </c>
    </row>
    <row r="437" spans="1:16" ht="25.5">
      <c r="A437" t="s">
        <v>50</v>
      </c>
      <c s="34" t="s">
        <v>1819</v>
      </c>
      <c s="34" t="s">
        <v>3515</v>
      </c>
      <c s="35" t="s">
        <v>5</v>
      </c>
      <c s="6" t="s">
        <v>3516</v>
      </c>
      <c s="36" t="s">
        <v>108</v>
      </c>
      <c s="37">
        <v>1400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54</v>
      </c>
      <c>
        <f>(M437*21)/100</f>
      </c>
      <c t="s">
        <v>28</v>
      </c>
    </row>
    <row r="438" spans="1:5" ht="25.5">
      <c r="A438" s="35" t="s">
        <v>55</v>
      </c>
      <c r="E438" s="39" t="s">
        <v>3516</v>
      </c>
    </row>
    <row r="439" spans="1:5" ht="12.75">
      <c r="A439" s="35" t="s">
        <v>56</v>
      </c>
      <c r="E439" s="40" t="s">
        <v>5</v>
      </c>
    </row>
    <row r="440" spans="1:5" ht="12.75">
      <c r="A440" t="s">
        <v>58</v>
      </c>
      <c r="E440" s="39" t="s">
        <v>5</v>
      </c>
    </row>
    <row r="441" spans="1:16" ht="25.5">
      <c r="A441" t="s">
        <v>50</v>
      </c>
      <c s="34" t="s">
        <v>1822</v>
      </c>
      <c s="34" t="s">
        <v>3521</v>
      </c>
      <c s="35" t="s">
        <v>5</v>
      </c>
      <c s="6" t="s">
        <v>3522</v>
      </c>
      <c s="36" t="s">
        <v>108</v>
      </c>
      <c s="37">
        <v>1470</v>
      </c>
      <c s="36">
        <v>0.00019</v>
      </c>
      <c s="36">
        <f>ROUND(G441*H441,6)</f>
      </c>
      <c r="L441" s="38">
        <v>0</v>
      </c>
      <c s="32">
        <f>ROUND(ROUND(L441,2)*ROUND(G441,3),2)</f>
      </c>
      <c s="36" t="s">
        <v>54</v>
      </c>
      <c>
        <f>(M441*21)/100</f>
      </c>
      <c t="s">
        <v>28</v>
      </c>
    </row>
    <row r="442" spans="1:5" ht="25.5">
      <c r="A442" s="35" t="s">
        <v>55</v>
      </c>
      <c r="E442" s="39" t="s">
        <v>3522</v>
      </c>
    </row>
    <row r="443" spans="1:5" ht="25.5">
      <c r="A443" s="35" t="s">
        <v>56</v>
      </c>
      <c r="E443" s="40" t="s">
        <v>5418</v>
      </c>
    </row>
    <row r="444" spans="1:5" ht="12.75">
      <c r="A444" t="s">
        <v>58</v>
      </c>
      <c r="E444" s="39" t="s">
        <v>5</v>
      </c>
    </row>
    <row r="445" spans="1:16" ht="25.5">
      <c r="A445" t="s">
        <v>50</v>
      </c>
      <c s="34" t="s">
        <v>1826</v>
      </c>
      <c s="34" t="s">
        <v>3524</v>
      </c>
      <c s="35" t="s">
        <v>5</v>
      </c>
      <c s="6" t="s">
        <v>3525</v>
      </c>
      <c s="36" t="s">
        <v>108</v>
      </c>
      <c s="37">
        <v>40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54</v>
      </c>
      <c>
        <f>(M445*21)/100</f>
      </c>
      <c t="s">
        <v>28</v>
      </c>
    </row>
    <row r="446" spans="1:5" ht="25.5">
      <c r="A446" s="35" t="s">
        <v>55</v>
      </c>
      <c r="E446" s="39" t="s">
        <v>3525</v>
      </c>
    </row>
    <row r="447" spans="1:5" ht="12.75">
      <c r="A447" s="35" t="s">
        <v>56</v>
      </c>
      <c r="E447" s="40" t="s">
        <v>5</v>
      </c>
    </row>
    <row r="448" spans="1:5" ht="12.75">
      <c r="A448" t="s">
        <v>58</v>
      </c>
      <c r="E448" s="39" t="s">
        <v>5</v>
      </c>
    </row>
    <row r="449" spans="1:16" ht="25.5">
      <c r="A449" t="s">
        <v>50</v>
      </c>
      <c s="34" t="s">
        <v>1830</v>
      </c>
      <c s="34" t="s">
        <v>3526</v>
      </c>
      <c s="35" t="s">
        <v>5</v>
      </c>
      <c s="6" t="s">
        <v>3527</v>
      </c>
      <c s="36" t="s">
        <v>108</v>
      </c>
      <c s="37">
        <v>42</v>
      </c>
      <c s="36">
        <v>0.00035</v>
      </c>
      <c s="36">
        <f>ROUND(G449*H449,6)</f>
      </c>
      <c r="L449" s="38">
        <v>0</v>
      </c>
      <c s="32">
        <f>ROUND(ROUND(L449,2)*ROUND(G449,3),2)</f>
      </c>
      <c s="36" t="s">
        <v>54</v>
      </c>
      <c>
        <f>(M449*21)/100</f>
      </c>
      <c t="s">
        <v>28</v>
      </c>
    </row>
    <row r="450" spans="1:5" ht="25.5">
      <c r="A450" s="35" t="s">
        <v>55</v>
      </c>
      <c r="E450" s="39" t="s">
        <v>3527</v>
      </c>
    </row>
    <row r="451" spans="1:5" ht="25.5">
      <c r="A451" s="35" t="s">
        <v>56</v>
      </c>
      <c r="E451" s="40" t="s">
        <v>3851</v>
      </c>
    </row>
    <row r="452" spans="1:5" ht="12.75">
      <c r="A452" t="s">
        <v>58</v>
      </c>
      <c r="E452" s="39" t="s">
        <v>5</v>
      </c>
    </row>
    <row r="453" spans="1:16" ht="25.5">
      <c r="A453" t="s">
        <v>50</v>
      </c>
      <c s="34" t="s">
        <v>1834</v>
      </c>
      <c s="34" t="s">
        <v>5419</v>
      </c>
      <c s="35" t="s">
        <v>5</v>
      </c>
      <c s="6" t="s">
        <v>5420</v>
      </c>
      <c s="36" t="s">
        <v>108</v>
      </c>
      <c s="37">
        <v>470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54</v>
      </c>
      <c>
        <f>(M453*21)/100</f>
      </c>
      <c t="s">
        <v>28</v>
      </c>
    </row>
    <row r="454" spans="1:5" ht="25.5">
      <c r="A454" s="35" t="s">
        <v>55</v>
      </c>
      <c r="E454" s="39" t="s">
        <v>5420</v>
      </c>
    </row>
    <row r="455" spans="1:5" ht="12.75">
      <c r="A455" s="35" t="s">
        <v>56</v>
      </c>
      <c r="E455" s="40" t="s">
        <v>5</v>
      </c>
    </row>
    <row r="456" spans="1:5" ht="12.75">
      <c r="A456" t="s">
        <v>58</v>
      </c>
      <c r="E456" s="39" t="s">
        <v>5</v>
      </c>
    </row>
    <row r="457" spans="1:16" ht="25.5">
      <c r="A457" t="s">
        <v>50</v>
      </c>
      <c s="34" t="s">
        <v>1838</v>
      </c>
      <c s="34" t="s">
        <v>5421</v>
      </c>
      <c s="35" t="s">
        <v>5</v>
      </c>
      <c s="6" t="s">
        <v>5422</v>
      </c>
      <c s="36" t="s">
        <v>108</v>
      </c>
      <c s="37">
        <v>493.5</v>
      </c>
      <c s="36">
        <v>0.00069</v>
      </c>
      <c s="36">
        <f>ROUND(G457*H457,6)</f>
      </c>
      <c r="L457" s="38">
        <v>0</v>
      </c>
      <c s="32">
        <f>ROUND(ROUND(L457,2)*ROUND(G457,3),2)</f>
      </c>
      <c s="36" t="s">
        <v>54</v>
      </c>
      <c>
        <f>(M457*21)/100</f>
      </c>
      <c t="s">
        <v>28</v>
      </c>
    </row>
    <row r="458" spans="1:5" ht="25.5">
      <c r="A458" s="35" t="s">
        <v>55</v>
      </c>
      <c r="E458" s="39" t="s">
        <v>5422</v>
      </c>
    </row>
    <row r="459" spans="1:5" ht="25.5">
      <c r="A459" s="35" t="s">
        <v>56</v>
      </c>
      <c r="E459" s="40" t="s">
        <v>5423</v>
      </c>
    </row>
    <row r="460" spans="1:5" ht="12.75">
      <c r="A460" t="s">
        <v>58</v>
      </c>
      <c r="E460" s="39" t="s">
        <v>5</v>
      </c>
    </row>
    <row r="461" spans="1:16" ht="25.5">
      <c r="A461" t="s">
        <v>50</v>
      </c>
      <c s="34" t="s">
        <v>1841</v>
      </c>
      <c s="34" t="s">
        <v>3537</v>
      </c>
      <c s="35" t="s">
        <v>5</v>
      </c>
      <c s="6" t="s">
        <v>3538</v>
      </c>
      <c s="36" t="s">
        <v>85</v>
      </c>
      <c s="37">
        <v>78.734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54</v>
      </c>
      <c>
        <f>(M461*21)/100</f>
      </c>
      <c t="s">
        <v>28</v>
      </c>
    </row>
    <row r="462" spans="1:5" ht="25.5">
      <c r="A462" s="35" t="s">
        <v>55</v>
      </c>
      <c r="E462" s="39" t="s">
        <v>3538</v>
      </c>
    </row>
    <row r="463" spans="1:5" ht="12.75">
      <c r="A463" s="35" t="s">
        <v>56</v>
      </c>
      <c r="E463" s="40" t="s">
        <v>5</v>
      </c>
    </row>
    <row r="464" spans="1:5" ht="12.75">
      <c r="A464" t="s">
        <v>58</v>
      </c>
      <c r="E464" s="39" t="s">
        <v>5</v>
      </c>
    </row>
    <row r="465" spans="1:13" ht="12.75">
      <c r="A465" t="s">
        <v>47</v>
      </c>
      <c r="C465" s="31" t="s">
        <v>3539</v>
      </c>
      <c r="E465" s="33" t="s">
        <v>3540</v>
      </c>
      <c r="J465" s="32">
        <f>0</f>
      </c>
      <c s="32">
        <f>0</f>
      </c>
      <c s="32">
        <f>0+L466+L470+L474+L478+L482+L486+L490+L494+L498+L502+L506+L510+L514+L518+L522+L526+L530</f>
      </c>
      <c s="32">
        <f>0+M466+M470+M474+M478+M482+M486+M490+M494+M498+M502+M506+M510+M514+M518+M522+M526+M530</f>
      </c>
    </row>
    <row r="466" spans="1:16" ht="25.5">
      <c r="A466" t="s">
        <v>50</v>
      </c>
      <c s="34" t="s">
        <v>113</v>
      </c>
      <c s="34" t="s">
        <v>5424</v>
      </c>
      <c s="35" t="s">
        <v>5</v>
      </c>
      <c s="6" t="s">
        <v>5425</v>
      </c>
      <c s="36" t="s">
        <v>108</v>
      </c>
      <c s="37">
        <v>9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54</v>
      </c>
      <c>
        <f>(M466*21)/100</f>
      </c>
      <c t="s">
        <v>28</v>
      </c>
    </row>
    <row r="467" spans="1:5" ht="25.5">
      <c r="A467" s="35" t="s">
        <v>55</v>
      </c>
      <c r="E467" s="39" t="s">
        <v>5425</v>
      </c>
    </row>
    <row r="468" spans="1:5" ht="12.75">
      <c r="A468" s="35" t="s">
        <v>56</v>
      </c>
      <c r="E468" s="40" t="s">
        <v>5</v>
      </c>
    </row>
    <row r="469" spans="1:5" ht="12.75">
      <c r="A469" t="s">
        <v>58</v>
      </c>
      <c r="E469" s="39" t="s">
        <v>5</v>
      </c>
    </row>
    <row r="470" spans="1:16" ht="12.75">
      <c r="A470" t="s">
        <v>50</v>
      </c>
      <c s="34" t="s">
        <v>116</v>
      </c>
      <c s="34" t="s">
        <v>5426</v>
      </c>
      <c s="35" t="s">
        <v>5</v>
      </c>
      <c s="6" t="s">
        <v>5427</v>
      </c>
      <c s="36" t="s">
        <v>108</v>
      </c>
      <c s="37">
        <v>9.45</v>
      </c>
      <c s="36">
        <v>0.00039</v>
      </c>
      <c s="36">
        <f>ROUND(G470*H470,6)</f>
      </c>
      <c r="L470" s="38">
        <v>0</v>
      </c>
      <c s="32">
        <f>ROUND(ROUND(L470,2)*ROUND(G470,3),2)</f>
      </c>
      <c s="36" t="s">
        <v>54</v>
      </c>
      <c>
        <f>(M470*21)/100</f>
      </c>
      <c t="s">
        <v>28</v>
      </c>
    </row>
    <row r="471" spans="1:5" ht="12.75">
      <c r="A471" s="35" t="s">
        <v>55</v>
      </c>
      <c r="E471" s="39" t="s">
        <v>5427</v>
      </c>
    </row>
    <row r="472" spans="1:5" ht="25.5">
      <c r="A472" s="35" t="s">
        <v>56</v>
      </c>
      <c r="E472" s="40" t="s">
        <v>5428</v>
      </c>
    </row>
    <row r="473" spans="1:5" ht="12.75">
      <c r="A473" t="s">
        <v>58</v>
      </c>
      <c r="E473" s="39" t="s">
        <v>5</v>
      </c>
    </row>
    <row r="474" spans="1:16" ht="25.5">
      <c r="A474" t="s">
        <v>50</v>
      </c>
      <c s="34" t="s">
        <v>119</v>
      </c>
      <c s="34" t="s">
        <v>3589</v>
      </c>
      <c s="35" t="s">
        <v>5</v>
      </c>
      <c s="6" t="s">
        <v>3590</v>
      </c>
      <c s="36" t="s">
        <v>108</v>
      </c>
      <c s="37">
        <v>60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54</v>
      </c>
      <c>
        <f>(M474*21)/100</f>
      </c>
      <c t="s">
        <v>28</v>
      </c>
    </row>
    <row r="475" spans="1:5" ht="25.5">
      <c r="A475" s="35" t="s">
        <v>55</v>
      </c>
      <c r="E475" s="39" t="s">
        <v>3590</v>
      </c>
    </row>
    <row r="476" spans="1:5" ht="12.75">
      <c r="A476" s="35" t="s">
        <v>56</v>
      </c>
      <c r="E476" s="40" t="s">
        <v>5</v>
      </c>
    </row>
    <row r="477" spans="1:5" ht="12.75">
      <c r="A477" t="s">
        <v>58</v>
      </c>
      <c r="E477" s="39" t="s">
        <v>5</v>
      </c>
    </row>
    <row r="478" spans="1:16" ht="25.5">
      <c r="A478" t="s">
        <v>50</v>
      </c>
      <c s="34" t="s">
        <v>122</v>
      </c>
      <c s="34" t="s">
        <v>5429</v>
      </c>
      <c s="35" t="s">
        <v>5</v>
      </c>
      <c s="6" t="s">
        <v>5430</v>
      </c>
      <c s="36" t="s">
        <v>108</v>
      </c>
      <c s="37">
        <v>69</v>
      </c>
      <c s="36">
        <v>0.0002</v>
      </c>
      <c s="36">
        <f>ROUND(G478*H478,6)</f>
      </c>
      <c r="L478" s="38">
        <v>0</v>
      </c>
      <c s="32">
        <f>ROUND(ROUND(L478,2)*ROUND(G478,3),2)</f>
      </c>
      <c s="36" t="s">
        <v>54</v>
      </c>
      <c>
        <f>(M478*21)/100</f>
      </c>
      <c t="s">
        <v>28</v>
      </c>
    </row>
    <row r="479" spans="1:5" ht="25.5">
      <c r="A479" s="35" t="s">
        <v>55</v>
      </c>
      <c r="E479" s="39" t="s">
        <v>5430</v>
      </c>
    </row>
    <row r="480" spans="1:5" ht="25.5">
      <c r="A480" s="35" t="s">
        <v>56</v>
      </c>
      <c r="E480" s="40" t="s">
        <v>3496</v>
      </c>
    </row>
    <row r="481" spans="1:5" ht="12.75">
      <c r="A481" t="s">
        <v>58</v>
      </c>
      <c r="E481" s="39" t="s">
        <v>5</v>
      </c>
    </row>
    <row r="482" spans="1:16" ht="25.5">
      <c r="A482" t="s">
        <v>50</v>
      </c>
      <c s="34" t="s">
        <v>125</v>
      </c>
      <c s="34" t="s">
        <v>5431</v>
      </c>
      <c s="35" t="s">
        <v>5</v>
      </c>
      <c s="6" t="s">
        <v>5432</v>
      </c>
      <c s="36" t="s">
        <v>128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54</v>
      </c>
      <c>
        <f>(M482*21)/100</f>
      </c>
      <c t="s">
        <v>28</v>
      </c>
    </row>
    <row r="483" spans="1:5" ht="25.5">
      <c r="A483" s="35" t="s">
        <v>55</v>
      </c>
      <c r="E483" s="39" t="s">
        <v>5432</v>
      </c>
    </row>
    <row r="484" spans="1:5" ht="12.75">
      <c r="A484" s="35" t="s">
        <v>56</v>
      </c>
      <c r="E484" s="40" t="s">
        <v>5</v>
      </c>
    </row>
    <row r="485" spans="1:5" ht="12.75">
      <c r="A485" t="s">
        <v>58</v>
      </c>
      <c r="E485" s="39" t="s">
        <v>5</v>
      </c>
    </row>
    <row r="486" spans="1:16" ht="12.75">
      <c r="A486" t="s">
        <v>50</v>
      </c>
      <c s="34" t="s">
        <v>129</v>
      </c>
      <c s="34" t="s">
        <v>5433</v>
      </c>
      <c s="35" t="s">
        <v>5</v>
      </c>
      <c s="6" t="s">
        <v>5434</v>
      </c>
      <c s="36" t="s">
        <v>128</v>
      </c>
      <c s="37">
        <v>1</v>
      </c>
      <c s="36">
        <v>0.0081</v>
      </c>
      <c s="36">
        <f>ROUND(G486*H486,6)</f>
      </c>
      <c r="L486" s="38">
        <v>0</v>
      </c>
      <c s="32">
        <f>ROUND(ROUND(L486,2)*ROUND(G486,3),2)</f>
      </c>
      <c s="36" t="s">
        <v>54</v>
      </c>
      <c>
        <f>(M486*21)/100</f>
      </c>
      <c t="s">
        <v>28</v>
      </c>
    </row>
    <row r="487" spans="1:5" ht="12.75">
      <c r="A487" s="35" t="s">
        <v>55</v>
      </c>
      <c r="E487" s="39" t="s">
        <v>5434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5</v>
      </c>
    </row>
    <row r="490" spans="1:16" ht="25.5">
      <c r="A490" t="s">
        <v>50</v>
      </c>
      <c s="34" t="s">
        <v>132</v>
      </c>
      <c s="34" t="s">
        <v>5435</v>
      </c>
      <c s="35" t="s">
        <v>5</v>
      </c>
      <c s="6" t="s">
        <v>5436</v>
      </c>
      <c s="36" t="s">
        <v>128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54</v>
      </c>
      <c>
        <f>(M490*21)/100</f>
      </c>
      <c t="s">
        <v>28</v>
      </c>
    </row>
    <row r="491" spans="1:5" ht="25.5">
      <c r="A491" s="35" t="s">
        <v>55</v>
      </c>
      <c r="E491" s="39" t="s">
        <v>5436</v>
      </c>
    </row>
    <row r="492" spans="1:5" ht="12.75">
      <c r="A492" s="35" t="s">
        <v>56</v>
      </c>
      <c r="E492" s="40" t="s">
        <v>5</v>
      </c>
    </row>
    <row r="493" spans="1:5" ht="12.75">
      <c r="A493" t="s">
        <v>58</v>
      </c>
      <c r="E493" s="39" t="s">
        <v>5</v>
      </c>
    </row>
    <row r="494" spans="1:16" ht="12.75">
      <c r="A494" t="s">
        <v>50</v>
      </c>
      <c s="34" t="s">
        <v>135</v>
      </c>
      <c s="34" t="s">
        <v>5437</v>
      </c>
      <c s="35" t="s">
        <v>5</v>
      </c>
      <c s="6" t="s">
        <v>5438</v>
      </c>
      <c s="36" t="s">
        <v>128</v>
      </c>
      <c s="37">
        <v>1</v>
      </c>
      <c s="36">
        <v>0.0081</v>
      </c>
      <c s="36">
        <f>ROUND(G494*H494,6)</f>
      </c>
      <c r="L494" s="38">
        <v>0</v>
      </c>
      <c s="32">
        <f>ROUND(ROUND(L494,2)*ROUND(G494,3),2)</f>
      </c>
      <c s="36" t="s">
        <v>54</v>
      </c>
      <c>
        <f>(M494*21)/100</f>
      </c>
      <c t="s">
        <v>28</v>
      </c>
    </row>
    <row r="495" spans="1:5" ht="12.75">
      <c r="A495" s="35" t="s">
        <v>55</v>
      </c>
      <c r="E495" s="39" t="s">
        <v>5438</v>
      </c>
    </row>
    <row r="496" spans="1:5" ht="12.75">
      <c r="A496" s="35" t="s">
        <v>56</v>
      </c>
      <c r="E496" s="40" t="s">
        <v>5</v>
      </c>
    </row>
    <row r="497" spans="1:5" ht="12.75">
      <c r="A497" t="s">
        <v>58</v>
      </c>
      <c r="E497" s="39" t="s">
        <v>5</v>
      </c>
    </row>
    <row r="498" spans="1:16" ht="25.5">
      <c r="A498" t="s">
        <v>50</v>
      </c>
      <c s="34" t="s">
        <v>138</v>
      </c>
      <c s="34" t="s">
        <v>5439</v>
      </c>
      <c s="35" t="s">
        <v>5</v>
      </c>
      <c s="6" t="s">
        <v>5440</v>
      </c>
      <c s="36" t="s">
        <v>128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54</v>
      </c>
      <c>
        <f>(M498*21)/100</f>
      </c>
      <c t="s">
        <v>28</v>
      </c>
    </row>
    <row r="499" spans="1:5" ht="25.5">
      <c r="A499" s="35" t="s">
        <v>55</v>
      </c>
      <c r="E499" s="39" t="s">
        <v>5440</v>
      </c>
    </row>
    <row r="500" spans="1:5" ht="12.75">
      <c r="A500" s="35" t="s">
        <v>56</v>
      </c>
      <c r="E500" s="40" t="s">
        <v>5</v>
      </c>
    </row>
    <row r="501" spans="1:5" ht="12.75">
      <c r="A501" t="s">
        <v>58</v>
      </c>
      <c r="E501" s="39" t="s">
        <v>5</v>
      </c>
    </row>
    <row r="502" spans="1:16" ht="12.75">
      <c r="A502" t="s">
        <v>50</v>
      </c>
      <c s="34" t="s">
        <v>141</v>
      </c>
      <c s="34" t="s">
        <v>5441</v>
      </c>
      <c s="35" t="s">
        <v>5</v>
      </c>
      <c s="6" t="s">
        <v>5442</v>
      </c>
      <c s="36" t="s">
        <v>128</v>
      </c>
      <c s="37">
        <v>1</v>
      </c>
      <c s="36">
        <v>0.0081</v>
      </c>
      <c s="36">
        <f>ROUND(G502*H502,6)</f>
      </c>
      <c r="L502" s="38">
        <v>0</v>
      </c>
      <c s="32">
        <f>ROUND(ROUND(L502,2)*ROUND(G502,3),2)</f>
      </c>
      <c s="36" t="s">
        <v>54</v>
      </c>
      <c>
        <f>(M502*21)/100</f>
      </c>
      <c t="s">
        <v>28</v>
      </c>
    </row>
    <row r="503" spans="1:5" ht="12.75">
      <c r="A503" s="35" t="s">
        <v>55</v>
      </c>
      <c r="E503" s="39" t="s">
        <v>5442</v>
      </c>
    </row>
    <row r="504" spans="1:5" ht="12.75">
      <c r="A504" s="35" t="s">
        <v>56</v>
      </c>
      <c r="E504" s="40" t="s">
        <v>5</v>
      </c>
    </row>
    <row r="505" spans="1:5" ht="12.75">
      <c r="A505" t="s">
        <v>58</v>
      </c>
      <c r="E505" s="39" t="s">
        <v>5</v>
      </c>
    </row>
    <row r="506" spans="1:16" ht="25.5">
      <c r="A506" t="s">
        <v>50</v>
      </c>
      <c s="34" t="s">
        <v>144</v>
      </c>
      <c s="34" t="s">
        <v>5443</v>
      </c>
      <c s="35" t="s">
        <v>5</v>
      </c>
      <c s="6" t="s">
        <v>5444</v>
      </c>
      <c s="36" t="s">
        <v>128</v>
      </c>
      <c s="37">
        <v>12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54</v>
      </c>
      <c>
        <f>(M506*21)/100</f>
      </c>
      <c t="s">
        <v>28</v>
      </c>
    </row>
    <row r="507" spans="1:5" ht="25.5">
      <c r="A507" s="35" t="s">
        <v>55</v>
      </c>
      <c r="E507" s="39" t="s">
        <v>5444</v>
      </c>
    </row>
    <row r="508" spans="1:5" ht="12.75">
      <c r="A508" s="35" t="s">
        <v>56</v>
      </c>
      <c r="E508" s="40" t="s">
        <v>5</v>
      </c>
    </row>
    <row r="509" spans="1:5" ht="12.75">
      <c r="A509" t="s">
        <v>58</v>
      </c>
      <c r="E509" s="39" t="s">
        <v>5</v>
      </c>
    </row>
    <row r="510" spans="1:16" ht="12.75">
      <c r="A510" t="s">
        <v>50</v>
      </c>
      <c s="34" t="s">
        <v>147</v>
      </c>
      <c s="34" t="s">
        <v>5445</v>
      </c>
      <c s="35" t="s">
        <v>5</v>
      </c>
      <c s="6" t="s">
        <v>5446</v>
      </c>
      <c s="36" t="s">
        <v>128</v>
      </c>
      <c s="37">
        <v>12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109</v>
      </c>
      <c>
        <f>(M510*21)/100</f>
      </c>
      <c t="s">
        <v>28</v>
      </c>
    </row>
    <row r="511" spans="1:5" ht="12.75">
      <c r="A511" s="35" t="s">
        <v>55</v>
      </c>
      <c r="E511" s="39" t="s">
        <v>5446</v>
      </c>
    </row>
    <row r="512" spans="1:5" ht="12.75">
      <c r="A512" s="35" t="s">
        <v>56</v>
      </c>
      <c r="E512" s="40" t="s">
        <v>5</v>
      </c>
    </row>
    <row r="513" spans="1:5" ht="12.75">
      <c r="A513" t="s">
        <v>58</v>
      </c>
      <c r="E513" s="39" t="s">
        <v>5</v>
      </c>
    </row>
    <row r="514" spans="1:16" ht="12.75">
      <c r="A514" t="s">
        <v>50</v>
      </c>
      <c s="34" t="s">
        <v>150</v>
      </c>
      <c s="34" t="s">
        <v>5447</v>
      </c>
      <c s="35" t="s">
        <v>5</v>
      </c>
      <c s="6" t="s">
        <v>5448</v>
      </c>
      <c s="36" t="s">
        <v>108</v>
      </c>
      <c s="37">
        <v>0.5</v>
      </c>
      <c s="36">
        <v>0.0006</v>
      </c>
      <c s="36">
        <f>ROUND(G514*H514,6)</f>
      </c>
      <c r="L514" s="38">
        <v>0</v>
      </c>
      <c s="32">
        <f>ROUND(ROUND(L514,2)*ROUND(G514,3),2)</f>
      </c>
      <c s="36" t="s">
        <v>54</v>
      </c>
      <c>
        <f>(M514*21)/100</f>
      </c>
      <c t="s">
        <v>28</v>
      </c>
    </row>
    <row r="515" spans="1:5" ht="12.75">
      <c r="A515" s="35" t="s">
        <v>55</v>
      </c>
      <c r="E515" s="39" t="s">
        <v>5448</v>
      </c>
    </row>
    <row r="516" spans="1:5" ht="12.75">
      <c r="A516" s="35" t="s">
        <v>56</v>
      </c>
      <c r="E516" s="40" t="s">
        <v>5</v>
      </c>
    </row>
    <row r="517" spans="1:5" ht="12.75">
      <c r="A517" t="s">
        <v>58</v>
      </c>
      <c r="E517" s="39" t="s">
        <v>5</v>
      </c>
    </row>
    <row r="518" spans="1:16" ht="25.5">
      <c r="A518" t="s">
        <v>50</v>
      </c>
      <c s="34" t="s">
        <v>153</v>
      </c>
      <c s="34" t="s">
        <v>4360</v>
      </c>
      <c s="35" t="s">
        <v>5</v>
      </c>
      <c s="6" t="s">
        <v>4361</v>
      </c>
      <c s="36" t="s">
        <v>128</v>
      </c>
      <c s="37">
        <v>2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54</v>
      </c>
      <c>
        <f>(M518*21)/100</f>
      </c>
      <c t="s">
        <v>28</v>
      </c>
    </row>
    <row r="519" spans="1:5" ht="38.25">
      <c r="A519" s="35" t="s">
        <v>55</v>
      </c>
      <c r="E519" s="39" t="s">
        <v>4362</v>
      </c>
    </row>
    <row r="520" spans="1:5" ht="12.75">
      <c r="A520" s="35" t="s">
        <v>56</v>
      </c>
      <c r="E520" s="40" t="s">
        <v>5</v>
      </c>
    </row>
    <row r="521" spans="1:5" ht="12.75">
      <c r="A521" t="s">
        <v>58</v>
      </c>
      <c r="E521" s="39" t="s">
        <v>5</v>
      </c>
    </row>
    <row r="522" spans="1:16" ht="12.75">
      <c r="A522" t="s">
        <v>50</v>
      </c>
      <c s="34" t="s">
        <v>156</v>
      </c>
      <c s="34" t="s">
        <v>4363</v>
      </c>
      <c s="35" t="s">
        <v>5</v>
      </c>
      <c s="6" t="s">
        <v>4364</v>
      </c>
      <c s="36" t="s">
        <v>128</v>
      </c>
      <c s="37">
        <v>2</v>
      </c>
      <c s="36">
        <v>0.00013</v>
      </c>
      <c s="36">
        <f>ROUND(G522*H522,6)</f>
      </c>
      <c r="L522" s="38">
        <v>0</v>
      </c>
      <c s="32">
        <f>ROUND(ROUND(L522,2)*ROUND(G522,3),2)</f>
      </c>
      <c s="36" t="s">
        <v>54</v>
      </c>
      <c>
        <f>(M522*21)/100</f>
      </c>
      <c t="s">
        <v>28</v>
      </c>
    </row>
    <row r="523" spans="1:5" ht="12.75">
      <c r="A523" s="35" t="s">
        <v>55</v>
      </c>
      <c r="E523" s="39" t="s">
        <v>4364</v>
      </c>
    </row>
    <row r="524" spans="1:5" ht="12.75">
      <c r="A524" s="35" t="s">
        <v>56</v>
      </c>
      <c r="E524" s="40" t="s">
        <v>5</v>
      </c>
    </row>
    <row r="525" spans="1:5" ht="12.75">
      <c r="A525" t="s">
        <v>58</v>
      </c>
      <c r="E525" s="39" t="s">
        <v>5</v>
      </c>
    </row>
    <row r="526" spans="1:16" ht="25.5">
      <c r="A526" t="s">
        <v>50</v>
      </c>
      <c s="34" t="s">
        <v>159</v>
      </c>
      <c s="34" t="s">
        <v>3764</v>
      </c>
      <c s="35" t="s">
        <v>5</v>
      </c>
      <c s="6" t="s">
        <v>3765</v>
      </c>
      <c s="36" t="s">
        <v>85</v>
      </c>
      <c s="37">
        <v>0.042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54</v>
      </c>
      <c>
        <f>(M526*21)/100</f>
      </c>
      <c t="s">
        <v>28</v>
      </c>
    </row>
    <row r="527" spans="1:5" ht="25.5">
      <c r="A527" s="35" t="s">
        <v>55</v>
      </c>
      <c r="E527" s="39" t="s">
        <v>3765</v>
      </c>
    </row>
    <row r="528" spans="1:5" ht="12.75">
      <c r="A528" s="35" t="s">
        <v>56</v>
      </c>
      <c r="E528" s="40" t="s">
        <v>5</v>
      </c>
    </row>
    <row r="529" spans="1:5" ht="12.75">
      <c r="A529" t="s">
        <v>58</v>
      </c>
      <c r="E529" s="39" t="s">
        <v>5</v>
      </c>
    </row>
    <row r="530" spans="1:16" ht="38.25">
      <c r="A530" t="s">
        <v>50</v>
      </c>
      <c s="34" t="s">
        <v>162</v>
      </c>
      <c s="34" t="s">
        <v>3766</v>
      </c>
      <c s="35" t="s">
        <v>5</v>
      </c>
      <c s="6" t="s">
        <v>3767</v>
      </c>
      <c s="36" t="s">
        <v>85</v>
      </c>
      <c s="37">
        <v>0.042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54</v>
      </c>
      <c>
        <f>(M530*21)/100</f>
      </c>
      <c t="s">
        <v>28</v>
      </c>
    </row>
    <row r="531" spans="1:5" ht="38.25">
      <c r="A531" s="35" t="s">
        <v>55</v>
      </c>
      <c r="E531" s="39" t="s">
        <v>3768</v>
      </c>
    </row>
    <row r="532" spans="1:5" ht="12.75">
      <c r="A532" s="35" t="s">
        <v>56</v>
      </c>
      <c r="E532" s="40" t="s">
        <v>5</v>
      </c>
    </row>
    <row r="533" spans="1:5" ht="12.75">
      <c r="A533" t="s">
        <v>58</v>
      </c>
      <c r="E533" s="39" t="s">
        <v>5</v>
      </c>
    </row>
    <row r="534" spans="1:13" ht="12.75">
      <c r="A534" t="s">
        <v>47</v>
      </c>
      <c r="C534" s="31" t="s">
        <v>103</v>
      </c>
      <c r="E534" s="33" t="s">
        <v>104</v>
      </c>
      <c r="J534" s="32">
        <f>0</f>
      </c>
      <c s="32">
        <f>0</f>
      </c>
      <c s="32">
        <f>0+L535+L539+L543+L547</f>
      </c>
      <c s="32">
        <f>0+M535+M539+M543+M547</f>
      </c>
    </row>
    <row r="535" spans="1:16" ht="12.75">
      <c r="A535" t="s">
        <v>50</v>
      </c>
      <c s="34" t="s">
        <v>165</v>
      </c>
      <c s="34" t="s">
        <v>3865</v>
      </c>
      <c s="35" t="s">
        <v>5</v>
      </c>
      <c s="6" t="s">
        <v>3866</v>
      </c>
      <c s="36" t="s">
        <v>108</v>
      </c>
      <c s="37">
        <v>40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54</v>
      </c>
      <c>
        <f>(M535*21)/100</f>
      </c>
      <c t="s">
        <v>28</v>
      </c>
    </row>
    <row r="536" spans="1:5" ht="12.75">
      <c r="A536" s="35" t="s">
        <v>55</v>
      </c>
      <c r="E536" s="39" t="s">
        <v>3866</v>
      </c>
    </row>
    <row r="537" spans="1:5" ht="12.75">
      <c r="A537" s="35" t="s">
        <v>56</v>
      </c>
      <c r="E537" s="40" t="s">
        <v>5</v>
      </c>
    </row>
    <row r="538" spans="1:5" ht="12.75">
      <c r="A538" t="s">
        <v>58</v>
      </c>
      <c r="E538" s="39" t="s">
        <v>5</v>
      </c>
    </row>
    <row r="539" spans="1:16" ht="25.5">
      <c r="A539" t="s">
        <v>50</v>
      </c>
      <c s="34" t="s">
        <v>168</v>
      </c>
      <c s="34" t="s">
        <v>5449</v>
      </c>
      <c s="35" t="s">
        <v>5</v>
      </c>
      <c s="6" t="s">
        <v>5450</v>
      </c>
      <c s="36" t="s">
        <v>108</v>
      </c>
      <c s="37">
        <v>48</v>
      </c>
      <c s="36">
        <v>0.00012</v>
      </c>
      <c s="36">
        <f>ROUND(G539*H539,6)</f>
      </c>
      <c r="L539" s="38">
        <v>0</v>
      </c>
      <c s="32">
        <f>ROUND(ROUND(L539,2)*ROUND(G539,3),2)</f>
      </c>
      <c s="36" t="s">
        <v>54</v>
      </c>
      <c>
        <f>(M539*21)/100</f>
      </c>
      <c t="s">
        <v>28</v>
      </c>
    </row>
    <row r="540" spans="1:5" ht="25.5">
      <c r="A540" s="35" t="s">
        <v>55</v>
      </c>
      <c r="E540" s="39" t="s">
        <v>5450</v>
      </c>
    </row>
    <row r="541" spans="1:5" ht="25.5">
      <c r="A541" s="35" t="s">
        <v>56</v>
      </c>
      <c r="E541" s="40" t="s">
        <v>5451</v>
      </c>
    </row>
    <row r="542" spans="1:5" ht="12.75">
      <c r="A542" t="s">
        <v>58</v>
      </c>
      <c r="E542" s="39" t="s">
        <v>5</v>
      </c>
    </row>
    <row r="543" spans="1:16" ht="25.5">
      <c r="A543" t="s">
        <v>50</v>
      </c>
      <c s="34" t="s">
        <v>171</v>
      </c>
      <c s="34" t="s">
        <v>199</v>
      </c>
      <c s="35" t="s">
        <v>5</v>
      </c>
      <c s="6" t="s">
        <v>200</v>
      </c>
      <c s="36" t="s">
        <v>85</v>
      </c>
      <c s="37">
        <v>0.006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54</v>
      </c>
      <c>
        <f>(M543*21)/100</f>
      </c>
      <c t="s">
        <v>28</v>
      </c>
    </row>
    <row r="544" spans="1:5" ht="25.5">
      <c r="A544" s="35" t="s">
        <v>55</v>
      </c>
      <c r="E544" s="39" t="s">
        <v>200</v>
      </c>
    </row>
    <row r="545" spans="1:5" ht="12.75">
      <c r="A545" s="35" t="s">
        <v>56</v>
      </c>
      <c r="E545" s="40" t="s">
        <v>5</v>
      </c>
    </row>
    <row r="546" spans="1:5" ht="12.75">
      <c r="A546" t="s">
        <v>58</v>
      </c>
      <c r="E546" s="39" t="s">
        <v>5</v>
      </c>
    </row>
    <row r="547" spans="1:16" ht="38.25">
      <c r="A547" t="s">
        <v>50</v>
      </c>
      <c s="34" t="s">
        <v>174</v>
      </c>
      <c s="34" t="s">
        <v>202</v>
      </c>
      <c s="35" t="s">
        <v>5</v>
      </c>
      <c s="6" t="s">
        <v>203</v>
      </c>
      <c s="36" t="s">
        <v>85</v>
      </c>
      <c s="37">
        <v>0.006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54</v>
      </c>
      <c>
        <f>(M547*21)/100</f>
      </c>
      <c t="s">
        <v>28</v>
      </c>
    </row>
    <row r="548" spans="1:5" ht="38.25">
      <c r="A548" s="35" t="s">
        <v>55</v>
      </c>
      <c r="E548" s="39" t="s">
        <v>204</v>
      </c>
    </row>
    <row r="549" spans="1:5" ht="12.75">
      <c r="A549" s="35" t="s">
        <v>56</v>
      </c>
      <c r="E549" s="40" t="s">
        <v>5</v>
      </c>
    </row>
    <row r="550" spans="1:5" ht="12.75">
      <c r="A550" t="s">
        <v>58</v>
      </c>
      <c r="E550" s="39" t="s">
        <v>5</v>
      </c>
    </row>
    <row r="551" spans="1:13" ht="12.75">
      <c r="A551" t="s">
        <v>47</v>
      </c>
      <c r="C551" s="31" t="s">
        <v>3014</v>
      </c>
      <c r="E551" s="33" t="s">
        <v>3015</v>
      </c>
      <c r="J551" s="32">
        <f>0</f>
      </c>
      <c s="32">
        <f>0</f>
      </c>
      <c s="32">
        <f>0+L552</f>
      </c>
      <c s="32">
        <f>0+M552</f>
      </c>
    </row>
    <row r="552" spans="1:16" ht="25.5">
      <c r="A552" t="s">
        <v>50</v>
      </c>
      <c s="34" t="s">
        <v>1845</v>
      </c>
      <c s="34" t="s">
        <v>3016</v>
      </c>
      <c s="35" t="s">
        <v>5</v>
      </c>
      <c s="6" t="s">
        <v>3017</v>
      </c>
      <c s="36" t="s">
        <v>566</v>
      </c>
      <c s="37">
        <v>20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28</v>
      </c>
    </row>
    <row r="553" spans="1:5" ht="25.5">
      <c r="A553" s="35" t="s">
        <v>55</v>
      </c>
      <c r="E553" s="39" t="s">
        <v>3017</v>
      </c>
    </row>
    <row r="554" spans="1:5" ht="25.5">
      <c r="A554" s="35" t="s">
        <v>56</v>
      </c>
      <c r="E554" s="40" t="s">
        <v>3785</v>
      </c>
    </row>
    <row r="555" spans="1:5" ht="12.75">
      <c r="A555" t="s">
        <v>58</v>
      </c>
      <c r="E555" s="39" t="s">
        <v>5</v>
      </c>
    </row>
    <row r="556" spans="1:13" ht="12.75">
      <c r="A556" t="s">
        <v>47</v>
      </c>
      <c r="C556" s="31" t="s">
        <v>1497</v>
      </c>
      <c r="E556" s="33" t="s">
        <v>3786</v>
      </c>
      <c r="J556" s="32">
        <f>0</f>
      </c>
      <c s="32">
        <f>0</f>
      </c>
      <c s="32">
        <f>0+L557</f>
      </c>
      <c s="32">
        <f>0+M557</f>
      </c>
    </row>
    <row r="557" spans="1:16" ht="12.75">
      <c r="A557" t="s">
        <v>50</v>
      </c>
      <c s="34" t="s">
        <v>1848</v>
      </c>
      <c s="34" t="s">
        <v>3787</v>
      </c>
      <c s="35" t="s">
        <v>5</v>
      </c>
      <c s="6" t="s">
        <v>3788</v>
      </c>
      <c s="36" t="s">
        <v>381</v>
      </c>
      <c s="37">
        <v>1</v>
      </c>
      <c s="36">
        <v>0</v>
      </c>
      <c s="36">
        <f>ROUND(G557*H557,6)</f>
      </c>
      <c r="L557" s="38">
        <v>0</v>
      </c>
      <c s="32">
        <f>ROUND(ROUND(L557,2)*ROUND(G557,3),2)</f>
      </c>
      <c s="36" t="s">
        <v>109</v>
      </c>
      <c>
        <f>(M557*21)/100</f>
      </c>
      <c t="s">
        <v>28</v>
      </c>
    </row>
    <row r="558" spans="1:5" ht="12.75">
      <c r="A558" s="35" t="s">
        <v>55</v>
      </c>
      <c r="E558" s="39" t="s">
        <v>3788</v>
      </c>
    </row>
    <row r="559" spans="1:5" ht="12.75">
      <c r="A559" s="35" t="s">
        <v>56</v>
      </c>
      <c r="E559" s="40" t="s">
        <v>5</v>
      </c>
    </row>
    <row r="560" spans="1:5" ht="12.75">
      <c r="A560" t="s">
        <v>58</v>
      </c>
      <c r="E560" s="39" t="s">
        <v>5</v>
      </c>
    </row>
    <row r="561" spans="1:13" ht="12.75">
      <c r="A561" t="s">
        <v>47</v>
      </c>
      <c r="C561" s="31" t="s">
        <v>1345</v>
      </c>
      <c r="E561" s="33" t="s">
        <v>1346</v>
      </c>
      <c r="J561" s="32">
        <f>0</f>
      </c>
      <c s="32">
        <f>0</f>
      </c>
      <c s="32">
        <f>0+L562</f>
      </c>
      <c s="32">
        <f>0+M562</f>
      </c>
    </row>
    <row r="562" spans="1:16" ht="12.75">
      <c r="A562" t="s">
        <v>50</v>
      </c>
      <c s="34" t="s">
        <v>1852</v>
      </c>
      <c s="34" t="s">
        <v>3351</v>
      </c>
      <c s="35" t="s">
        <v>5</v>
      </c>
      <c s="6" t="s">
        <v>3352</v>
      </c>
      <c s="36" t="s">
        <v>1343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54</v>
      </c>
      <c>
        <f>(M562*21)/100</f>
      </c>
      <c t="s">
        <v>28</v>
      </c>
    </row>
    <row r="563" spans="1:5" ht="12.75">
      <c r="A563" s="35" t="s">
        <v>55</v>
      </c>
      <c r="E563" s="39" t="s">
        <v>3352</v>
      </c>
    </row>
    <row r="564" spans="1:5" ht="12.75">
      <c r="A564" s="35" t="s">
        <v>56</v>
      </c>
      <c r="E564" s="40" t="s">
        <v>5</v>
      </c>
    </row>
    <row r="565" spans="1:5" ht="12.75">
      <c r="A565" t="s">
        <v>58</v>
      </c>
      <c r="E5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5452</v>
      </c>
      <c s="41">
        <f>Rekapitulace!C55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5452</v>
      </c>
      <c r="E4" s="26" t="s">
        <v>5453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COUNTIFS(L8:L250,"=0",A8:A250,"P")+COUNTIFS(L8:L250,"",A8:A250,"P")+SUM(Q8:Q250)</f>
      </c>
    </row>
    <row r="8" spans="1:13" ht="12.75">
      <c r="A8" t="s">
        <v>45</v>
      </c>
      <c r="C8" s="28" t="s">
        <v>5456</v>
      </c>
      <c r="E8" s="30" t="s">
        <v>5455</v>
      </c>
      <c r="J8" s="29">
        <f>0+J9+J46+J63+J68+J93+J190+J195+J200+J249</f>
      </c>
      <c s="29">
        <f>0+K9+K46+K63+K68+K93+K190+K195+K200+K249</f>
      </c>
      <c s="29">
        <f>0+L9+L46+L63+L68+L93+L190+L195+L200+L249</f>
      </c>
      <c s="29">
        <f>0+M9+M46+M63+M68+M93+M190+M195+M200+M249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50</v>
      </c>
      <c s="34" t="s">
        <v>48</v>
      </c>
      <c s="34" t="s">
        <v>4548</v>
      </c>
      <c s="35" t="s">
        <v>5</v>
      </c>
      <c s="6" t="s">
        <v>4549</v>
      </c>
      <c s="36" t="s">
        <v>53</v>
      </c>
      <c s="37">
        <v>193.204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4549</v>
      </c>
    </row>
    <row r="12" spans="1:5" ht="63.75">
      <c r="A12" s="35" t="s">
        <v>56</v>
      </c>
      <c r="E12" s="40" t="s">
        <v>5457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4551</v>
      </c>
      <c s="35" t="s">
        <v>5</v>
      </c>
      <c s="6" t="s">
        <v>4552</v>
      </c>
      <c s="36" t="s">
        <v>102</v>
      </c>
      <c s="37">
        <v>322.008</v>
      </c>
      <c s="36">
        <v>0.00084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4552</v>
      </c>
    </row>
    <row r="16" spans="1:5" ht="63.75">
      <c r="A16" s="35" t="s">
        <v>56</v>
      </c>
      <c r="E16" s="40" t="s">
        <v>5458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1311</v>
      </c>
      <c s="35" t="s">
        <v>5</v>
      </c>
      <c s="6" t="s">
        <v>1312</v>
      </c>
      <c s="36" t="s">
        <v>102</v>
      </c>
      <c s="37">
        <v>322.008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1312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943</v>
      </c>
      <c s="35" t="s">
        <v>5</v>
      </c>
      <c s="6" t="s">
        <v>944</v>
      </c>
      <c s="36" t="s">
        <v>53</v>
      </c>
      <c s="37">
        <v>56.534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945</v>
      </c>
    </row>
    <row r="24" spans="1:5" ht="12.75">
      <c r="A24" s="35" t="s">
        <v>56</v>
      </c>
      <c r="E24" s="40" t="s">
        <v>5459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947</v>
      </c>
      <c s="35" t="s">
        <v>5</v>
      </c>
      <c s="6" t="s">
        <v>948</v>
      </c>
      <c s="36" t="s">
        <v>53</v>
      </c>
      <c s="37">
        <v>56.534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948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949</v>
      </c>
      <c s="35" t="s">
        <v>5</v>
      </c>
      <c s="6" t="s">
        <v>950</v>
      </c>
      <c s="36" t="s">
        <v>53</v>
      </c>
      <c s="37">
        <v>56.534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950</v>
      </c>
    </row>
    <row r="32" spans="1:5" ht="25.5">
      <c r="A32" s="35" t="s">
        <v>56</v>
      </c>
      <c r="E32" s="40" t="s">
        <v>5460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951</v>
      </c>
      <c s="35" t="s">
        <v>5</v>
      </c>
      <c s="6" t="s">
        <v>952</v>
      </c>
      <c s="36" t="s">
        <v>53</v>
      </c>
      <c s="37">
        <v>136.671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952</v>
      </c>
    </row>
    <row r="36" spans="1:5" ht="63.75">
      <c r="A36" s="35" t="s">
        <v>56</v>
      </c>
      <c r="E36" s="40" t="s">
        <v>5461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1259</v>
      </c>
      <c s="35" t="s">
        <v>5</v>
      </c>
      <c s="6" t="s">
        <v>1260</v>
      </c>
      <c s="36" t="s">
        <v>53</v>
      </c>
      <c s="37">
        <v>42.401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38.25">
      <c r="A39" s="35" t="s">
        <v>55</v>
      </c>
      <c r="E39" s="39" t="s">
        <v>1261</v>
      </c>
    </row>
    <row r="40" spans="1:5" ht="63.75">
      <c r="A40" s="35" t="s">
        <v>56</v>
      </c>
      <c r="E40" s="40" t="s">
        <v>5462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4558</v>
      </c>
      <c s="35" t="s">
        <v>5</v>
      </c>
      <c s="6" t="s">
        <v>4559</v>
      </c>
      <c s="36" t="s">
        <v>85</v>
      </c>
      <c s="37">
        <v>84.802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4559</v>
      </c>
    </row>
    <row r="44" spans="1:5" ht="25.5">
      <c r="A44" s="35" t="s">
        <v>56</v>
      </c>
      <c r="E44" s="40" t="s">
        <v>5463</v>
      </c>
    </row>
    <row r="45" spans="1:5" ht="12.75">
      <c r="A45" t="s">
        <v>58</v>
      </c>
      <c r="E45" s="39" t="s">
        <v>5</v>
      </c>
    </row>
    <row r="46" spans="1:13" ht="12.75">
      <c r="A46" t="s">
        <v>47</v>
      </c>
      <c r="C46" s="31" t="s">
        <v>962</v>
      </c>
      <c r="E46" s="33" t="s">
        <v>963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50</v>
      </c>
      <c s="34" t="s">
        <v>186</v>
      </c>
      <c s="34" t="s">
        <v>965</v>
      </c>
      <c s="35" t="s">
        <v>5</v>
      </c>
      <c s="6" t="s">
        <v>5464</v>
      </c>
      <c s="36" t="s">
        <v>128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109</v>
      </c>
      <c>
        <f>(M47*21)/100</f>
      </c>
      <c t="s">
        <v>28</v>
      </c>
    </row>
    <row r="48" spans="1:5" ht="12.75">
      <c r="A48" s="35" t="s">
        <v>55</v>
      </c>
      <c r="E48" s="39" t="s">
        <v>5464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189</v>
      </c>
      <c s="34" t="s">
        <v>969</v>
      </c>
      <c s="35" t="s">
        <v>5</v>
      </c>
      <c s="6" t="s">
        <v>4562</v>
      </c>
      <c s="36" t="s">
        <v>128</v>
      </c>
      <c s="37">
        <v>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109</v>
      </c>
      <c>
        <f>(M51*21)/100</f>
      </c>
      <c t="s">
        <v>28</v>
      </c>
    </row>
    <row r="52" spans="1:5" ht="12.75">
      <c r="A52" s="35" t="s">
        <v>55</v>
      </c>
      <c r="E52" s="39" t="s">
        <v>4562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192</v>
      </c>
      <c s="34" t="s">
        <v>5465</v>
      </c>
      <c s="35" t="s">
        <v>5</v>
      </c>
      <c s="6" t="s">
        <v>5466</v>
      </c>
      <c s="36" t="s">
        <v>128</v>
      </c>
      <c s="37">
        <v>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109</v>
      </c>
      <c>
        <f>(M55*21)/100</f>
      </c>
      <c t="s">
        <v>28</v>
      </c>
    </row>
    <row r="56" spans="1:5" ht="12.75">
      <c r="A56" s="35" t="s">
        <v>55</v>
      </c>
      <c r="E56" s="39" t="s">
        <v>5466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195</v>
      </c>
      <c s="34" t="s">
        <v>5467</v>
      </c>
      <c s="35" t="s">
        <v>5</v>
      </c>
      <c s="6" t="s">
        <v>5468</v>
      </c>
      <c s="36" t="s">
        <v>128</v>
      </c>
      <c s="37">
        <v>10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</v>
      </c>
      <c>
        <f>(M59*21)/100</f>
      </c>
      <c t="s">
        <v>28</v>
      </c>
    </row>
    <row r="60" spans="1:5" ht="12.75">
      <c r="A60" s="35" t="s">
        <v>55</v>
      </c>
      <c r="E60" s="39" t="s">
        <v>5468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3" ht="12.75">
      <c r="A63" t="s">
        <v>47</v>
      </c>
      <c r="C63" s="31" t="s">
        <v>63</v>
      </c>
      <c r="E63" s="33" t="s">
        <v>994</v>
      </c>
      <c r="J63" s="32">
        <f>0</f>
      </c>
      <c s="32">
        <f>0</f>
      </c>
      <c s="32">
        <f>0+L64</f>
      </c>
      <c s="32">
        <f>0+M64</f>
      </c>
    </row>
    <row r="64" spans="1:16" ht="25.5">
      <c r="A64" t="s">
        <v>50</v>
      </c>
      <c s="34" t="s">
        <v>82</v>
      </c>
      <c s="34" t="s">
        <v>998</v>
      </c>
      <c s="35" t="s">
        <v>5</v>
      </c>
      <c s="6" t="s">
        <v>999</v>
      </c>
      <c s="36" t="s">
        <v>53</v>
      </c>
      <c s="37">
        <v>14.133</v>
      </c>
      <c s="36">
        <v>1.89077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25.5">
      <c r="A65" s="35" t="s">
        <v>55</v>
      </c>
      <c r="E65" s="39" t="s">
        <v>999</v>
      </c>
    </row>
    <row r="66" spans="1:5" ht="63.75">
      <c r="A66" s="35" t="s">
        <v>56</v>
      </c>
      <c r="E66" s="40" t="s">
        <v>5469</v>
      </c>
    </row>
    <row r="67" spans="1:5" ht="12.75">
      <c r="A67" t="s">
        <v>58</v>
      </c>
      <c r="E67" s="39" t="s">
        <v>5</v>
      </c>
    </row>
    <row r="68" spans="1:13" ht="12.75">
      <c r="A68" t="s">
        <v>47</v>
      </c>
      <c r="C68" s="31" t="s">
        <v>2696</v>
      </c>
      <c r="E68" s="33" t="s">
        <v>2697</v>
      </c>
      <c r="J68" s="32">
        <f>0</f>
      </c>
      <c s="32">
        <f>0</f>
      </c>
      <c s="32">
        <f>0+L69+L73+L77+L81+L85+L89</f>
      </c>
      <c s="32">
        <f>0+M69+M73+M77+M81+M85+M89</f>
      </c>
    </row>
    <row r="69" spans="1:16" ht="12.75">
      <c r="A69" t="s">
        <v>50</v>
      </c>
      <c s="34" t="s">
        <v>168</v>
      </c>
      <c s="34" t="s">
        <v>2747</v>
      </c>
      <c s="35" t="s">
        <v>5</v>
      </c>
      <c s="6" t="s">
        <v>2748</v>
      </c>
      <c s="36" t="s">
        <v>128</v>
      </c>
      <c s="37">
        <v>5</v>
      </c>
      <c s="36">
        <v>0.00034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2748</v>
      </c>
    </row>
    <row r="71" spans="1:5" ht="25.5">
      <c r="A71" s="35" t="s">
        <v>56</v>
      </c>
      <c r="E71" s="40" t="s">
        <v>5470</v>
      </c>
    </row>
    <row r="72" spans="1:5" ht="12.75">
      <c r="A72" t="s">
        <v>58</v>
      </c>
      <c r="E72" s="39" t="s">
        <v>5</v>
      </c>
    </row>
    <row r="73" spans="1:16" ht="25.5">
      <c r="A73" t="s">
        <v>50</v>
      </c>
      <c s="34" t="s">
        <v>171</v>
      </c>
      <c s="34" t="s">
        <v>2755</v>
      </c>
      <c s="35" t="s">
        <v>5</v>
      </c>
      <c s="6" t="s">
        <v>2756</v>
      </c>
      <c s="36" t="s">
        <v>128</v>
      </c>
      <c s="37">
        <v>5</v>
      </c>
      <c s="36">
        <v>0.0004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25.5">
      <c r="A74" s="35" t="s">
        <v>55</v>
      </c>
      <c r="E74" s="39" t="s">
        <v>2756</v>
      </c>
    </row>
    <row r="75" spans="1:5" ht="25.5">
      <c r="A75" s="35" t="s">
        <v>56</v>
      </c>
      <c r="E75" s="40" t="s">
        <v>5470</v>
      </c>
    </row>
    <row r="76" spans="1:5" ht="12.75">
      <c r="A76" t="s">
        <v>58</v>
      </c>
      <c r="E76" s="39" t="s">
        <v>5</v>
      </c>
    </row>
    <row r="77" spans="1:16" ht="25.5">
      <c r="A77" t="s">
        <v>50</v>
      </c>
      <c s="34" t="s">
        <v>174</v>
      </c>
      <c s="34" t="s">
        <v>5471</v>
      </c>
      <c s="35" t="s">
        <v>5</v>
      </c>
      <c s="6" t="s">
        <v>5472</v>
      </c>
      <c s="36" t="s">
        <v>128</v>
      </c>
      <c s="37">
        <v>5</v>
      </c>
      <c s="36">
        <v>0.00127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25.5">
      <c r="A78" s="35" t="s">
        <v>55</v>
      </c>
      <c r="E78" s="39" t="s">
        <v>5472</v>
      </c>
    </row>
    <row r="79" spans="1:5" ht="25.5">
      <c r="A79" s="35" t="s">
        <v>56</v>
      </c>
      <c r="E79" s="40" t="s">
        <v>5470</v>
      </c>
    </row>
    <row r="80" spans="1:5" ht="12.75">
      <c r="A80" t="s">
        <v>58</v>
      </c>
      <c r="E80" s="39" t="s">
        <v>5</v>
      </c>
    </row>
    <row r="81" spans="1:16" ht="25.5">
      <c r="A81" t="s">
        <v>50</v>
      </c>
      <c s="34" t="s">
        <v>177</v>
      </c>
      <c s="34" t="s">
        <v>2781</v>
      </c>
      <c s="35" t="s">
        <v>5</v>
      </c>
      <c s="6" t="s">
        <v>2782</v>
      </c>
      <c s="36" t="s">
        <v>108</v>
      </c>
      <c s="37">
        <v>120.3</v>
      </c>
      <c s="36">
        <v>1E-05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25.5">
      <c r="A82" s="35" t="s">
        <v>55</v>
      </c>
      <c r="E82" s="39" t="s">
        <v>2782</v>
      </c>
    </row>
    <row r="83" spans="1:5" ht="12.75">
      <c r="A83" s="35" t="s">
        <v>56</v>
      </c>
      <c r="E83" s="40" t="s">
        <v>5473</v>
      </c>
    </row>
    <row r="84" spans="1:5" ht="12.75">
      <c r="A84" t="s">
        <v>58</v>
      </c>
      <c r="E84" s="39" t="s">
        <v>5</v>
      </c>
    </row>
    <row r="85" spans="1:16" ht="25.5">
      <c r="A85" t="s">
        <v>50</v>
      </c>
      <c s="34" t="s">
        <v>180</v>
      </c>
      <c s="34" t="s">
        <v>2783</v>
      </c>
      <c s="35" t="s">
        <v>5</v>
      </c>
      <c s="6" t="s">
        <v>2784</v>
      </c>
      <c s="36" t="s">
        <v>85</v>
      </c>
      <c s="37">
        <v>0.011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25.5">
      <c r="A86" s="35" t="s">
        <v>55</v>
      </c>
      <c r="E86" s="39" t="s">
        <v>2784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25.5">
      <c r="A89" t="s">
        <v>50</v>
      </c>
      <c s="34" t="s">
        <v>183</v>
      </c>
      <c s="34" t="s">
        <v>2785</v>
      </c>
      <c s="35" t="s">
        <v>5</v>
      </c>
      <c s="6" t="s">
        <v>2786</v>
      </c>
      <c s="36" t="s">
        <v>85</v>
      </c>
      <c s="37">
        <v>0.011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38.25">
      <c r="A90" s="35" t="s">
        <v>55</v>
      </c>
      <c r="E90" s="39" t="s">
        <v>2787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5</v>
      </c>
    </row>
    <row r="93" spans="1:13" ht="12.75">
      <c r="A93" t="s">
        <v>47</v>
      </c>
      <c r="C93" s="31" t="s">
        <v>75</v>
      </c>
      <c r="E93" s="33" t="s">
        <v>1046</v>
      </c>
      <c r="J93" s="32">
        <f>0</f>
      </c>
      <c s="32">
        <f>0</f>
      </c>
      <c s="32">
        <f>0+L94+L98+L102+L106+L110+L114+L118+L122+L126+L130+L134+L138+L142+L146+L150+L154+L158+L162+L166+L170+L174+L178+L182+L186</f>
      </c>
      <c s="32">
        <f>0+M94+M98+M102+M106+M110+M114+M118+M122+M126+M130+M134+M138+M142+M146+M150+M154+M158+M162+M166+M170+M174+M178+M182+M186</f>
      </c>
    </row>
    <row r="94" spans="1:16" ht="25.5">
      <c r="A94" t="s">
        <v>50</v>
      </c>
      <c s="34" t="s">
        <v>87</v>
      </c>
      <c s="34" t="s">
        <v>5474</v>
      </c>
      <c s="35" t="s">
        <v>5</v>
      </c>
      <c s="6" t="s">
        <v>5475</v>
      </c>
      <c s="36" t="s">
        <v>108</v>
      </c>
      <c s="37">
        <v>11.5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25.5">
      <c r="A95" s="35" t="s">
        <v>55</v>
      </c>
      <c r="E95" s="39" t="s">
        <v>5475</v>
      </c>
    </row>
    <row r="96" spans="1:5" ht="25.5">
      <c r="A96" s="35" t="s">
        <v>56</v>
      </c>
      <c r="E96" s="40" t="s">
        <v>5476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90</v>
      </c>
      <c s="34" t="s">
        <v>5477</v>
      </c>
      <c s="35" t="s">
        <v>5</v>
      </c>
      <c s="6" t="s">
        <v>5478</v>
      </c>
      <c s="36" t="s">
        <v>108</v>
      </c>
      <c s="37">
        <v>11.673</v>
      </c>
      <c s="36">
        <v>0.00027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5478</v>
      </c>
    </row>
    <row r="100" spans="1:5" ht="25.5">
      <c r="A100" s="35" t="s">
        <v>56</v>
      </c>
      <c r="E100" s="40" t="s">
        <v>5479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94</v>
      </c>
      <c s="34" t="s">
        <v>5480</v>
      </c>
      <c s="35" t="s">
        <v>5</v>
      </c>
      <c s="6" t="s">
        <v>5481</v>
      </c>
      <c s="36" t="s">
        <v>108</v>
      </c>
      <c s="37">
        <v>108.8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25.5">
      <c r="A103" s="35" t="s">
        <v>55</v>
      </c>
      <c r="E103" s="39" t="s">
        <v>5481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96</v>
      </c>
      <c s="34" t="s">
        <v>5482</v>
      </c>
      <c s="35" t="s">
        <v>5</v>
      </c>
      <c s="6" t="s">
        <v>5483</v>
      </c>
      <c s="36" t="s">
        <v>108</v>
      </c>
      <c s="37">
        <v>110.432</v>
      </c>
      <c s="36">
        <v>0.00106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5483</v>
      </c>
    </row>
    <row r="108" spans="1:5" ht="25.5">
      <c r="A108" s="35" t="s">
        <v>56</v>
      </c>
      <c r="E108" s="40" t="s">
        <v>5484</v>
      </c>
    </row>
    <row r="109" spans="1:5" ht="12.75">
      <c r="A109" t="s">
        <v>58</v>
      </c>
      <c r="E109" s="39" t="s">
        <v>5</v>
      </c>
    </row>
    <row r="110" spans="1:16" ht="25.5">
      <c r="A110" t="s">
        <v>50</v>
      </c>
      <c s="34" t="s">
        <v>99</v>
      </c>
      <c s="34" t="s">
        <v>2946</v>
      </c>
      <c s="35" t="s">
        <v>5</v>
      </c>
      <c s="6" t="s">
        <v>2947</v>
      </c>
      <c s="36" t="s">
        <v>108</v>
      </c>
      <c s="37">
        <v>63</v>
      </c>
      <c s="36">
        <v>1E-05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25.5">
      <c r="A111" s="35" t="s">
        <v>55</v>
      </c>
      <c r="E111" s="39" t="s">
        <v>2947</v>
      </c>
    </row>
    <row r="112" spans="1:5" ht="25.5">
      <c r="A112" s="35" t="s">
        <v>56</v>
      </c>
      <c r="E112" s="40" t="s">
        <v>5485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207</v>
      </c>
      <c s="34" t="s">
        <v>2949</v>
      </c>
      <c s="35" t="s">
        <v>5</v>
      </c>
      <c s="6" t="s">
        <v>2950</v>
      </c>
      <c s="36" t="s">
        <v>108</v>
      </c>
      <c s="37">
        <v>64.89</v>
      </c>
      <c s="36">
        <v>0.00259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2950</v>
      </c>
    </row>
    <row r="116" spans="1:5" ht="25.5">
      <c r="A116" s="35" t="s">
        <v>56</v>
      </c>
      <c r="E116" s="40" t="s">
        <v>5486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105</v>
      </c>
      <c s="34" t="s">
        <v>5487</v>
      </c>
      <c s="35" t="s">
        <v>5</v>
      </c>
      <c s="6" t="s">
        <v>5488</v>
      </c>
      <c s="36" t="s">
        <v>128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25.5">
      <c r="A119" s="35" t="s">
        <v>55</v>
      </c>
      <c r="E119" s="39" t="s">
        <v>5488</v>
      </c>
    </row>
    <row r="120" spans="1:5" ht="25.5">
      <c r="A120" s="35" t="s">
        <v>56</v>
      </c>
      <c r="E120" s="40" t="s">
        <v>5470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110</v>
      </c>
      <c s="34" t="s">
        <v>5489</v>
      </c>
      <c s="35" t="s">
        <v>5</v>
      </c>
      <c s="6" t="s">
        <v>5490</v>
      </c>
      <c s="36" t="s">
        <v>128</v>
      </c>
      <c s="37">
        <v>5</v>
      </c>
      <c s="36">
        <v>5E-05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5490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113</v>
      </c>
      <c s="34" t="s">
        <v>5491</v>
      </c>
      <c s="35" t="s">
        <v>5</v>
      </c>
      <c s="6" t="s">
        <v>5492</v>
      </c>
      <c s="36" t="s">
        <v>128</v>
      </c>
      <c s="37">
        <v>25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25.5">
      <c r="A127" s="35" t="s">
        <v>55</v>
      </c>
      <c r="E127" s="39" t="s">
        <v>5492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116</v>
      </c>
      <c s="34" t="s">
        <v>5493</v>
      </c>
      <c s="35" t="s">
        <v>5</v>
      </c>
      <c s="6" t="s">
        <v>5494</v>
      </c>
      <c s="36" t="s">
        <v>128</v>
      </c>
      <c s="37">
        <v>4</v>
      </c>
      <c s="36">
        <v>0.00029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5494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119</v>
      </c>
      <c s="34" t="s">
        <v>5495</v>
      </c>
      <c s="35" t="s">
        <v>5</v>
      </c>
      <c s="6" t="s">
        <v>5496</v>
      </c>
      <c s="36" t="s">
        <v>128</v>
      </c>
      <c s="37">
        <v>5</v>
      </c>
      <c s="36">
        <v>0.00017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5496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122</v>
      </c>
      <c s="34" t="s">
        <v>5497</v>
      </c>
      <c s="35" t="s">
        <v>5</v>
      </c>
      <c s="6" t="s">
        <v>5498</v>
      </c>
      <c s="36" t="s">
        <v>128</v>
      </c>
      <c s="37">
        <v>10</v>
      </c>
      <c s="36">
        <v>0.00022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5498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125</v>
      </c>
      <c s="34" t="s">
        <v>5499</v>
      </c>
      <c s="35" t="s">
        <v>5</v>
      </c>
      <c s="6" t="s">
        <v>5500</v>
      </c>
      <c s="36" t="s">
        <v>128</v>
      </c>
      <c s="37">
        <v>5</v>
      </c>
      <c s="36">
        <v>0.00095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25.5">
      <c r="A143" s="35" t="s">
        <v>55</v>
      </c>
      <c r="E143" s="39" t="s">
        <v>5500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129</v>
      </c>
      <c s="34" t="s">
        <v>5501</v>
      </c>
      <c s="35" t="s">
        <v>5</v>
      </c>
      <c s="6" t="s">
        <v>5502</v>
      </c>
      <c s="36" t="s">
        <v>128</v>
      </c>
      <c s="37">
        <v>1</v>
      </c>
      <c s="36">
        <v>0.00077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5502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132</v>
      </c>
      <c s="34" t="s">
        <v>5503</v>
      </c>
      <c s="35" t="s">
        <v>5</v>
      </c>
      <c s="6" t="s">
        <v>5504</v>
      </c>
      <c s="36" t="s">
        <v>128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25.5">
      <c r="A151" s="35" t="s">
        <v>55</v>
      </c>
      <c r="E151" s="39" t="s">
        <v>5504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135</v>
      </c>
      <c s="34" t="s">
        <v>5505</v>
      </c>
      <c s="35" t="s">
        <v>5</v>
      </c>
      <c s="6" t="s">
        <v>5506</v>
      </c>
      <c s="36" t="s">
        <v>128</v>
      </c>
      <c s="37">
        <v>4</v>
      </c>
      <c s="36">
        <v>0.00049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5506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25.5">
      <c r="A158" t="s">
        <v>50</v>
      </c>
      <c s="34" t="s">
        <v>138</v>
      </c>
      <c s="34" t="s">
        <v>2965</v>
      </c>
      <c s="35" t="s">
        <v>5</v>
      </c>
      <c s="6" t="s">
        <v>2966</v>
      </c>
      <c s="36" t="s">
        <v>128</v>
      </c>
      <c s="37">
        <v>10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25.5">
      <c r="A159" s="35" t="s">
        <v>55</v>
      </c>
      <c r="E159" s="39" t="s">
        <v>2966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141</v>
      </c>
      <c s="34" t="s">
        <v>2972</v>
      </c>
      <c s="35" t="s">
        <v>5</v>
      </c>
      <c s="6" t="s">
        <v>2973</v>
      </c>
      <c s="36" t="s">
        <v>128</v>
      </c>
      <c s="37">
        <v>10</v>
      </c>
      <c s="36">
        <v>0.00065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2973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25.5">
      <c r="A166" t="s">
        <v>50</v>
      </c>
      <c s="34" t="s">
        <v>144</v>
      </c>
      <c s="34" t="s">
        <v>2974</v>
      </c>
      <c s="35" t="s">
        <v>5</v>
      </c>
      <c s="6" t="s">
        <v>2975</v>
      </c>
      <c s="36" t="s">
        <v>128</v>
      </c>
      <c s="37">
        <v>5</v>
      </c>
      <c s="36">
        <v>1E-05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25.5">
      <c r="A167" s="35" t="s">
        <v>55</v>
      </c>
      <c r="E167" s="39" t="s">
        <v>2975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147</v>
      </c>
      <c s="34" t="s">
        <v>2976</v>
      </c>
      <c s="35" t="s">
        <v>5</v>
      </c>
      <c s="6" t="s">
        <v>2977</v>
      </c>
      <c s="36" t="s">
        <v>128</v>
      </c>
      <c s="37">
        <v>5</v>
      </c>
      <c s="36">
        <v>0.00154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2977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25.5">
      <c r="A174" t="s">
        <v>50</v>
      </c>
      <c s="34" t="s">
        <v>150</v>
      </c>
      <c s="34" t="s">
        <v>5507</v>
      </c>
      <c s="35" t="s">
        <v>5</v>
      </c>
      <c s="6" t="s">
        <v>5508</v>
      </c>
      <c s="36" t="s">
        <v>128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25.5">
      <c r="A175" s="35" t="s">
        <v>55</v>
      </c>
      <c r="E175" s="39" t="s">
        <v>5508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153</v>
      </c>
      <c s="34" t="s">
        <v>5509</v>
      </c>
      <c s="35" t="s">
        <v>5</v>
      </c>
      <c s="6" t="s">
        <v>5510</v>
      </c>
      <c s="36" t="s">
        <v>128</v>
      </c>
      <c s="37">
        <v>1</v>
      </c>
      <c s="36">
        <v>0.0004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5510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156</v>
      </c>
      <c s="34" t="s">
        <v>5511</v>
      </c>
      <c s="35" t="s">
        <v>5</v>
      </c>
      <c s="6" t="s">
        <v>5512</v>
      </c>
      <c s="36" t="s">
        <v>108</v>
      </c>
      <c s="37">
        <v>120.3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12.75">
      <c r="A183" s="35" t="s">
        <v>55</v>
      </c>
      <c r="E183" s="39" t="s">
        <v>5512</v>
      </c>
    </row>
    <row r="184" spans="1:5" ht="12.75">
      <c r="A184" s="35" t="s">
        <v>56</v>
      </c>
      <c r="E184" s="40" t="s">
        <v>5473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159</v>
      </c>
      <c s="34" t="s">
        <v>1096</v>
      </c>
      <c s="35" t="s">
        <v>5</v>
      </c>
      <c s="6" t="s">
        <v>1097</v>
      </c>
      <c s="36" t="s">
        <v>108</v>
      </c>
      <c s="37">
        <v>63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1097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3" ht="12.75">
      <c r="A190" t="s">
        <v>47</v>
      </c>
      <c r="C190" s="31" t="s">
        <v>78</v>
      </c>
      <c r="E190" s="33" t="s">
        <v>1180</v>
      </c>
      <c r="J190" s="32">
        <f>0</f>
      </c>
      <c s="32">
        <f>0</f>
      </c>
      <c s="32">
        <f>0+L191</f>
      </c>
      <c s="32">
        <f>0+M191</f>
      </c>
    </row>
    <row r="191" spans="1:16" ht="25.5">
      <c r="A191" t="s">
        <v>50</v>
      </c>
      <c s="34" t="s">
        <v>162</v>
      </c>
      <c s="34" t="s">
        <v>3011</v>
      </c>
      <c s="35" t="s">
        <v>5</v>
      </c>
      <c s="6" t="s">
        <v>3012</v>
      </c>
      <c s="36" t="s">
        <v>108</v>
      </c>
      <c s="37">
        <v>0.5</v>
      </c>
      <c s="36">
        <v>0.00279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28</v>
      </c>
    </row>
    <row r="192" spans="1:5" ht="25.5">
      <c r="A192" s="35" t="s">
        <v>55</v>
      </c>
      <c r="E192" s="39" t="s">
        <v>3012</v>
      </c>
    </row>
    <row r="193" spans="1:5" ht="25.5">
      <c r="A193" s="35" t="s">
        <v>56</v>
      </c>
      <c r="E193" s="40" t="s">
        <v>5513</v>
      </c>
    </row>
    <row r="194" spans="1:5" ht="12.75">
      <c r="A194" t="s">
        <v>58</v>
      </c>
      <c r="E194" s="39" t="s">
        <v>5</v>
      </c>
    </row>
    <row r="195" spans="1:13" ht="12.75">
      <c r="A195" t="s">
        <v>47</v>
      </c>
      <c r="C195" s="31" t="s">
        <v>205</v>
      </c>
      <c r="E195" s="33" t="s">
        <v>206</v>
      </c>
      <c r="J195" s="32">
        <f>0</f>
      </c>
      <c s="32">
        <f>0</f>
      </c>
      <c s="32">
        <f>0+L196</f>
      </c>
      <c s="32">
        <f>0+M196</f>
      </c>
    </row>
    <row r="196" spans="1:16" ht="38.25">
      <c r="A196" t="s">
        <v>50</v>
      </c>
      <c s="34" t="s">
        <v>165</v>
      </c>
      <c s="34" t="s">
        <v>1244</v>
      </c>
      <c s="35" t="s">
        <v>5</v>
      </c>
      <c s="6" t="s">
        <v>1245</v>
      </c>
      <c s="36" t="s">
        <v>85</v>
      </c>
      <c s="37">
        <v>112.112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28</v>
      </c>
    </row>
    <row r="197" spans="1:5" ht="38.25">
      <c r="A197" s="35" t="s">
        <v>55</v>
      </c>
      <c r="E197" s="39" t="s">
        <v>1246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3" ht="12.75">
      <c r="A200" t="s">
        <v>47</v>
      </c>
      <c r="C200" s="31" t="s">
        <v>5514</v>
      </c>
      <c r="E200" s="33" t="s">
        <v>5515</v>
      </c>
      <c r="J200" s="32">
        <f>0</f>
      </c>
      <c s="32">
        <f>0</f>
      </c>
      <c s="32">
        <f>0+L201+L205+L209+L213+L217+L221+L225+L229+L233+L237+L241+L245</f>
      </c>
      <c s="32">
        <f>0+M201+M205+M209+M213+M217+M221+M225+M229+M233+M237+M241+M245</f>
      </c>
    </row>
    <row r="201" spans="1:16" ht="12.75">
      <c r="A201" t="s">
        <v>50</v>
      </c>
      <c s="34" t="s">
        <v>198</v>
      </c>
      <c s="34" t="s">
        <v>5516</v>
      </c>
      <c s="35" t="s">
        <v>5</v>
      </c>
      <c s="6" t="s">
        <v>5517</v>
      </c>
      <c s="36" t="s">
        <v>381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109</v>
      </c>
      <c>
        <f>(M201*21)/100</f>
      </c>
      <c t="s">
        <v>28</v>
      </c>
    </row>
    <row r="202" spans="1:5" ht="12.75">
      <c r="A202" s="35" t="s">
        <v>55</v>
      </c>
      <c r="E202" s="39" t="s">
        <v>5517</v>
      </c>
    </row>
    <row r="203" spans="1:5" ht="51">
      <c r="A203" s="35" t="s">
        <v>56</v>
      </c>
      <c r="E203" s="40" t="s">
        <v>5518</v>
      </c>
    </row>
    <row r="204" spans="1:5" ht="12.75">
      <c r="A204" t="s">
        <v>58</v>
      </c>
      <c r="E204" s="39" t="s">
        <v>5</v>
      </c>
    </row>
    <row r="205" spans="1:16" ht="12.75">
      <c r="A205" t="s">
        <v>50</v>
      </c>
      <c s="34" t="s">
        <v>201</v>
      </c>
      <c s="34" t="s">
        <v>5519</v>
      </c>
      <c s="35" t="s">
        <v>5</v>
      </c>
      <c s="6" t="s">
        <v>5520</v>
      </c>
      <c s="36" t="s">
        <v>381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109</v>
      </c>
      <c>
        <f>(M205*21)/100</f>
      </c>
      <c t="s">
        <v>28</v>
      </c>
    </row>
    <row r="206" spans="1:5" ht="12.75">
      <c r="A206" s="35" t="s">
        <v>55</v>
      </c>
      <c r="E206" s="39" t="s">
        <v>5520</v>
      </c>
    </row>
    <row r="207" spans="1:5" ht="102">
      <c r="A207" s="35" t="s">
        <v>56</v>
      </c>
      <c r="E207" s="40" t="s">
        <v>5521</v>
      </c>
    </row>
    <row r="208" spans="1:5" ht="12.75">
      <c r="A208" t="s">
        <v>58</v>
      </c>
      <c r="E208" s="39" t="s">
        <v>5</v>
      </c>
    </row>
    <row r="209" spans="1:16" ht="12.75">
      <c r="A209" t="s">
        <v>50</v>
      </c>
      <c s="34" t="s">
        <v>416</v>
      </c>
      <c s="34" t="s">
        <v>5522</v>
      </c>
      <c s="35" t="s">
        <v>5</v>
      </c>
      <c s="6" t="s">
        <v>5523</v>
      </c>
      <c s="36" t="s">
        <v>381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109</v>
      </c>
      <c>
        <f>(M209*21)/100</f>
      </c>
      <c t="s">
        <v>28</v>
      </c>
    </row>
    <row r="210" spans="1:5" ht="12.75">
      <c r="A210" s="35" t="s">
        <v>55</v>
      </c>
      <c r="E210" s="39" t="s">
        <v>5523</v>
      </c>
    </row>
    <row r="211" spans="1:5" ht="63.75">
      <c r="A211" s="35" t="s">
        <v>56</v>
      </c>
      <c r="E211" s="40" t="s">
        <v>5524</v>
      </c>
    </row>
    <row r="212" spans="1:5" ht="12.75">
      <c r="A212" t="s">
        <v>58</v>
      </c>
      <c r="E212" s="39" t="s">
        <v>5</v>
      </c>
    </row>
    <row r="213" spans="1:16" ht="12.75">
      <c r="A213" t="s">
        <v>50</v>
      </c>
      <c s="34" t="s">
        <v>419</v>
      </c>
      <c s="34" t="s">
        <v>5525</v>
      </c>
      <c s="35" t="s">
        <v>5</v>
      </c>
      <c s="6" t="s">
        <v>5526</v>
      </c>
      <c s="36" t="s">
        <v>381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109</v>
      </c>
      <c>
        <f>(M213*21)/100</f>
      </c>
      <c t="s">
        <v>28</v>
      </c>
    </row>
    <row r="214" spans="1:5" ht="12.75">
      <c r="A214" s="35" t="s">
        <v>55</v>
      </c>
      <c r="E214" s="39" t="s">
        <v>5526</v>
      </c>
    </row>
    <row r="215" spans="1:5" ht="51">
      <c r="A215" s="35" t="s">
        <v>56</v>
      </c>
      <c r="E215" s="40" t="s">
        <v>5527</v>
      </c>
    </row>
    <row r="216" spans="1:5" ht="12.75">
      <c r="A216" t="s">
        <v>58</v>
      </c>
      <c r="E216" s="39" t="s">
        <v>5</v>
      </c>
    </row>
    <row r="217" spans="1:16" ht="12.75">
      <c r="A217" t="s">
        <v>50</v>
      </c>
      <c s="34" t="s">
        <v>423</v>
      </c>
      <c s="34" t="s">
        <v>5528</v>
      </c>
      <c s="35" t="s">
        <v>5</v>
      </c>
      <c s="6" t="s">
        <v>5529</v>
      </c>
      <c s="36" t="s">
        <v>381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109</v>
      </c>
      <c>
        <f>(M217*21)/100</f>
      </c>
      <c t="s">
        <v>28</v>
      </c>
    </row>
    <row r="218" spans="1:5" ht="12.75">
      <c r="A218" s="35" t="s">
        <v>55</v>
      </c>
      <c r="E218" s="39" t="s">
        <v>5529</v>
      </c>
    </row>
    <row r="219" spans="1:5" ht="51">
      <c r="A219" s="35" t="s">
        <v>56</v>
      </c>
      <c r="E219" s="40" t="s">
        <v>5530</v>
      </c>
    </row>
    <row r="220" spans="1:5" ht="12.75">
      <c r="A220" t="s">
        <v>58</v>
      </c>
      <c r="E220" s="39" t="s">
        <v>5</v>
      </c>
    </row>
    <row r="221" spans="1:16" ht="12.75">
      <c r="A221" t="s">
        <v>50</v>
      </c>
      <c s="34" t="s">
        <v>427</v>
      </c>
      <c s="34" t="s">
        <v>5531</v>
      </c>
      <c s="35" t="s">
        <v>5</v>
      </c>
      <c s="6" t="s">
        <v>5532</v>
      </c>
      <c s="36" t="s">
        <v>381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109</v>
      </c>
      <c>
        <f>(M221*21)/100</f>
      </c>
      <c t="s">
        <v>28</v>
      </c>
    </row>
    <row r="222" spans="1:5" ht="12.75">
      <c r="A222" s="35" t="s">
        <v>55</v>
      </c>
      <c r="E222" s="39" t="s">
        <v>5532</v>
      </c>
    </row>
    <row r="223" spans="1:5" ht="51">
      <c r="A223" s="35" t="s">
        <v>56</v>
      </c>
      <c r="E223" s="40" t="s">
        <v>5533</v>
      </c>
    </row>
    <row r="224" spans="1:5" ht="12.75">
      <c r="A224" t="s">
        <v>58</v>
      </c>
      <c r="E224" s="39" t="s">
        <v>5</v>
      </c>
    </row>
    <row r="225" spans="1:16" ht="12.75">
      <c r="A225" t="s">
        <v>50</v>
      </c>
      <c s="34" t="s">
        <v>428</v>
      </c>
      <c s="34" t="s">
        <v>5534</v>
      </c>
      <c s="35" t="s">
        <v>5</v>
      </c>
      <c s="6" t="s">
        <v>5535</v>
      </c>
      <c s="36" t="s">
        <v>381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109</v>
      </c>
      <c>
        <f>(M225*21)/100</f>
      </c>
      <c t="s">
        <v>28</v>
      </c>
    </row>
    <row r="226" spans="1:5" ht="12.75">
      <c r="A226" s="35" t="s">
        <v>55</v>
      </c>
      <c r="E226" s="39" t="s">
        <v>5535</v>
      </c>
    </row>
    <row r="227" spans="1:5" ht="51">
      <c r="A227" s="35" t="s">
        <v>56</v>
      </c>
      <c r="E227" s="40" t="s">
        <v>5536</v>
      </c>
    </row>
    <row r="228" spans="1:5" ht="12.75">
      <c r="A228" t="s">
        <v>58</v>
      </c>
      <c r="E228" s="39" t="s">
        <v>5</v>
      </c>
    </row>
    <row r="229" spans="1:16" ht="12.75">
      <c r="A229" t="s">
        <v>50</v>
      </c>
      <c s="34" t="s">
        <v>771</v>
      </c>
      <c s="34" t="s">
        <v>5537</v>
      </c>
      <c s="35" t="s">
        <v>5</v>
      </c>
      <c s="6" t="s">
        <v>5538</v>
      </c>
      <c s="36" t="s">
        <v>381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109</v>
      </c>
      <c>
        <f>(M229*21)/100</f>
      </c>
      <c t="s">
        <v>28</v>
      </c>
    </row>
    <row r="230" spans="1:5" ht="12.75">
      <c r="A230" s="35" t="s">
        <v>55</v>
      </c>
      <c r="E230" s="39" t="s">
        <v>5538</v>
      </c>
    </row>
    <row r="231" spans="1:5" ht="25.5">
      <c r="A231" s="35" t="s">
        <v>56</v>
      </c>
      <c r="E231" s="40" t="s">
        <v>5539</v>
      </c>
    </row>
    <row r="232" spans="1:5" ht="12.75">
      <c r="A232" t="s">
        <v>58</v>
      </c>
      <c r="E232" s="39" t="s">
        <v>5</v>
      </c>
    </row>
    <row r="233" spans="1:16" ht="12.75">
      <c r="A233" t="s">
        <v>50</v>
      </c>
      <c s="34" t="s">
        <v>772</v>
      </c>
      <c s="34" t="s">
        <v>5540</v>
      </c>
      <c s="35" t="s">
        <v>5</v>
      </c>
      <c s="6" t="s">
        <v>5541</v>
      </c>
      <c s="36" t="s">
        <v>381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109</v>
      </c>
      <c>
        <f>(M233*21)/100</f>
      </c>
      <c t="s">
        <v>28</v>
      </c>
    </row>
    <row r="234" spans="1:5" ht="12.75">
      <c r="A234" s="35" t="s">
        <v>55</v>
      </c>
      <c r="E234" s="39" t="s">
        <v>5541</v>
      </c>
    </row>
    <row r="235" spans="1:5" ht="25.5">
      <c r="A235" s="35" t="s">
        <v>56</v>
      </c>
      <c r="E235" s="40" t="s">
        <v>5542</v>
      </c>
    </row>
    <row r="236" spans="1:5" ht="12.75">
      <c r="A236" t="s">
        <v>58</v>
      </c>
      <c r="E236" s="39" t="s">
        <v>5</v>
      </c>
    </row>
    <row r="237" spans="1:16" ht="12.75">
      <c r="A237" t="s">
        <v>50</v>
      </c>
      <c s="34" t="s">
        <v>775</v>
      </c>
      <c s="34" t="s">
        <v>5543</v>
      </c>
      <c s="35" t="s">
        <v>5</v>
      </c>
      <c s="6" t="s">
        <v>5544</v>
      </c>
      <c s="36" t="s">
        <v>381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109</v>
      </c>
      <c>
        <f>(M237*21)/100</f>
      </c>
      <c t="s">
        <v>28</v>
      </c>
    </row>
    <row r="238" spans="1:5" ht="12.75">
      <c r="A238" s="35" t="s">
        <v>55</v>
      </c>
      <c r="E238" s="39" t="s">
        <v>5544</v>
      </c>
    </row>
    <row r="239" spans="1:5" ht="25.5">
      <c r="A239" s="35" t="s">
        <v>56</v>
      </c>
      <c r="E239" s="40" t="s">
        <v>5545</v>
      </c>
    </row>
    <row r="240" spans="1:5" ht="12.75">
      <c r="A240" t="s">
        <v>58</v>
      </c>
      <c r="E240" s="39" t="s">
        <v>5</v>
      </c>
    </row>
    <row r="241" spans="1:16" ht="25.5">
      <c r="A241" t="s">
        <v>50</v>
      </c>
      <c s="34" t="s">
        <v>778</v>
      </c>
      <c s="34" t="s">
        <v>5546</v>
      </c>
      <c s="35" t="s">
        <v>5</v>
      </c>
      <c s="6" t="s">
        <v>5547</v>
      </c>
      <c s="36" t="s">
        <v>381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109</v>
      </c>
      <c>
        <f>(M241*21)/100</f>
      </c>
      <c t="s">
        <v>28</v>
      </c>
    </row>
    <row r="242" spans="1:5" ht="25.5">
      <c r="A242" s="35" t="s">
        <v>55</v>
      </c>
      <c r="E242" s="39" t="s">
        <v>5547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5</v>
      </c>
    </row>
    <row r="245" spans="1:16" ht="12.75">
      <c r="A245" t="s">
        <v>50</v>
      </c>
      <c s="34" t="s">
        <v>781</v>
      </c>
      <c s="34" t="s">
        <v>5548</v>
      </c>
      <c s="35" t="s">
        <v>5</v>
      </c>
      <c s="6" t="s">
        <v>5549</v>
      </c>
      <c s="36" t="s">
        <v>381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109</v>
      </c>
      <c>
        <f>(M245*21)/100</f>
      </c>
      <c t="s">
        <v>28</v>
      </c>
    </row>
    <row r="246" spans="1:5" ht="12.75">
      <c r="A246" s="35" t="s">
        <v>55</v>
      </c>
      <c r="E246" s="39" t="s">
        <v>5549</v>
      </c>
    </row>
    <row r="247" spans="1:5" ht="102">
      <c r="A247" s="35" t="s">
        <v>56</v>
      </c>
      <c r="E247" s="40" t="s">
        <v>5550</v>
      </c>
    </row>
    <row r="248" spans="1:5" ht="12.75">
      <c r="A248" t="s">
        <v>58</v>
      </c>
      <c r="E248" s="39" t="s">
        <v>5</v>
      </c>
    </row>
    <row r="249" spans="1:13" ht="12.75">
      <c r="A249" t="s">
        <v>47</v>
      </c>
      <c r="C249" s="31" t="s">
        <v>1339</v>
      </c>
      <c r="E249" s="33" t="s">
        <v>1340</v>
      </c>
      <c r="J249" s="32">
        <f>0</f>
      </c>
      <c s="32">
        <f>0</f>
      </c>
      <c s="32">
        <f>0+L250</f>
      </c>
      <c s="32">
        <f>0+M250</f>
      </c>
    </row>
    <row r="250" spans="1:16" ht="12.75">
      <c r="A250" t="s">
        <v>50</v>
      </c>
      <c s="34" t="s">
        <v>784</v>
      </c>
      <c s="34" t="s">
        <v>1498</v>
      </c>
      <c s="35" t="s">
        <v>5</v>
      </c>
      <c s="6" t="s">
        <v>1499</v>
      </c>
      <c s="36" t="s">
        <v>1343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12.75">
      <c r="A251" s="35" t="s">
        <v>55</v>
      </c>
      <c r="E251" s="39" t="s">
        <v>1499</v>
      </c>
    </row>
    <row r="252" spans="1:5" ht="25.5">
      <c r="A252" s="35" t="s">
        <v>56</v>
      </c>
      <c r="E252" s="40" t="s">
        <v>5551</v>
      </c>
    </row>
    <row r="253" spans="1:5" ht="12.75">
      <c r="A253" t="s">
        <v>58</v>
      </c>
      <c r="E25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5452</v>
      </c>
      <c s="41">
        <f>Rekapitulace!C55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5452</v>
      </c>
      <c r="E4" s="26" t="s">
        <v>5453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5554</v>
      </c>
      <c r="E8" s="30" t="s">
        <v>5553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1503</v>
      </c>
      <c r="E9" s="33" t="s">
        <v>1496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1504</v>
      </c>
      <c s="35" t="s">
        <v>5</v>
      </c>
      <c s="6" t="s">
        <v>1505</v>
      </c>
      <c s="36" t="s">
        <v>1343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1505</v>
      </c>
    </row>
    <row r="12" spans="1:5" ht="25.5">
      <c r="A12" s="35" t="s">
        <v>56</v>
      </c>
      <c r="E12" s="40" t="s">
        <v>5555</v>
      </c>
    </row>
    <row r="13" spans="1:5" ht="12.75">
      <c r="A13" t="s">
        <v>58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5556</v>
      </c>
      <c s="41">
        <f>Rekapitulace!C58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5556</v>
      </c>
      <c r="E4" s="26" t="s">
        <v>5557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COUNTIFS(L8:L167,"=0",A8:A167,"P")+COUNTIFS(L8:L167,"",A8:A167,"P")+SUM(Q8:Q167)</f>
      </c>
    </row>
    <row r="8" spans="1:13" ht="12.75">
      <c r="A8" t="s">
        <v>45</v>
      </c>
      <c r="C8" s="28" t="s">
        <v>5560</v>
      </c>
      <c r="E8" s="30" t="s">
        <v>5559</v>
      </c>
      <c r="J8" s="29">
        <f>0+J9+J166</f>
      </c>
      <c s="29">
        <f>0+K9+K166</f>
      </c>
      <c s="29">
        <f>0+L9+L166</f>
      </c>
      <c s="29">
        <f>0+M9+M166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25.5">
      <c r="A10" t="s">
        <v>50</v>
      </c>
      <c s="34" t="s">
        <v>48</v>
      </c>
      <c s="34" t="s">
        <v>5561</v>
      </c>
      <c s="35" t="s">
        <v>5</v>
      </c>
      <c s="6" t="s">
        <v>5562</v>
      </c>
      <c s="36" t="s">
        <v>102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5562</v>
      </c>
    </row>
    <row r="12" spans="1:5" ht="12.75">
      <c r="A12" s="35" t="s">
        <v>56</v>
      </c>
      <c r="E12" s="40" t="s">
        <v>4938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5563</v>
      </c>
      <c s="35" t="s">
        <v>5</v>
      </c>
      <c s="6" t="s">
        <v>5564</v>
      </c>
      <c s="36" t="s">
        <v>128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5564</v>
      </c>
    </row>
    <row r="16" spans="1:5" ht="12.75">
      <c r="A16" s="35" t="s">
        <v>56</v>
      </c>
      <c r="E16" s="40" t="s">
        <v>5565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5566</v>
      </c>
      <c s="35" t="s">
        <v>5</v>
      </c>
      <c s="6" t="s">
        <v>5567</v>
      </c>
      <c s="36" t="s">
        <v>128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5567</v>
      </c>
    </row>
    <row r="20" spans="1:5" ht="12.75">
      <c r="A20" s="35" t="s">
        <v>56</v>
      </c>
      <c r="E20" s="40" t="s">
        <v>5568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5569</v>
      </c>
      <c s="35" t="s">
        <v>5</v>
      </c>
      <c s="6" t="s">
        <v>5570</v>
      </c>
      <c s="36" t="s">
        <v>128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5570</v>
      </c>
    </row>
    <row r="24" spans="1:5" ht="12.75">
      <c r="A24" s="35" t="s">
        <v>56</v>
      </c>
      <c r="E24" s="40" t="s">
        <v>1188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5571</v>
      </c>
      <c s="35" t="s">
        <v>5</v>
      </c>
      <c s="6" t="s">
        <v>5572</v>
      </c>
      <c s="36" t="s">
        <v>128</v>
      </c>
      <c s="37">
        <v>44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5572</v>
      </c>
    </row>
    <row r="28" spans="1:5" ht="12.75">
      <c r="A28" s="35" t="s">
        <v>56</v>
      </c>
      <c r="E28" s="40" t="s">
        <v>5573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5574</v>
      </c>
      <c s="35" t="s">
        <v>5</v>
      </c>
      <c s="6" t="s">
        <v>5575</v>
      </c>
      <c s="36" t="s">
        <v>128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5575</v>
      </c>
    </row>
    <row r="32" spans="1:5" ht="12.75">
      <c r="A32" s="35" t="s">
        <v>56</v>
      </c>
      <c r="E32" s="40" t="s">
        <v>5576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5577</v>
      </c>
      <c s="35" t="s">
        <v>5</v>
      </c>
      <c s="6" t="s">
        <v>5578</v>
      </c>
      <c s="36" t="s">
        <v>128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5578</v>
      </c>
    </row>
    <row r="36" spans="1:5" ht="12.75">
      <c r="A36" s="35" t="s">
        <v>56</v>
      </c>
      <c r="E36" s="40" t="s">
        <v>5576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5579</v>
      </c>
      <c s="35" t="s">
        <v>5</v>
      </c>
      <c s="6" t="s">
        <v>5580</v>
      </c>
      <c s="36" t="s">
        <v>53</v>
      </c>
      <c s="37">
        <v>22.6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25.5">
      <c r="A39" s="35" t="s">
        <v>55</v>
      </c>
      <c r="E39" s="39" t="s">
        <v>5580</v>
      </c>
    </row>
    <row r="40" spans="1:5" ht="63.75">
      <c r="A40" s="35" t="s">
        <v>56</v>
      </c>
      <c r="E40" s="40" t="s">
        <v>5581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5582</v>
      </c>
      <c s="35" t="s">
        <v>5</v>
      </c>
      <c s="6" t="s">
        <v>5583</v>
      </c>
      <c s="36" t="s">
        <v>102</v>
      </c>
      <c s="37">
        <v>1530.02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38.25">
      <c r="A43" s="35" t="s">
        <v>55</v>
      </c>
      <c r="E43" s="39" t="s">
        <v>5584</v>
      </c>
    </row>
    <row r="44" spans="1:5" ht="89.25">
      <c r="A44" s="35" t="s">
        <v>56</v>
      </c>
      <c r="E44" s="40" t="s">
        <v>5585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5586</v>
      </c>
      <c s="35" t="s">
        <v>5</v>
      </c>
      <c s="6" t="s">
        <v>5587</v>
      </c>
      <c s="36" t="s">
        <v>102</v>
      </c>
      <c s="37">
        <v>1530.02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5587</v>
      </c>
    </row>
    <row r="48" spans="1:5" ht="89.25">
      <c r="A48" s="35" t="s">
        <v>56</v>
      </c>
      <c r="E48" s="40" t="s">
        <v>5585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5588</v>
      </c>
      <c s="35" t="s">
        <v>5</v>
      </c>
      <c s="6" t="s">
        <v>5589</v>
      </c>
      <c s="36" t="s">
        <v>2344</v>
      </c>
      <c s="37">
        <v>30.6</v>
      </c>
      <c s="36">
        <v>0.001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5589</v>
      </c>
    </row>
    <row r="52" spans="1:5" ht="102">
      <c r="A52" s="35" t="s">
        <v>56</v>
      </c>
      <c r="E52" s="40" t="s">
        <v>5590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5591</v>
      </c>
      <c s="35" t="s">
        <v>5</v>
      </c>
      <c s="6" t="s">
        <v>5592</v>
      </c>
      <c s="36" t="s">
        <v>102</v>
      </c>
      <c s="37">
        <v>1530.02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5592</v>
      </c>
    </row>
    <row r="56" spans="1:5" ht="89.25">
      <c r="A56" s="35" t="s">
        <v>56</v>
      </c>
      <c r="E56" s="40" t="s">
        <v>5585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5593</v>
      </c>
      <c s="35" t="s">
        <v>5</v>
      </c>
      <c s="6" t="s">
        <v>5594</v>
      </c>
      <c s="36" t="s">
        <v>53</v>
      </c>
      <c s="37">
        <v>78.031</v>
      </c>
      <c s="36">
        <v>0.21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5594</v>
      </c>
    </row>
    <row r="60" spans="1:5" ht="102">
      <c r="A60" s="35" t="s">
        <v>56</v>
      </c>
      <c r="E60" s="40" t="s">
        <v>5595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5596</v>
      </c>
      <c s="35" t="s">
        <v>5</v>
      </c>
      <c s="6" t="s">
        <v>5597</v>
      </c>
      <c s="36" t="s">
        <v>128</v>
      </c>
      <c s="37">
        <v>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5597</v>
      </c>
    </row>
    <row r="64" spans="1:5" ht="51">
      <c r="A64" s="35" t="s">
        <v>56</v>
      </c>
      <c r="E64" s="40" t="s">
        <v>5598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5599</v>
      </c>
      <c s="35" t="s">
        <v>5</v>
      </c>
      <c s="6" t="s">
        <v>5600</v>
      </c>
      <c s="36" t="s">
        <v>53</v>
      </c>
      <c s="37">
        <v>4.16</v>
      </c>
      <c s="36">
        <v>0.22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5600</v>
      </c>
    </row>
    <row r="68" spans="1:5" ht="25.5">
      <c r="A68" s="35" t="s">
        <v>56</v>
      </c>
      <c r="E68" s="40" t="s">
        <v>5601</v>
      </c>
    </row>
    <row r="69" spans="1:5" ht="12.75">
      <c r="A69" t="s">
        <v>58</v>
      </c>
      <c r="E69" s="39" t="s">
        <v>5</v>
      </c>
    </row>
    <row r="70" spans="1:16" ht="25.5">
      <c r="A70" t="s">
        <v>50</v>
      </c>
      <c s="34" t="s">
        <v>207</v>
      </c>
      <c s="34" t="s">
        <v>5602</v>
      </c>
      <c s="35" t="s">
        <v>5</v>
      </c>
      <c s="6" t="s">
        <v>5603</v>
      </c>
      <c s="36" t="s">
        <v>128</v>
      </c>
      <c s="37">
        <v>35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5603</v>
      </c>
    </row>
    <row r="72" spans="1:5" ht="25.5">
      <c r="A72" s="35" t="s">
        <v>56</v>
      </c>
      <c r="E72" s="40" t="s">
        <v>5604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5605</v>
      </c>
      <c s="35" t="s">
        <v>5</v>
      </c>
      <c s="6" t="s">
        <v>5606</v>
      </c>
      <c s="36" t="s">
        <v>102</v>
      </c>
      <c s="37">
        <v>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5606</v>
      </c>
    </row>
    <row r="76" spans="1:5" ht="25.5">
      <c r="A76" s="35" t="s">
        <v>56</v>
      </c>
      <c r="E76" s="40" t="s">
        <v>5604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5607</v>
      </c>
      <c s="35" t="s">
        <v>5</v>
      </c>
      <c s="6" t="s">
        <v>5608</v>
      </c>
      <c s="36" t="s">
        <v>128</v>
      </c>
      <c s="37">
        <v>35</v>
      </c>
      <c s="36">
        <v>0.005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5608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5609</v>
      </c>
      <c s="35" t="s">
        <v>5</v>
      </c>
      <c s="6" t="s">
        <v>5610</v>
      </c>
      <c s="36" t="s">
        <v>102</v>
      </c>
      <c s="37">
        <v>1565.02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5610</v>
      </c>
    </row>
    <row r="84" spans="1:5" ht="63.75">
      <c r="A84" s="35" t="s">
        <v>56</v>
      </c>
      <c r="E84" s="40" t="s">
        <v>5611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5612</v>
      </c>
      <c s="35" t="s">
        <v>5</v>
      </c>
      <c s="6" t="s">
        <v>5613</v>
      </c>
      <c s="36" t="s">
        <v>128</v>
      </c>
      <c s="37">
        <v>12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25.5">
      <c r="A87" s="35" t="s">
        <v>55</v>
      </c>
      <c r="E87" s="39" t="s">
        <v>5613</v>
      </c>
    </row>
    <row r="88" spans="1:5" ht="38.25">
      <c r="A88" s="35" t="s">
        <v>56</v>
      </c>
      <c r="E88" s="40" t="s">
        <v>5614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119</v>
      </c>
      <c s="34" t="s">
        <v>5615</v>
      </c>
      <c s="35" t="s">
        <v>5</v>
      </c>
      <c s="6" t="s">
        <v>5616</v>
      </c>
      <c s="36" t="s">
        <v>128</v>
      </c>
      <c s="37">
        <v>14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25.5">
      <c r="A91" s="35" t="s">
        <v>55</v>
      </c>
      <c r="E91" s="39" t="s">
        <v>5616</v>
      </c>
    </row>
    <row r="92" spans="1:5" ht="38.25">
      <c r="A92" s="35" t="s">
        <v>56</v>
      </c>
      <c r="E92" s="40" t="s">
        <v>5617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5618</v>
      </c>
      <c s="35" t="s">
        <v>5</v>
      </c>
      <c s="6" t="s">
        <v>5619</v>
      </c>
      <c s="36" t="s">
        <v>128</v>
      </c>
      <c s="37">
        <v>7</v>
      </c>
      <c s="36">
        <v>0.027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5619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5620</v>
      </c>
      <c s="35" t="s">
        <v>5</v>
      </c>
      <c s="6" t="s">
        <v>5621</v>
      </c>
      <c s="36" t="s">
        <v>128</v>
      </c>
      <c s="37">
        <v>6</v>
      </c>
      <c s="36">
        <v>0.0023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5621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5622</v>
      </c>
      <c s="35" t="s">
        <v>5</v>
      </c>
      <c s="6" t="s">
        <v>5623</v>
      </c>
      <c s="36" t="s">
        <v>128</v>
      </c>
      <c s="37">
        <v>8</v>
      </c>
      <c s="36">
        <v>0.027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5623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132</v>
      </c>
      <c s="34" t="s">
        <v>5624</v>
      </c>
      <c s="35" t="s">
        <v>5</v>
      </c>
      <c s="6" t="s">
        <v>5625</v>
      </c>
      <c s="36" t="s">
        <v>128</v>
      </c>
      <c s="37">
        <v>3</v>
      </c>
      <c s="36">
        <v>0.027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12.75">
      <c r="A107" s="35" t="s">
        <v>55</v>
      </c>
      <c r="E107" s="39" t="s">
        <v>5625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5626</v>
      </c>
      <c s="35" t="s">
        <v>5</v>
      </c>
      <c s="6" t="s">
        <v>5627</v>
      </c>
      <c s="36" t="s">
        <v>128</v>
      </c>
      <c s="37">
        <v>26</v>
      </c>
      <c s="36">
        <v>6E-05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5627</v>
      </c>
    </row>
    <row r="112" spans="1:5" ht="38.25">
      <c r="A112" s="35" t="s">
        <v>56</v>
      </c>
      <c r="E112" s="40" t="s">
        <v>5628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5629</v>
      </c>
      <c s="35" t="s">
        <v>5</v>
      </c>
      <c s="6" t="s">
        <v>5630</v>
      </c>
      <c s="36" t="s">
        <v>128</v>
      </c>
      <c s="37">
        <v>234</v>
      </c>
      <c s="36">
        <v>0.00709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5630</v>
      </c>
    </row>
    <row r="116" spans="1:5" ht="38.25">
      <c r="A116" s="35" t="s">
        <v>56</v>
      </c>
      <c r="E116" s="40" t="s">
        <v>5631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141</v>
      </c>
      <c s="34" t="s">
        <v>5632</v>
      </c>
      <c s="35" t="s">
        <v>5</v>
      </c>
      <c s="6" t="s">
        <v>5633</v>
      </c>
      <c s="36" t="s">
        <v>128</v>
      </c>
      <c s="37">
        <v>26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25.5">
      <c r="A119" s="35" t="s">
        <v>55</v>
      </c>
      <c r="E119" s="39" t="s">
        <v>5633</v>
      </c>
    </row>
    <row r="120" spans="1:5" ht="38.25">
      <c r="A120" s="35" t="s">
        <v>56</v>
      </c>
      <c r="E120" s="40" t="s">
        <v>5628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5634</v>
      </c>
      <c s="35" t="s">
        <v>5</v>
      </c>
      <c s="6" t="s">
        <v>5635</v>
      </c>
      <c s="36" t="s">
        <v>85</v>
      </c>
      <c s="37">
        <v>0.026</v>
      </c>
      <c s="36">
        <v>1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5635</v>
      </c>
    </row>
    <row r="124" spans="1:5" ht="51">
      <c r="A124" s="35" t="s">
        <v>56</v>
      </c>
      <c r="E124" s="40" t="s">
        <v>5636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5637</v>
      </c>
      <c s="35" t="s">
        <v>5</v>
      </c>
      <c s="6" t="s">
        <v>5638</v>
      </c>
      <c s="36" t="s">
        <v>102</v>
      </c>
      <c s="37">
        <v>52</v>
      </c>
      <c s="36">
        <v>0.00036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25.5">
      <c r="A127" s="35" t="s">
        <v>55</v>
      </c>
      <c r="E127" s="39" t="s">
        <v>5638</v>
      </c>
    </row>
    <row r="128" spans="1:5" ht="38.25">
      <c r="A128" s="35" t="s">
        <v>56</v>
      </c>
      <c r="E128" s="40" t="s">
        <v>5639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5640</v>
      </c>
      <c s="35" t="s">
        <v>5</v>
      </c>
      <c s="6" t="s">
        <v>5641</v>
      </c>
      <c s="36" t="s">
        <v>128</v>
      </c>
      <c s="37">
        <v>26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5641</v>
      </c>
    </row>
    <row r="132" spans="1:5" ht="38.25">
      <c r="A132" s="35" t="s">
        <v>56</v>
      </c>
      <c r="E132" s="40" t="s">
        <v>5628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153</v>
      </c>
      <c s="34" t="s">
        <v>5642</v>
      </c>
      <c s="35" t="s">
        <v>5</v>
      </c>
      <c s="6" t="s">
        <v>5643</v>
      </c>
      <c s="36" t="s">
        <v>102</v>
      </c>
      <c s="37">
        <v>35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5643</v>
      </c>
    </row>
    <row r="136" spans="1:5" ht="38.25">
      <c r="A136" s="35" t="s">
        <v>56</v>
      </c>
      <c r="E136" s="40" t="s">
        <v>5644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156</v>
      </c>
      <c s="34" t="s">
        <v>5645</v>
      </c>
      <c s="35" t="s">
        <v>5</v>
      </c>
      <c s="6" t="s">
        <v>5646</v>
      </c>
      <c s="36" t="s">
        <v>128</v>
      </c>
      <c s="37">
        <v>61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5646</v>
      </c>
    </row>
    <row r="140" spans="1:5" ht="63.75">
      <c r="A140" s="35" t="s">
        <v>56</v>
      </c>
      <c r="E140" s="40" t="s">
        <v>5647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5648</v>
      </c>
      <c s="35" t="s">
        <v>5</v>
      </c>
      <c s="6" t="s">
        <v>5649</v>
      </c>
      <c s="36" t="s">
        <v>128</v>
      </c>
      <c s="37">
        <v>148</v>
      </c>
      <c s="36">
        <v>0.001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5649</v>
      </c>
    </row>
    <row r="144" spans="1:5" ht="63.75">
      <c r="A144" s="35" t="s">
        <v>56</v>
      </c>
      <c r="E144" s="40" t="s">
        <v>5650</v>
      </c>
    </row>
    <row r="145" spans="1:5" ht="12.75">
      <c r="A145" t="s">
        <v>58</v>
      </c>
      <c r="E145" s="39" t="s">
        <v>5</v>
      </c>
    </row>
    <row r="146" spans="1:16" ht="25.5">
      <c r="A146" t="s">
        <v>50</v>
      </c>
      <c s="34" t="s">
        <v>162</v>
      </c>
      <c s="34" t="s">
        <v>5651</v>
      </c>
      <c s="35" t="s">
        <v>5</v>
      </c>
      <c s="6" t="s">
        <v>5652</v>
      </c>
      <c s="36" t="s">
        <v>102</v>
      </c>
      <c s="37">
        <v>61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5652</v>
      </c>
    </row>
    <row r="148" spans="1:5" ht="63.75">
      <c r="A148" s="35" t="s">
        <v>56</v>
      </c>
      <c r="E148" s="40" t="s">
        <v>5647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5653</v>
      </c>
      <c s="35" t="s">
        <v>5</v>
      </c>
      <c s="6" t="s">
        <v>5654</v>
      </c>
      <c s="36" t="s">
        <v>53</v>
      </c>
      <c s="37">
        <v>6.283</v>
      </c>
      <c s="36">
        <v>0.2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5654</v>
      </c>
    </row>
    <row r="152" spans="1:5" ht="51">
      <c r="A152" s="35" t="s">
        <v>56</v>
      </c>
      <c r="E152" s="40" t="s">
        <v>5655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168</v>
      </c>
      <c s="34" t="s">
        <v>5656</v>
      </c>
      <c s="35" t="s">
        <v>5</v>
      </c>
      <c s="6" t="s">
        <v>5657</v>
      </c>
      <c s="36" t="s">
        <v>53</v>
      </c>
      <c s="37">
        <v>14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5657</v>
      </c>
    </row>
    <row r="156" spans="1:5" ht="38.25">
      <c r="A156" s="35" t="s">
        <v>56</v>
      </c>
      <c r="E156" s="40" t="s">
        <v>5658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5659</v>
      </c>
      <c s="35" t="s">
        <v>5</v>
      </c>
      <c s="6" t="s">
        <v>5660</v>
      </c>
      <c s="36" t="s">
        <v>128</v>
      </c>
      <c s="37">
        <v>26</v>
      </c>
      <c s="36">
        <v>0.0004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5660</v>
      </c>
    </row>
    <row r="160" spans="1:5" ht="38.25">
      <c r="A160" s="35" t="s">
        <v>56</v>
      </c>
      <c r="E160" s="40" t="s">
        <v>5628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5661</v>
      </c>
      <c s="35" t="s">
        <v>5</v>
      </c>
      <c s="6" t="s">
        <v>5662</v>
      </c>
      <c s="36" t="s">
        <v>53</v>
      </c>
      <c s="37">
        <v>14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5662</v>
      </c>
    </row>
    <row r="164" spans="1:5" ht="38.25">
      <c r="A164" s="35" t="s">
        <v>56</v>
      </c>
      <c r="E164" s="40" t="s">
        <v>5663</v>
      </c>
    </row>
    <row r="165" spans="1:5" ht="12.75">
      <c r="A165" t="s">
        <v>58</v>
      </c>
      <c r="E165" s="39" t="s">
        <v>5</v>
      </c>
    </row>
    <row r="166" spans="1:13" ht="12.75">
      <c r="A166" t="s">
        <v>47</v>
      </c>
      <c r="C166" s="31" t="s">
        <v>205</v>
      </c>
      <c r="E166" s="33" t="s">
        <v>206</v>
      </c>
      <c r="J166" s="32">
        <f>0</f>
      </c>
      <c s="32">
        <f>0</f>
      </c>
      <c s="32">
        <f>0+L167</f>
      </c>
      <c s="32">
        <f>0+M167</f>
      </c>
    </row>
    <row r="167" spans="1:16" ht="25.5">
      <c r="A167" t="s">
        <v>50</v>
      </c>
      <c s="34" t="s">
        <v>177</v>
      </c>
      <c s="34" t="s">
        <v>5664</v>
      </c>
      <c s="35" t="s">
        <v>5</v>
      </c>
      <c s="6" t="s">
        <v>5665</v>
      </c>
      <c s="36" t="s">
        <v>85</v>
      </c>
      <c s="37">
        <v>21.127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25.5">
      <c r="A168" s="35" t="s">
        <v>55</v>
      </c>
      <c r="E168" s="39" t="s">
        <v>5665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5556</v>
      </c>
      <c s="41">
        <f>Rekapitulace!C58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5556</v>
      </c>
      <c r="E4" s="26" t="s">
        <v>5557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5668</v>
      </c>
      <c r="E8" s="30" t="s">
        <v>5667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48</v>
      </c>
      <c s="34" t="s">
        <v>5582</v>
      </c>
      <c s="35" t="s">
        <v>5</v>
      </c>
      <c s="6" t="s">
        <v>5583</v>
      </c>
      <c s="36" t="s">
        <v>102</v>
      </c>
      <c s="37">
        <v>420.41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5584</v>
      </c>
    </row>
    <row r="12" spans="1:5" ht="51">
      <c r="A12" s="35" t="s">
        <v>56</v>
      </c>
      <c r="E12" s="40" t="s">
        <v>5669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5586</v>
      </c>
      <c s="35" t="s">
        <v>5</v>
      </c>
      <c s="6" t="s">
        <v>5587</v>
      </c>
      <c s="36" t="s">
        <v>102</v>
      </c>
      <c s="37">
        <v>420.41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5587</v>
      </c>
    </row>
    <row r="16" spans="1:5" ht="51">
      <c r="A16" s="35" t="s">
        <v>56</v>
      </c>
      <c r="E16" s="40" t="s">
        <v>5669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5588</v>
      </c>
      <c s="35" t="s">
        <v>5</v>
      </c>
      <c s="6" t="s">
        <v>5589</v>
      </c>
      <c s="36" t="s">
        <v>2344</v>
      </c>
      <c s="37">
        <v>8.408</v>
      </c>
      <c s="36">
        <v>0.001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5589</v>
      </c>
    </row>
    <row r="20" spans="1:5" ht="63.75">
      <c r="A20" s="35" t="s">
        <v>56</v>
      </c>
      <c r="E20" s="40" t="s">
        <v>5670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5591</v>
      </c>
      <c s="35" t="s">
        <v>5</v>
      </c>
      <c s="6" t="s">
        <v>5592</v>
      </c>
      <c s="36" t="s">
        <v>102</v>
      </c>
      <c s="37">
        <v>420.41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5592</v>
      </c>
    </row>
    <row r="24" spans="1:5" ht="51">
      <c r="A24" s="35" t="s">
        <v>56</v>
      </c>
      <c r="E24" s="40" t="s">
        <v>5669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5593</v>
      </c>
      <c s="35" t="s">
        <v>5</v>
      </c>
      <c s="6" t="s">
        <v>5594</v>
      </c>
      <c s="36" t="s">
        <v>53</v>
      </c>
      <c s="37">
        <v>21.441</v>
      </c>
      <c s="36">
        <v>0.21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5594</v>
      </c>
    </row>
    <row r="28" spans="1:5" ht="63.75">
      <c r="A28" s="35" t="s">
        <v>56</v>
      </c>
      <c r="E28" s="40" t="s">
        <v>5671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5609</v>
      </c>
      <c s="35" t="s">
        <v>5</v>
      </c>
      <c s="6" t="s">
        <v>5610</v>
      </c>
      <c s="36" t="s">
        <v>102</v>
      </c>
      <c s="37">
        <v>420.41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5610</v>
      </c>
    </row>
    <row r="32" spans="1:5" ht="38.25">
      <c r="A32" s="35" t="s">
        <v>56</v>
      </c>
      <c r="E32" s="40" t="s">
        <v>5672</v>
      </c>
    </row>
    <row r="33" spans="1:5" ht="12.75">
      <c r="A33" t="s">
        <v>58</v>
      </c>
      <c r="E33" s="39" t="s">
        <v>5</v>
      </c>
    </row>
    <row r="34" spans="1:13" ht="12.75">
      <c r="A34" t="s">
        <v>47</v>
      </c>
      <c r="C34" s="31" t="s">
        <v>205</v>
      </c>
      <c r="E34" s="33" t="s">
        <v>206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50</v>
      </c>
      <c s="34" t="s">
        <v>72</v>
      </c>
      <c s="34" t="s">
        <v>5664</v>
      </c>
      <c s="35" t="s">
        <v>5</v>
      </c>
      <c s="6" t="s">
        <v>5665</v>
      </c>
      <c s="36" t="s">
        <v>85</v>
      </c>
      <c s="37">
        <v>4.511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25.5">
      <c r="A36" s="35" t="s">
        <v>55</v>
      </c>
      <c r="E36" s="39" t="s">
        <v>5665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5673</v>
      </c>
      <c s="41">
        <f>Rekapitulace!C61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5673</v>
      </c>
      <c r="E4" s="26" t="s">
        <v>5674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5676</v>
      </c>
      <c r="E8" s="30" t="s">
        <v>5674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1222</v>
      </c>
      <c r="E9" s="33" t="s">
        <v>1223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48</v>
      </c>
      <c s="34" t="s">
        <v>5120</v>
      </c>
      <c s="35" t="s">
        <v>5121</v>
      </c>
      <c s="6" t="s">
        <v>5677</v>
      </c>
      <c s="36" t="s">
        <v>85</v>
      </c>
      <c s="37">
        <v>84.2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25.5">
      <c r="A11" s="35" t="s">
        <v>55</v>
      </c>
      <c r="E11" s="39" t="s">
        <v>5677</v>
      </c>
    </row>
    <row r="12" spans="1:5" ht="25.5">
      <c r="A12" s="35" t="s">
        <v>56</v>
      </c>
      <c r="E12" s="40" t="s">
        <v>5678</v>
      </c>
    </row>
    <row r="13" spans="1:5" ht="63.75">
      <c r="A13" t="s">
        <v>58</v>
      </c>
      <c r="E13" s="39" t="s">
        <v>1267</v>
      </c>
    </row>
    <row r="14" spans="1:16" ht="25.5">
      <c r="A14" t="s">
        <v>50</v>
      </c>
      <c s="34" t="s">
        <v>28</v>
      </c>
      <c s="34" t="s">
        <v>5125</v>
      </c>
      <c s="35" t="s">
        <v>5126</v>
      </c>
      <c s="6" t="s">
        <v>5679</v>
      </c>
      <c s="36" t="s">
        <v>85</v>
      </c>
      <c s="37">
        <v>17.936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25.5">
      <c r="A15" s="35" t="s">
        <v>55</v>
      </c>
      <c r="E15" s="39" t="s">
        <v>5679</v>
      </c>
    </row>
    <row r="16" spans="1:5" ht="38.25">
      <c r="A16" s="35" t="s">
        <v>56</v>
      </c>
      <c r="E16" s="40" t="s">
        <v>5680</v>
      </c>
    </row>
    <row r="17" spans="1:5" ht="63.75">
      <c r="A17" t="s">
        <v>58</v>
      </c>
      <c r="E17" s="39" t="s">
        <v>1267</v>
      </c>
    </row>
    <row r="18" spans="1:16" ht="25.5">
      <c r="A18" t="s">
        <v>50</v>
      </c>
      <c s="34" t="s">
        <v>26</v>
      </c>
      <c s="34" t="s">
        <v>5130</v>
      </c>
      <c s="35" t="s">
        <v>5131</v>
      </c>
      <c s="6" t="s">
        <v>5681</v>
      </c>
      <c s="36" t="s">
        <v>85</v>
      </c>
      <c s="37">
        <v>46.97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25.5">
      <c r="A19" s="35" t="s">
        <v>55</v>
      </c>
      <c r="E19" s="39" t="s">
        <v>5681</v>
      </c>
    </row>
    <row r="20" spans="1:5" ht="25.5">
      <c r="A20" s="35" t="s">
        <v>56</v>
      </c>
      <c r="E20" s="40" t="s">
        <v>5682</v>
      </c>
    </row>
    <row r="21" spans="1:5" ht="63.75">
      <c r="A21" t="s">
        <v>58</v>
      </c>
      <c r="E21" s="39" t="s">
        <v>1267</v>
      </c>
    </row>
    <row r="22" spans="1:16" ht="25.5">
      <c r="A22" t="s">
        <v>50</v>
      </c>
      <c s="34" t="s">
        <v>63</v>
      </c>
      <c s="34" t="s">
        <v>5135</v>
      </c>
      <c s="35" t="s">
        <v>5136</v>
      </c>
      <c s="6" t="s">
        <v>5683</v>
      </c>
      <c s="36" t="s">
        <v>85</v>
      </c>
      <c s="37">
        <v>10.788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25.5">
      <c r="A23" s="35" t="s">
        <v>55</v>
      </c>
      <c r="E23" s="39" t="s">
        <v>5683</v>
      </c>
    </row>
    <row r="24" spans="1:5" ht="38.25">
      <c r="A24" s="35" t="s">
        <v>56</v>
      </c>
      <c r="E24" s="40" t="s">
        <v>5684</v>
      </c>
    </row>
    <row r="25" spans="1:5" ht="63.75">
      <c r="A25" t="s">
        <v>58</v>
      </c>
      <c r="E25" s="39" t="s">
        <v>1267</v>
      </c>
    </row>
    <row r="26" spans="1:16" ht="25.5">
      <c r="A26" t="s">
        <v>50</v>
      </c>
      <c s="34" t="s">
        <v>66</v>
      </c>
      <c s="34" t="s">
        <v>5140</v>
      </c>
      <c s="35" t="s">
        <v>5141</v>
      </c>
      <c s="6" t="s">
        <v>5685</v>
      </c>
      <c s="36" t="s">
        <v>85</v>
      </c>
      <c s="37">
        <v>66.336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25.5">
      <c r="A27" s="35" t="s">
        <v>55</v>
      </c>
      <c r="E27" s="39" t="s">
        <v>5685</v>
      </c>
    </row>
    <row r="28" spans="1:5" ht="114.75">
      <c r="A28" s="35" t="s">
        <v>56</v>
      </c>
      <c r="E28" s="40" t="s">
        <v>5686</v>
      </c>
    </row>
    <row r="29" spans="1:5" ht="63.75">
      <c r="A29" t="s">
        <v>58</v>
      </c>
      <c r="E29" s="39" t="s">
        <v>1267</v>
      </c>
    </row>
    <row r="30" spans="1:16" ht="25.5">
      <c r="A30" t="s">
        <v>50</v>
      </c>
      <c s="34" t="s">
        <v>27</v>
      </c>
      <c s="34" t="s">
        <v>5145</v>
      </c>
      <c s="35" t="s">
        <v>5146</v>
      </c>
      <c s="6" t="s">
        <v>5687</v>
      </c>
      <c s="36" t="s">
        <v>85</v>
      </c>
      <c s="37">
        <v>65.14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5687</v>
      </c>
    </row>
    <row r="32" spans="1:5" ht="89.25">
      <c r="A32" s="35" t="s">
        <v>56</v>
      </c>
      <c r="E32" s="40" t="s">
        <v>5688</v>
      </c>
    </row>
    <row r="33" spans="1:5" ht="63.75">
      <c r="A33" t="s">
        <v>58</v>
      </c>
      <c r="E33" s="39" t="s">
        <v>1267</v>
      </c>
    </row>
    <row r="34" spans="1:16" ht="25.5">
      <c r="A34" t="s">
        <v>50</v>
      </c>
      <c s="34" t="s">
        <v>72</v>
      </c>
      <c s="34" t="s">
        <v>5150</v>
      </c>
      <c s="35" t="s">
        <v>5151</v>
      </c>
      <c s="6" t="s">
        <v>5152</v>
      </c>
      <c s="36" t="s">
        <v>85</v>
      </c>
      <c s="37">
        <v>117.598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38.25">
      <c r="A35" s="35" t="s">
        <v>55</v>
      </c>
      <c r="E35" s="39" t="s">
        <v>5689</v>
      </c>
    </row>
    <row r="36" spans="1:5" ht="89.25">
      <c r="A36" s="35" t="s">
        <v>56</v>
      </c>
      <c r="E36" s="40" t="s">
        <v>5690</v>
      </c>
    </row>
    <row r="37" spans="1:5" ht="63.75">
      <c r="A37" t="s">
        <v>58</v>
      </c>
      <c r="E37" s="39" t="s">
        <v>1267</v>
      </c>
    </row>
    <row r="38" spans="1:16" ht="38.25">
      <c r="A38" t="s">
        <v>50</v>
      </c>
      <c s="34" t="s">
        <v>75</v>
      </c>
      <c s="34" t="s">
        <v>4897</v>
      </c>
      <c s="35" t="s">
        <v>4898</v>
      </c>
      <c s="6" t="s">
        <v>5691</v>
      </c>
      <c s="36" t="s">
        <v>85</v>
      </c>
      <c s="37">
        <v>239.811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38.25">
      <c r="A39" s="35" t="s">
        <v>55</v>
      </c>
      <c r="E39" s="39" t="s">
        <v>5691</v>
      </c>
    </row>
    <row r="40" spans="1:5" ht="63.75">
      <c r="A40" s="35" t="s">
        <v>56</v>
      </c>
      <c r="E40" s="40" t="s">
        <v>5692</v>
      </c>
    </row>
    <row r="41" spans="1:5" ht="63.75">
      <c r="A41" t="s">
        <v>58</v>
      </c>
      <c r="E41" s="39" t="s">
        <v>1267</v>
      </c>
    </row>
    <row r="42" spans="1:16" ht="25.5">
      <c r="A42" t="s">
        <v>50</v>
      </c>
      <c s="34" t="s">
        <v>78</v>
      </c>
      <c s="34" t="s">
        <v>956</v>
      </c>
      <c s="35" t="s">
        <v>957</v>
      </c>
      <c s="6" t="s">
        <v>5693</v>
      </c>
      <c s="36" t="s">
        <v>85</v>
      </c>
      <c s="37">
        <v>3618.617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25.5">
      <c r="A43" s="35" t="s">
        <v>55</v>
      </c>
      <c r="E43" s="39" t="s">
        <v>5693</v>
      </c>
    </row>
    <row r="44" spans="1:5" ht="409.5">
      <c r="A44" s="35" t="s">
        <v>56</v>
      </c>
      <c r="E44" s="40" t="s">
        <v>5694</v>
      </c>
    </row>
    <row r="45" spans="1:5" ht="63.75">
      <c r="A45" t="s">
        <v>58</v>
      </c>
      <c r="E45" s="39" t="s">
        <v>1267</v>
      </c>
    </row>
    <row r="46" spans="1:16" ht="25.5">
      <c r="A46" t="s">
        <v>50</v>
      </c>
      <c s="34" t="s">
        <v>82</v>
      </c>
      <c s="34" t="s">
        <v>1435</v>
      </c>
      <c s="35" t="s">
        <v>1436</v>
      </c>
      <c s="6" t="s">
        <v>5695</v>
      </c>
      <c s="36" t="s">
        <v>85</v>
      </c>
      <c s="37">
        <v>458.668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25.5">
      <c r="A47" s="35" t="s">
        <v>55</v>
      </c>
      <c r="E47" s="39" t="s">
        <v>5695</v>
      </c>
    </row>
    <row r="48" spans="1:5" ht="63.75">
      <c r="A48" s="35" t="s">
        <v>56</v>
      </c>
      <c r="E48" s="40" t="s">
        <v>5696</v>
      </c>
    </row>
    <row r="49" spans="1:5" ht="63.75">
      <c r="A49" t="s">
        <v>58</v>
      </c>
      <c r="E49" s="39" t="s">
        <v>1267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5673</v>
      </c>
      <c s="41">
        <f>Rekapitulace!C61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5673</v>
      </c>
      <c r="E4" s="26" t="s">
        <v>5674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5699</v>
      </c>
      <c r="E8" s="30" t="s">
        <v>5698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1222</v>
      </c>
      <c r="E9" s="33" t="s">
        <v>1223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87</v>
      </c>
      <c s="34" t="s">
        <v>956</v>
      </c>
      <c s="35" t="s">
        <v>1264</v>
      </c>
      <c s="6" t="s">
        <v>5693</v>
      </c>
      <c s="36" t="s">
        <v>85</v>
      </c>
      <c s="37">
        <v>2189.153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25.5">
      <c r="A11" s="35" t="s">
        <v>55</v>
      </c>
      <c r="E11" s="39" t="s">
        <v>5693</v>
      </c>
    </row>
    <row r="12" spans="1:5" ht="140.25">
      <c r="A12" s="35" t="s">
        <v>56</v>
      </c>
      <c r="E12" s="40" t="s">
        <v>5700</v>
      </c>
    </row>
    <row r="13" spans="1:5" ht="63.75">
      <c r="A13" t="s">
        <v>58</v>
      </c>
      <c r="E13" s="39" t="s">
        <v>1267</v>
      </c>
    </row>
    <row r="14" spans="1:16" ht="25.5">
      <c r="A14" t="s">
        <v>50</v>
      </c>
      <c s="34" t="s">
        <v>90</v>
      </c>
      <c s="34" t="s">
        <v>1435</v>
      </c>
      <c s="35" t="s">
        <v>1491</v>
      </c>
      <c s="6" t="s">
        <v>5695</v>
      </c>
      <c s="36" t="s">
        <v>85</v>
      </c>
      <c s="37">
        <v>290.84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25.5">
      <c r="A15" s="35" t="s">
        <v>55</v>
      </c>
      <c r="E15" s="39" t="s">
        <v>5695</v>
      </c>
    </row>
    <row r="16" spans="1:5" ht="38.25">
      <c r="A16" s="35" t="s">
        <v>56</v>
      </c>
      <c r="E16" s="40" t="s">
        <v>5701</v>
      </c>
    </row>
    <row r="17" spans="1:5" ht="63.75">
      <c r="A17" t="s">
        <v>58</v>
      </c>
      <c r="E17" s="39" t="s">
        <v>1267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5702</v>
      </c>
      <c s="41">
        <f>Rekapitulace!C64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5702</v>
      </c>
      <c r="E4" s="26" t="s">
        <v>5703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COUNTIFS(L8:L30,"=0",A8:A30,"P")+COUNTIFS(L8:L30,"",A8:A30,"P")+SUM(Q8:Q30)</f>
      </c>
    </row>
    <row r="8" spans="1:13" ht="12.75">
      <c r="A8" t="s">
        <v>45</v>
      </c>
      <c r="C8" s="28" t="s">
        <v>5705</v>
      </c>
      <c r="E8" s="30" t="s">
        <v>5703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5706</v>
      </c>
      <c r="E9" s="33" t="s">
        <v>5703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48</v>
      </c>
      <c s="34" t="s">
        <v>5707</v>
      </c>
      <c s="35" t="s">
        <v>5</v>
      </c>
      <c s="6" t="s">
        <v>5708</v>
      </c>
      <c s="36" t="s">
        <v>290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12.75">
      <c r="A11" s="35" t="s">
        <v>55</v>
      </c>
      <c r="E11" s="39" t="s">
        <v>5708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5709</v>
      </c>
      <c s="35" t="s">
        <v>5</v>
      </c>
      <c s="6" t="s">
        <v>5710</v>
      </c>
      <c s="36" t="s">
        <v>290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5710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5711</v>
      </c>
      <c s="35" t="s">
        <v>5</v>
      </c>
      <c s="6" t="s">
        <v>5712</v>
      </c>
      <c s="36" t="s">
        <v>290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5712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5713</v>
      </c>
      <c s="35" t="s">
        <v>5</v>
      </c>
      <c s="6" t="s">
        <v>5714</v>
      </c>
      <c s="36" t="s">
        <v>290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5714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5715</v>
      </c>
      <c s="35" t="s">
        <v>5</v>
      </c>
      <c s="6" t="s">
        <v>5716</v>
      </c>
      <c s="36" t="s">
        <v>290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12.75">
      <c r="A27" s="35" t="s">
        <v>55</v>
      </c>
      <c r="E27" s="39" t="s">
        <v>5716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5717</v>
      </c>
      <c s="35" t="s">
        <v>5</v>
      </c>
      <c s="6" t="s">
        <v>5718</v>
      </c>
      <c s="36" t="s">
        <v>290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12.75">
      <c r="A31" s="35" t="s">
        <v>55</v>
      </c>
      <c r="E31" s="39" t="s">
        <v>5718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5702</v>
      </c>
      <c s="41">
        <f>Rekapitulace!C64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5702</v>
      </c>
      <c r="E4" s="26" t="s">
        <v>5703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COUNTIFS(L8:L22,"=0",A8:A22,"P")+COUNTIFS(L8:L22,"",A8:A22,"P")+SUM(Q8:Q22)</f>
      </c>
    </row>
    <row r="8" spans="1:13" ht="12.75">
      <c r="A8" t="s">
        <v>45</v>
      </c>
      <c r="C8" s="28" t="s">
        <v>5721</v>
      </c>
      <c r="E8" s="30" t="s">
        <v>5720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5706</v>
      </c>
      <c r="E9" s="33" t="s">
        <v>5703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5707</v>
      </c>
      <c s="35" t="s">
        <v>5</v>
      </c>
      <c s="6" t="s">
        <v>5708</v>
      </c>
      <c s="36" t="s">
        <v>290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109</v>
      </c>
      <c>
        <f>(M10*21)/100</f>
      </c>
      <c t="s">
        <v>28</v>
      </c>
    </row>
    <row r="11" spans="1:5" ht="12.75">
      <c r="A11" s="35" t="s">
        <v>55</v>
      </c>
      <c r="E11" s="39" t="s">
        <v>5708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5709</v>
      </c>
      <c s="35" t="s">
        <v>5</v>
      </c>
      <c s="6" t="s">
        <v>5710</v>
      </c>
      <c s="36" t="s">
        <v>290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5710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5711</v>
      </c>
      <c s="35" t="s">
        <v>5</v>
      </c>
      <c s="6" t="s">
        <v>5712</v>
      </c>
      <c s="36" t="s">
        <v>290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12.75">
      <c r="A19" s="35" t="s">
        <v>55</v>
      </c>
      <c r="E19" s="39" t="s">
        <v>5712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5713</v>
      </c>
      <c s="35" t="s">
        <v>5</v>
      </c>
      <c s="6" t="s">
        <v>5714</v>
      </c>
      <c s="36" t="s">
        <v>290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5714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COUNTIFS(L8:L218,"=0",A8:A218,"P")+COUNTIFS(L8:L218,"",A8:A218,"P")+SUM(Q8:Q218)</f>
      </c>
    </row>
    <row r="8" spans="1:13" ht="12.75">
      <c r="A8" t="s">
        <v>45</v>
      </c>
      <c r="C8" s="28" t="s">
        <v>328</v>
      </c>
      <c r="E8" s="30" t="s">
        <v>327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500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329</v>
      </c>
      <c s="35" t="s">
        <v>5</v>
      </c>
      <c s="6" t="s">
        <v>330</v>
      </c>
      <c s="36" t="s">
        <v>218</v>
      </c>
      <c s="37">
        <v>0.5</v>
      </c>
      <c s="36">
        <v>0.0018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331</v>
      </c>
      <c s="35" t="s">
        <v>5</v>
      </c>
      <c s="6" t="s">
        <v>332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332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333</v>
      </c>
      <c s="35" t="s">
        <v>5</v>
      </c>
      <c s="6" t="s">
        <v>334</v>
      </c>
      <c s="36" t="s">
        <v>128</v>
      </c>
      <c s="37">
        <v>1</v>
      </c>
      <c s="36">
        <v>0.0064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334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50</v>
      </c>
      <c s="34" t="s">
        <v>66</v>
      </c>
      <c s="34" t="s">
        <v>237</v>
      </c>
      <c s="35" t="s">
        <v>5</v>
      </c>
      <c s="6" t="s">
        <v>238</v>
      </c>
      <c s="36" t="s">
        <v>108</v>
      </c>
      <c s="37">
        <v>900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51">
      <c r="A27" s="35" t="s">
        <v>55</v>
      </c>
      <c r="E27" s="39" t="s">
        <v>239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335</v>
      </c>
      <c s="35" t="s">
        <v>5</v>
      </c>
      <c s="6" t="s">
        <v>336</v>
      </c>
      <c s="36" t="s">
        <v>108</v>
      </c>
      <c s="37">
        <v>900</v>
      </c>
      <c s="36">
        <v>7E-05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336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25.5">
      <c r="A35" s="35" t="s">
        <v>55</v>
      </c>
      <c r="E35" s="39" t="s">
        <v>245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25.5">
      <c r="A39" s="35" t="s">
        <v>55</v>
      </c>
      <c r="E39" s="39" t="s">
        <v>248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106</v>
      </c>
      <c s="35" t="s">
        <v>5</v>
      </c>
      <c s="6" t="s">
        <v>107</v>
      </c>
      <c s="36" t="s">
        <v>108</v>
      </c>
      <c s="37">
        <v>1100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12.75">
      <c r="A43" s="35" t="s">
        <v>55</v>
      </c>
      <c r="E43" s="39" t="s">
        <v>107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82</v>
      </c>
      <c s="34" t="s">
        <v>337</v>
      </c>
      <c s="35" t="s">
        <v>5</v>
      </c>
      <c s="6" t="s">
        <v>338</v>
      </c>
      <c s="36" t="s">
        <v>108</v>
      </c>
      <c s="37">
        <v>1100</v>
      </c>
      <c s="36">
        <v>5E-05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25.5">
      <c r="A47" s="35" t="s">
        <v>55</v>
      </c>
      <c r="E47" s="39" t="s">
        <v>338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322</v>
      </c>
      <c s="35" t="s">
        <v>5</v>
      </c>
      <c s="6" t="s">
        <v>323</v>
      </c>
      <c s="36" t="s">
        <v>108</v>
      </c>
      <c s="37">
        <v>1100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323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114</v>
      </c>
      <c s="35" t="s">
        <v>5</v>
      </c>
      <c s="6" t="s">
        <v>115</v>
      </c>
      <c s="36" t="s">
        <v>108</v>
      </c>
      <c s="37">
        <v>1100</v>
      </c>
      <c s="36">
        <v>5E-05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115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339</v>
      </c>
      <c s="35" t="s">
        <v>5</v>
      </c>
      <c s="6" t="s">
        <v>340</v>
      </c>
      <c s="36" t="s">
        <v>108</v>
      </c>
      <c s="37">
        <v>3500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340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341</v>
      </c>
      <c s="35" t="s">
        <v>5</v>
      </c>
      <c s="6" t="s">
        <v>342</v>
      </c>
      <c s="36" t="s">
        <v>108</v>
      </c>
      <c s="37">
        <v>3500</v>
      </c>
      <c s="36">
        <v>4E-05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342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343</v>
      </c>
      <c s="35" t="s">
        <v>5</v>
      </c>
      <c s="6" t="s">
        <v>344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51">
      <c r="A67" s="35" t="s">
        <v>55</v>
      </c>
      <c r="E67" s="39" t="s">
        <v>345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38.25">
      <c r="A70" t="s">
        <v>50</v>
      </c>
      <c s="34" t="s">
        <v>207</v>
      </c>
      <c s="34" t="s">
        <v>346</v>
      </c>
      <c s="35" t="s">
        <v>5</v>
      </c>
      <c s="6" t="s">
        <v>347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51">
      <c r="A71" s="35" t="s">
        <v>55</v>
      </c>
      <c r="E71" s="39" t="s">
        <v>348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349</v>
      </c>
      <c s="35" t="s">
        <v>5</v>
      </c>
      <c s="6" t="s">
        <v>350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51">
      <c r="A75" s="35" t="s">
        <v>55</v>
      </c>
      <c r="E75" s="39" t="s">
        <v>351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25.5">
      <c r="A78" t="s">
        <v>50</v>
      </c>
      <c s="34" t="s">
        <v>110</v>
      </c>
      <c s="34" t="s">
        <v>352</v>
      </c>
      <c s="35" t="s">
        <v>5</v>
      </c>
      <c s="6" t="s">
        <v>353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25.5">
      <c r="A79" s="35" t="s">
        <v>55</v>
      </c>
      <c r="E79" s="39" t="s">
        <v>353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354</v>
      </c>
      <c s="35" t="s">
        <v>5</v>
      </c>
      <c s="6" t="s">
        <v>355</v>
      </c>
      <c s="36" t="s">
        <v>128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38.25">
      <c r="A83" s="35" t="s">
        <v>55</v>
      </c>
      <c r="E83" s="39" t="s">
        <v>356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357</v>
      </c>
      <c s="35" t="s">
        <v>5</v>
      </c>
      <c s="6" t="s">
        <v>358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358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119</v>
      </c>
      <c s="34" t="s">
        <v>359</v>
      </c>
      <c s="35" t="s">
        <v>5</v>
      </c>
      <c s="6" t="s">
        <v>360</v>
      </c>
      <c s="36" t="s">
        <v>128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25.5">
      <c r="A91" s="35" t="s">
        <v>55</v>
      </c>
      <c r="E91" s="39" t="s">
        <v>360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361</v>
      </c>
      <c s="35" t="s">
        <v>5</v>
      </c>
      <c s="6" t="s">
        <v>362</v>
      </c>
      <c s="36" t="s">
        <v>128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362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50</v>
      </c>
      <c s="34" t="s">
        <v>125</v>
      </c>
      <c s="34" t="s">
        <v>363</v>
      </c>
      <c s="35" t="s">
        <v>5</v>
      </c>
      <c s="6" t="s">
        <v>364</v>
      </c>
      <c s="36" t="s">
        <v>128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25.5">
      <c r="A99" s="35" t="s">
        <v>55</v>
      </c>
      <c r="E99" s="39" t="s">
        <v>364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365</v>
      </c>
      <c s="35" t="s">
        <v>5</v>
      </c>
      <c s="6" t="s">
        <v>366</v>
      </c>
      <c s="36" t="s">
        <v>128</v>
      </c>
      <c s="37">
        <v>20</v>
      </c>
      <c s="36">
        <v>0.0001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366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367</v>
      </c>
      <c s="35" t="s">
        <v>5</v>
      </c>
      <c s="6" t="s">
        <v>368</v>
      </c>
      <c s="36" t="s">
        <v>128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368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369</v>
      </c>
      <c s="35" t="s">
        <v>5</v>
      </c>
      <c s="6" t="s">
        <v>370</v>
      </c>
      <c s="36" t="s">
        <v>128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370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138</v>
      </c>
      <c s="34" t="s">
        <v>371</v>
      </c>
      <c s="35" t="s">
        <v>5</v>
      </c>
      <c s="6" t="s">
        <v>372</v>
      </c>
      <c s="36" t="s">
        <v>128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25.5">
      <c r="A115" s="35" t="s">
        <v>55</v>
      </c>
      <c r="E115" s="39" t="s">
        <v>372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373</v>
      </c>
      <c s="35" t="s">
        <v>5</v>
      </c>
      <c s="6" t="s">
        <v>374</v>
      </c>
      <c s="36" t="s">
        <v>128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374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369</v>
      </c>
      <c s="35" t="s">
        <v>48</v>
      </c>
      <c s="6" t="s">
        <v>370</v>
      </c>
      <c s="36" t="s">
        <v>128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12.75">
      <c r="A123" s="35" t="s">
        <v>55</v>
      </c>
      <c r="E123" s="39" t="s">
        <v>370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375</v>
      </c>
      <c s="35" t="s">
        <v>5</v>
      </c>
      <c s="6" t="s">
        <v>376</v>
      </c>
      <c s="36" t="s">
        <v>128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25.5">
      <c r="A127" s="35" t="s">
        <v>55</v>
      </c>
      <c r="E127" s="39" t="s">
        <v>376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377</v>
      </c>
      <c s="35" t="s">
        <v>5</v>
      </c>
      <c s="6" t="s">
        <v>378</v>
      </c>
      <c s="36" t="s">
        <v>128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12.75">
      <c r="A131" s="35" t="s">
        <v>55</v>
      </c>
      <c r="E131" s="39" t="s">
        <v>378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379</v>
      </c>
      <c s="35" t="s">
        <v>5</v>
      </c>
      <c s="6" t="s">
        <v>380</v>
      </c>
      <c s="36" t="s">
        <v>381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25.5">
      <c r="A135" s="35" t="s">
        <v>55</v>
      </c>
      <c r="E135" s="39" t="s">
        <v>380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382</v>
      </c>
      <c s="35" t="s">
        <v>5</v>
      </c>
      <c s="6" t="s">
        <v>383</v>
      </c>
      <c s="36" t="s">
        <v>128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25.5">
      <c r="A139" s="35" t="s">
        <v>55</v>
      </c>
      <c r="E139" s="39" t="s">
        <v>383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384</v>
      </c>
      <c s="35" t="s">
        <v>5</v>
      </c>
      <c s="6" t="s">
        <v>385</v>
      </c>
      <c s="36" t="s">
        <v>128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385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386</v>
      </c>
      <c s="35" t="s">
        <v>5</v>
      </c>
      <c s="6" t="s">
        <v>387</v>
      </c>
      <c s="36" t="s">
        <v>128</v>
      </c>
      <c s="37">
        <v>4</v>
      </c>
      <c s="36">
        <v>0.005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387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25.5">
      <c r="A150" t="s">
        <v>50</v>
      </c>
      <c s="34" t="s">
        <v>165</v>
      </c>
      <c s="34" t="s">
        <v>388</v>
      </c>
      <c s="35" t="s">
        <v>5</v>
      </c>
      <c s="6" t="s">
        <v>389</v>
      </c>
      <c s="36" t="s">
        <v>128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25.5">
      <c r="A151" s="35" t="s">
        <v>55</v>
      </c>
      <c r="E151" s="39" t="s">
        <v>389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25.5">
      <c r="A154" t="s">
        <v>50</v>
      </c>
      <c s="34" t="s">
        <v>168</v>
      </c>
      <c s="34" t="s">
        <v>390</v>
      </c>
      <c s="35" t="s">
        <v>5</v>
      </c>
      <c s="6" t="s">
        <v>391</v>
      </c>
      <c s="36" t="s">
        <v>128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109</v>
      </c>
      <c>
        <f>(M154*21)/100</f>
      </c>
      <c t="s">
        <v>28</v>
      </c>
    </row>
    <row r="155" spans="1:5" ht="25.5">
      <c r="A155" s="35" t="s">
        <v>55</v>
      </c>
      <c r="E155" s="39" t="s">
        <v>391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392</v>
      </c>
      <c s="35" t="s">
        <v>5</v>
      </c>
      <c s="6" t="s">
        <v>393</v>
      </c>
      <c s="36" t="s">
        <v>128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393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394</v>
      </c>
      <c s="35" t="s">
        <v>5</v>
      </c>
      <c s="6" t="s">
        <v>395</v>
      </c>
      <c s="36" t="s">
        <v>128</v>
      </c>
      <c s="37">
        <v>70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109</v>
      </c>
      <c>
        <f>(M162*21)/100</f>
      </c>
      <c t="s">
        <v>28</v>
      </c>
    </row>
    <row r="163" spans="1:5" ht="12.75">
      <c r="A163" s="35" t="s">
        <v>55</v>
      </c>
      <c r="E163" s="39" t="s">
        <v>395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396</v>
      </c>
      <c s="35" t="s">
        <v>5</v>
      </c>
      <c s="6" t="s">
        <v>397</v>
      </c>
      <c s="36" t="s">
        <v>128</v>
      </c>
      <c s="37">
        <v>20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109</v>
      </c>
      <c>
        <f>(M166*21)/100</f>
      </c>
      <c t="s">
        <v>28</v>
      </c>
    </row>
    <row r="167" spans="1:5" ht="12.75">
      <c r="A167" s="35" t="s">
        <v>55</v>
      </c>
      <c r="E167" s="39" t="s">
        <v>397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398</v>
      </c>
      <c s="35" t="s">
        <v>5</v>
      </c>
      <c s="6" t="s">
        <v>399</v>
      </c>
      <c s="36" t="s">
        <v>128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109</v>
      </c>
      <c>
        <f>(M170*21)/100</f>
      </c>
      <c t="s">
        <v>28</v>
      </c>
    </row>
    <row r="171" spans="1:5" ht="12.75">
      <c r="A171" s="35" t="s">
        <v>55</v>
      </c>
      <c r="E171" s="39" t="s">
        <v>399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400</v>
      </c>
      <c s="35" t="s">
        <v>5</v>
      </c>
      <c s="6" t="s">
        <v>401</v>
      </c>
      <c s="36" t="s">
        <v>128</v>
      </c>
      <c s="37">
        <v>13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109</v>
      </c>
      <c>
        <f>(M174*21)/100</f>
      </c>
      <c t="s">
        <v>28</v>
      </c>
    </row>
    <row r="175" spans="1:5" ht="12.75">
      <c r="A175" s="35" t="s">
        <v>55</v>
      </c>
      <c r="E175" s="39" t="s">
        <v>401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402</v>
      </c>
      <c s="35" t="s">
        <v>5</v>
      </c>
      <c s="6" t="s">
        <v>403</v>
      </c>
      <c s="36" t="s">
        <v>128</v>
      </c>
      <c s="37">
        <v>13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109</v>
      </c>
      <c>
        <f>(M178*21)/100</f>
      </c>
      <c t="s">
        <v>28</v>
      </c>
    </row>
    <row r="179" spans="1:5" ht="12.75">
      <c r="A179" s="35" t="s">
        <v>55</v>
      </c>
      <c r="E179" s="39" t="s">
        <v>403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12.75">
      <c r="A182" t="s">
        <v>50</v>
      </c>
      <c s="34" t="s">
        <v>189</v>
      </c>
      <c s="34" t="s">
        <v>404</v>
      </c>
      <c s="35" t="s">
        <v>5</v>
      </c>
      <c s="6" t="s">
        <v>405</v>
      </c>
      <c s="36" t="s">
        <v>128</v>
      </c>
      <c s="37">
        <v>20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109</v>
      </c>
      <c>
        <f>(M182*21)/100</f>
      </c>
      <c t="s">
        <v>28</v>
      </c>
    </row>
    <row r="183" spans="1:5" ht="12.75">
      <c r="A183" s="35" t="s">
        <v>55</v>
      </c>
      <c r="E183" s="39" t="s">
        <v>405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25.5">
      <c r="A186" t="s">
        <v>50</v>
      </c>
      <c s="34" t="s">
        <v>192</v>
      </c>
      <c s="34" t="s">
        <v>406</v>
      </c>
      <c s="35" t="s">
        <v>5</v>
      </c>
      <c s="6" t="s">
        <v>407</v>
      </c>
      <c s="36" t="s">
        <v>128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109</v>
      </c>
      <c>
        <f>(M186*21)/100</f>
      </c>
      <c t="s">
        <v>28</v>
      </c>
    </row>
    <row r="187" spans="1:5" ht="51">
      <c r="A187" s="35" t="s">
        <v>55</v>
      </c>
      <c r="E187" s="39" t="s">
        <v>408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25.5">
      <c r="A190" t="s">
        <v>50</v>
      </c>
      <c s="34" t="s">
        <v>195</v>
      </c>
      <c s="34" t="s">
        <v>409</v>
      </c>
      <c s="35" t="s">
        <v>5</v>
      </c>
      <c s="6" t="s">
        <v>410</v>
      </c>
      <c s="36" t="s">
        <v>128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109</v>
      </c>
      <c>
        <f>(M190*21)/100</f>
      </c>
      <c t="s">
        <v>28</v>
      </c>
    </row>
    <row r="191" spans="1:5" ht="51">
      <c r="A191" s="35" t="s">
        <v>55</v>
      </c>
      <c r="E191" s="39" t="s">
        <v>411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50</v>
      </c>
      <c s="34" t="s">
        <v>198</v>
      </c>
      <c s="34" t="s">
        <v>412</v>
      </c>
      <c s="35" t="s">
        <v>5</v>
      </c>
      <c s="6" t="s">
        <v>413</v>
      </c>
      <c s="36" t="s">
        <v>128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109</v>
      </c>
      <c>
        <f>(M194*21)/100</f>
      </c>
      <c t="s">
        <v>28</v>
      </c>
    </row>
    <row r="195" spans="1:5" ht="12.75">
      <c r="A195" s="35" t="s">
        <v>55</v>
      </c>
      <c r="E195" s="39" t="s">
        <v>413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414</v>
      </c>
      <c s="35" t="s">
        <v>5</v>
      </c>
      <c s="6" t="s">
        <v>415</v>
      </c>
      <c s="36" t="s">
        <v>128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415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25.5">
      <c r="A202" t="s">
        <v>50</v>
      </c>
      <c s="34" t="s">
        <v>416</v>
      </c>
      <c s="34" t="s">
        <v>417</v>
      </c>
      <c s="35" t="s">
        <v>5</v>
      </c>
      <c s="6" t="s">
        <v>418</v>
      </c>
      <c s="36" t="s">
        <v>128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109</v>
      </c>
      <c>
        <f>(M202*21)/100</f>
      </c>
      <c t="s">
        <v>28</v>
      </c>
    </row>
    <row r="203" spans="1:5" ht="25.5">
      <c r="A203" s="35" t="s">
        <v>55</v>
      </c>
      <c r="E203" s="39" t="s">
        <v>418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25.5">
      <c r="A206" t="s">
        <v>50</v>
      </c>
      <c s="34" t="s">
        <v>419</v>
      </c>
      <c s="34" t="s">
        <v>420</v>
      </c>
      <c s="35" t="s">
        <v>5</v>
      </c>
      <c s="6" t="s">
        <v>421</v>
      </c>
      <c s="36" t="s">
        <v>128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51">
      <c r="A207" s="35" t="s">
        <v>55</v>
      </c>
      <c r="E207" s="39" t="s">
        <v>422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423</v>
      </c>
      <c s="34" t="s">
        <v>424</v>
      </c>
      <c s="35" t="s">
        <v>5</v>
      </c>
      <c s="6" t="s">
        <v>425</v>
      </c>
      <c s="36" t="s">
        <v>128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109</v>
      </c>
      <c>
        <f>(M210*21)/100</f>
      </c>
      <c t="s">
        <v>28</v>
      </c>
    </row>
    <row r="211" spans="1:5" ht="38.25">
      <c r="A211" s="35" t="s">
        <v>55</v>
      </c>
      <c r="E211" s="39" t="s">
        <v>426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427</v>
      </c>
      <c s="34" t="s">
        <v>199</v>
      </c>
      <c s="35" t="s">
        <v>5</v>
      </c>
      <c s="6" t="s">
        <v>200</v>
      </c>
      <c s="36" t="s">
        <v>85</v>
      </c>
      <c s="37">
        <v>0.342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25.5">
      <c r="A215" s="35" t="s">
        <v>55</v>
      </c>
      <c r="E215" s="39" t="s">
        <v>200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38.25">
      <c r="A218" t="s">
        <v>50</v>
      </c>
      <c s="34" t="s">
        <v>428</v>
      </c>
      <c s="34" t="s">
        <v>202</v>
      </c>
      <c s="35" t="s">
        <v>5</v>
      </c>
      <c s="6" t="s">
        <v>203</v>
      </c>
      <c s="36" t="s">
        <v>85</v>
      </c>
      <c s="37">
        <v>0.342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38.25">
      <c r="A219" s="35" t="s">
        <v>55</v>
      </c>
      <c r="E219" s="39" t="s">
        <v>204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COUNTIFS(L8:L218,"=0",A8:A218,"P")+COUNTIFS(L8:L218,"",A8:A218,"P")+SUM(Q8:Q218)</f>
      </c>
    </row>
    <row r="8" spans="1:13" ht="12.75">
      <c r="A8" t="s">
        <v>45</v>
      </c>
      <c r="C8" s="28" t="s">
        <v>431</v>
      </c>
      <c r="E8" s="30" t="s">
        <v>430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500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329</v>
      </c>
      <c s="35" t="s">
        <v>5</v>
      </c>
      <c s="6" t="s">
        <v>330</v>
      </c>
      <c s="36" t="s">
        <v>218</v>
      </c>
      <c s="37">
        <v>0.5</v>
      </c>
      <c s="36">
        <v>0.0018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432</v>
      </c>
      <c s="35" t="s">
        <v>5</v>
      </c>
      <c s="6" t="s">
        <v>433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433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434</v>
      </c>
      <c s="35" t="s">
        <v>5</v>
      </c>
      <c s="6" t="s">
        <v>435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12.75">
      <c r="A23" s="35" t="s">
        <v>55</v>
      </c>
      <c r="E23" s="39" t="s">
        <v>435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436</v>
      </c>
      <c s="35" t="s">
        <v>5</v>
      </c>
      <c s="6" t="s">
        <v>437</v>
      </c>
      <c s="36" t="s">
        <v>128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437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438</v>
      </c>
      <c s="35" t="s">
        <v>5</v>
      </c>
      <c s="6" t="s">
        <v>439</v>
      </c>
      <c s="36" t="s">
        <v>128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12.75">
      <c r="A31" s="35" t="s">
        <v>55</v>
      </c>
      <c r="E31" s="39" t="s">
        <v>439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72</v>
      </c>
      <c s="34" t="s">
        <v>440</v>
      </c>
      <c s="35" t="s">
        <v>5</v>
      </c>
      <c s="6" t="s">
        <v>441</v>
      </c>
      <c s="36" t="s">
        <v>128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441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442</v>
      </c>
      <c s="35" t="s">
        <v>5</v>
      </c>
      <c s="6" t="s">
        <v>443</v>
      </c>
      <c s="36" t="s">
        <v>128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443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78</v>
      </c>
      <c s="34" t="s">
        <v>444</v>
      </c>
      <c s="35" t="s">
        <v>5</v>
      </c>
      <c s="6" t="s">
        <v>445</v>
      </c>
      <c s="36" t="s">
        <v>128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445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446</v>
      </c>
      <c s="35" t="s">
        <v>5</v>
      </c>
      <c s="6" t="s">
        <v>447</v>
      </c>
      <c s="36" t="s">
        <v>128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447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448</v>
      </c>
      <c s="35" t="s">
        <v>5</v>
      </c>
      <c s="6" t="s">
        <v>449</v>
      </c>
      <c s="36" t="s">
        <v>128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449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450</v>
      </c>
      <c s="35" t="s">
        <v>5</v>
      </c>
      <c s="6" t="s">
        <v>451</v>
      </c>
      <c s="36" t="s">
        <v>128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451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452</v>
      </c>
      <c s="35" t="s">
        <v>5</v>
      </c>
      <c s="6" t="s">
        <v>453</v>
      </c>
      <c s="36" t="s">
        <v>128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453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454</v>
      </c>
      <c s="35" t="s">
        <v>5</v>
      </c>
      <c s="6" t="s">
        <v>455</v>
      </c>
      <c s="36" t="s">
        <v>128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455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456</v>
      </c>
      <c s="35" t="s">
        <v>5</v>
      </c>
      <c s="6" t="s">
        <v>457</v>
      </c>
      <c s="36" t="s">
        <v>128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457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458</v>
      </c>
      <c s="35" t="s">
        <v>5</v>
      </c>
      <c s="6" t="s">
        <v>459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459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460</v>
      </c>
      <c s="35" t="s">
        <v>5</v>
      </c>
      <c s="6" t="s">
        <v>461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461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462</v>
      </c>
      <c s="35" t="s">
        <v>5</v>
      </c>
      <c s="6" t="s">
        <v>463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463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464</v>
      </c>
      <c s="35" t="s">
        <v>5</v>
      </c>
      <c s="6" t="s">
        <v>465</v>
      </c>
      <c s="36" t="s">
        <v>128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465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466</v>
      </c>
      <c s="35" t="s">
        <v>5</v>
      </c>
      <c s="6" t="s">
        <v>467</v>
      </c>
      <c s="36" t="s">
        <v>128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467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468</v>
      </c>
      <c s="35" t="s">
        <v>5</v>
      </c>
      <c s="6" t="s">
        <v>469</v>
      </c>
      <c s="36" t="s">
        <v>128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469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470</v>
      </c>
      <c s="35" t="s">
        <v>5</v>
      </c>
      <c s="6" t="s">
        <v>471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471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472</v>
      </c>
      <c s="35" t="s">
        <v>5</v>
      </c>
      <c s="6" t="s">
        <v>473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473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474</v>
      </c>
      <c s="35" t="s">
        <v>5</v>
      </c>
      <c s="6" t="s">
        <v>475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475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50</v>
      </c>
      <c s="34" t="s">
        <v>132</v>
      </c>
      <c s="34" t="s">
        <v>476</v>
      </c>
      <c s="35" t="s">
        <v>5</v>
      </c>
      <c s="6" t="s">
        <v>477</v>
      </c>
      <c s="36" t="s">
        <v>128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477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478</v>
      </c>
      <c s="35" t="s">
        <v>5</v>
      </c>
      <c s="6" t="s">
        <v>479</v>
      </c>
      <c s="36" t="s">
        <v>128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479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25.5">
      <c r="A114" t="s">
        <v>50</v>
      </c>
      <c s="34" t="s">
        <v>138</v>
      </c>
      <c s="34" t="s">
        <v>480</v>
      </c>
      <c s="35" t="s">
        <v>5</v>
      </c>
      <c s="6" t="s">
        <v>481</v>
      </c>
      <c s="36" t="s">
        <v>128</v>
      </c>
      <c s="37">
        <v>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481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12.75">
      <c r="A118" t="s">
        <v>50</v>
      </c>
      <c s="34" t="s">
        <v>141</v>
      </c>
      <c s="34" t="s">
        <v>482</v>
      </c>
      <c s="35" t="s">
        <v>5</v>
      </c>
      <c s="6" t="s">
        <v>483</v>
      </c>
      <c s="36" t="s">
        <v>128</v>
      </c>
      <c s="37">
        <v>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12.75">
      <c r="A119" s="35" t="s">
        <v>55</v>
      </c>
      <c r="E119" s="39" t="s">
        <v>483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484</v>
      </c>
      <c s="35" t="s">
        <v>5</v>
      </c>
      <c s="6" t="s">
        <v>485</v>
      </c>
      <c s="36" t="s">
        <v>128</v>
      </c>
      <c s="37">
        <v>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485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12.75">
      <c r="A126" t="s">
        <v>50</v>
      </c>
      <c s="34" t="s">
        <v>147</v>
      </c>
      <c s="34" t="s">
        <v>486</v>
      </c>
      <c s="35" t="s">
        <v>5</v>
      </c>
      <c s="6" t="s">
        <v>487</v>
      </c>
      <c s="36" t="s">
        <v>128</v>
      </c>
      <c s="37">
        <v>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12.75">
      <c r="A127" s="35" t="s">
        <v>55</v>
      </c>
      <c r="E127" s="39" t="s">
        <v>487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50</v>
      </c>
      <c s="34" t="s">
        <v>150</v>
      </c>
      <c s="34" t="s">
        <v>488</v>
      </c>
      <c s="35" t="s">
        <v>5</v>
      </c>
      <c s="6" t="s">
        <v>489</v>
      </c>
      <c s="36" t="s">
        <v>128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489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490</v>
      </c>
      <c s="35" t="s">
        <v>5</v>
      </c>
      <c s="6" t="s">
        <v>491</v>
      </c>
      <c s="36" t="s">
        <v>128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25.5">
      <c r="A135" s="35" t="s">
        <v>55</v>
      </c>
      <c r="E135" s="39" t="s">
        <v>491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12.75">
      <c r="A138" t="s">
        <v>50</v>
      </c>
      <c s="34" t="s">
        <v>156</v>
      </c>
      <c s="34" t="s">
        <v>492</v>
      </c>
      <c s="35" t="s">
        <v>5</v>
      </c>
      <c s="6" t="s">
        <v>493</v>
      </c>
      <c s="36" t="s">
        <v>128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493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12.75">
      <c r="A142" t="s">
        <v>50</v>
      </c>
      <c s="34" t="s">
        <v>159</v>
      </c>
      <c s="34" t="s">
        <v>494</v>
      </c>
      <c s="35" t="s">
        <v>5</v>
      </c>
      <c s="6" t="s">
        <v>495</v>
      </c>
      <c s="36" t="s">
        <v>128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109</v>
      </c>
      <c>
        <f>(M142*21)/100</f>
      </c>
      <c t="s">
        <v>28</v>
      </c>
    </row>
    <row r="143" spans="1:5" ht="12.75">
      <c r="A143" s="35" t="s">
        <v>55</v>
      </c>
      <c r="E143" s="39" t="s">
        <v>495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12.75">
      <c r="A146" t="s">
        <v>50</v>
      </c>
      <c s="34" t="s">
        <v>162</v>
      </c>
      <c s="34" t="s">
        <v>496</v>
      </c>
      <c s="35" t="s">
        <v>5</v>
      </c>
      <c s="6" t="s">
        <v>497</v>
      </c>
      <c s="36" t="s">
        <v>128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497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  <row r="150" spans="1:16" ht="12.75">
      <c r="A150" t="s">
        <v>50</v>
      </c>
      <c s="34" t="s">
        <v>165</v>
      </c>
      <c s="34" t="s">
        <v>498</v>
      </c>
      <c s="35" t="s">
        <v>5</v>
      </c>
      <c s="6" t="s">
        <v>499</v>
      </c>
      <c s="36" t="s">
        <v>128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109</v>
      </c>
      <c>
        <f>(M150*21)/100</f>
      </c>
      <c t="s">
        <v>28</v>
      </c>
    </row>
    <row r="151" spans="1:5" ht="12.75">
      <c r="A151" s="35" t="s">
        <v>55</v>
      </c>
      <c r="E151" s="39" t="s">
        <v>499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50</v>
      </c>
      <c s="34" t="s">
        <v>168</v>
      </c>
      <c s="34" t="s">
        <v>500</v>
      </c>
      <c s="35" t="s">
        <v>5</v>
      </c>
      <c s="6" t="s">
        <v>501</v>
      </c>
      <c s="36" t="s">
        <v>128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501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50</v>
      </c>
      <c s="34" t="s">
        <v>171</v>
      </c>
      <c s="34" t="s">
        <v>502</v>
      </c>
      <c s="35" t="s">
        <v>5</v>
      </c>
      <c s="6" t="s">
        <v>503</v>
      </c>
      <c s="36" t="s">
        <v>128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109</v>
      </c>
      <c>
        <f>(M158*21)/100</f>
      </c>
      <c t="s">
        <v>28</v>
      </c>
    </row>
    <row r="159" spans="1:5" ht="12.75">
      <c r="A159" s="35" t="s">
        <v>55</v>
      </c>
      <c r="E159" s="39" t="s">
        <v>503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50</v>
      </c>
      <c s="34" t="s">
        <v>174</v>
      </c>
      <c s="34" t="s">
        <v>504</v>
      </c>
      <c s="35" t="s">
        <v>5</v>
      </c>
      <c s="6" t="s">
        <v>505</v>
      </c>
      <c s="36" t="s">
        <v>128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505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50</v>
      </c>
      <c s="34" t="s">
        <v>177</v>
      </c>
      <c s="34" t="s">
        <v>506</v>
      </c>
      <c s="35" t="s">
        <v>5</v>
      </c>
      <c s="6" t="s">
        <v>507</v>
      </c>
      <c s="36" t="s">
        <v>128</v>
      </c>
      <c s="37">
        <v>17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12.75">
      <c r="A167" s="35" t="s">
        <v>55</v>
      </c>
      <c r="E167" s="39" t="s">
        <v>507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12.75">
      <c r="A170" t="s">
        <v>50</v>
      </c>
      <c s="34" t="s">
        <v>180</v>
      </c>
      <c s="34" t="s">
        <v>508</v>
      </c>
      <c s="35" t="s">
        <v>5</v>
      </c>
      <c s="6" t="s">
        <v>509</v>
      </c>
      <c s="36" t="s">
        <v>128</v>
      </c>
      <c s="37">
        <v>17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509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50</v>
      </c>
      <c s="34" t="s">
        <v>183</v>
      </c>
      <c s="34" t="s">
        <v>510</v>
      </c>
      <c s="35" t="s">
        <v>5</v>
      </c>
      <c s="6" t="s">
        <v>511</v>
      </c>
      <c s="36" t="s">
        <v>128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12.75">
      <c r="A175" s="35" t="s">
        <v>55</v>
      </c>
      <c r="E175" s="39" t="s">
        <v>511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  <row r="178" spans="1:16" ht="12.75">
      <c r="A178" t="s">
        <v>50</v>
      </c>
      <c s="34" t="s">
        <v>186</v>
      </c>
      <c s="34" t="s">
        <v>512</v>
      </c>
      <c s="35" t="s">
        <v>5</v>
      </c>
      <c s="6" t="s">
        <v>513</v>
      </c>
      <c s="36" t="s">
        <v>128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513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5</v>
      </c>
    </row>
    <row r="182" spans="1:16" ht="38.25">
      <c r="A182" t="s">
        <v>50</v>
      </c>
      <c s="34" t="s">
        <v>189</v>
      </c>
      <c s="34" t="s">
        <v>237</v>
      </c>
      <c s="35" t="s">
        <v>5</v>
      </c>
      <c s="6" t="s">
        <v>238</v>
      </c>
      <c s="36" t="s">
        <v>108</v>
      </c>
      <c s="37">
        <v>800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109</v>
      </c>
      <c>
        <f>(M182*21)/100</f>
      </c>
      <c t="s">
        <v>28</v>
      </c>
    </row>
    <row r="183" spans="1:5" ht="51">
      <c r="A183" s="35" t="s">
        <v>55</v>
      </c>
      <c r="E183" s="39" t="s">
        <v>239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  <row r="186" spans="1:16" ht="12.75">
      <c r="A186" t="s">
        <v>50</v>
      </c>
      <c s="34" t="s">
        <v>192</v>
      </c>
      <c s="34" t="s">
        <v>335</v>
      </c>
      <c s="35" t="s">
        <v>5</v>
      </c>
      <c s="6" t="s">
        <v>336</v>
      </c>
      <c s="36" t="s">
        <v>108</v>
      </c>
      <c s="37">
        <v>800</v>
      </c>
      <c s="36">
        <v>7E-05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336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12.75">
      <c r="A190" t="s">
        <v>50</v>
      </c>
      <c s="34" t="s">
        <v>195</v>
      </c>
      <c s="34" t="s">
        <v>106</v>
      </c>
      <c s="35" t="s">
        <v>5</v>
      </c>
      <c s="6" t="s">
        <v>107</v>
      </c>
      <c s="36" t="s">
        <v>108</v>
      </c>
      <c s="37">
        <v>700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109</v>
      </c>
      <c>
        <f>(M190*21)/100</f>
      </c>
      <c t="s">
        <v>28</v>
      </c>
    </row>
    <row r="191" spans="1:5" ht="12.75">
      <c r="A191" s="35" t="s">
        <v>55</v>
      </c>
      <c r="E191" s="39" t="s">
        <v>107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25.5">
      <c r="A194" t="s">
        <v>50</v>
      </c>
      <c s="34" t="s">
        <v>198</v>
      </c>
      <c s="34" t="s">
        <v>337</v>
      </c>
      <c s="35" t="s">
        <v>5</v>
      </c>
      <c s="6" t="s">
        <v>338</v>
      </c>
      <c s="36" t="s">
        <v>108</v>
      </c>
      <c s="37">
        <v>700</v>
      </c>
      <c s="36">
        <v>5E-05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25.5">
      <c r="A195" s="35" t="s">
        <v>55</v>
      </c>
      <c r="E195" s="39" t="s">
        <v>338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50</v>
      </c>
      <c s="34" t="s">
        <v>201</v>
      </c>
      <c s="34" t="s">
        <v>322</v>
      </c>
      <c s="35" t="s">
        <v>5</v>
      </c>
      <c s="6" t="s">
        <v>323</v>
      </c>
      <c s="36" t="s">
        <v>108</v>
      </c>
      <c s="37">
        <v>700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109</v>
      </c>
      <c>
        <f>(M198*21)/100</f>
      </c>
      <c t="s">
        <v>28</v>
      </c>
    </row>
    <row r="199" spans="1:5" ht="12.75">
      <c r="A199" s="35" t="s">
        <v>55</v>
      </c>
      <c r="E199" s="39" t="s">
        <v>323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6" ht="25.5">
      <c r="A202" t="s">
        <v>50</v>
      </c>
      <c s="34" t="s">
        <v>416</v>
      </c>
      <c s="34" t="s">
        <v>114</v>
      </c>
      <c s="35" t="s">
        <v>5</v>
      </c>
      <c s="6" t="s">
        <v>115</v>
      </c>
      <c s="36" t="s">
        <v>108</v>
      </c>
      <c s="37">
        <v>700</v>
      </c>
      <c s="36">
        <v>5E-05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25.5">
      <c r="A203" s="35" t="s">
        <v>55</v>
      </c>
      <c r="E203" s="39" t="s">
        <v>115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5</v>
      </c>
    </row>
    <row r="206" spans="1:16" ht="12.75">
      <c r="A206" t="s">
        <v>50</v>
      </c>
      <c s="34" t="s">
        <v>419</v>
      </c>
      <c s="34" t="s">
        <v>339</v>
      </c>
      <c s="35" t="s">
        <v>5</v>
      </c>
      <c s="6" t="s">
        <v>340</v>
      </c>
      <c s="36" t="s">
        <v>108</v>
      </c>
      <c s="37">
        <v>1700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109</v>
      </c>
      <c>
        <f>(M206*21)/100</f>
      </c>
      <c t="s">
        <v>28</v>
      </c>
    </row>
    <row r="207" spans="1:5" ht="12.75">
      <c r="A207" s="35" t="s">
        <v>55</v>
      </c>
      <c r="E207" s="39" t="s">
        <v>340</v>
      </c>
    </row>
    <row r="208" spans="1:5" ht="12.75">
      <c r="A208" s="35" t="s">
        <v>56</v>
      </c>
      <c r="E208" s="40" t="s">
        <v>5</v>
      </c>
    </row>
    <row r="209" spans="1:5" ht="12.75">
      <c r="A209" t="s">
        <v>58</v>
      </c>
      <c r="E209" s="39" t="s">
        <v>5</v>
      </c>
    </row>
    <row r="210" spans="1:16" ht="25.5">
      <c r="A210" t="s">
        <v>50</v>
      </c>
      <c s="34" t="s">
        <v>423</v>
      </c>
      <c s="34" t="s">
        <v>341</v>
      </c>
      <c s="35" t="s">
        <v>5</v>
      </c>
      <c s="6" t="s">
        <v>342</v>
      </c>
      <c s="36" t="s">
        <v>108</v>
      </c>
      <c s="37">
        <v>1700</v>
      </c>
      <c s="36">
        <v>4E-05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25.5">
      <c r="A211" s="35" t="s">
        <v>55</v>
      </c>
      <c r="E211" s="39" t="s">
        <v>342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5</v>
      </c>
    </row>
    <row r="214" spans="1:16" ht="25.5">
      <c r="A214" t="s">
        <v>50</v>
      </c>
      <c s="34" t="s">
        <v>427</v>
      </c>
      <c s="34" t="s">
        <v>199</v>
      </c>
      <c s="35" t="s">
        <v>5</v>
      </c>
      <c s="6" t="s">
        <v>200</v>
      </c>
      <c s="36" t="s">
        <v>85</v>
      </c>
      <c s="37">
        <v>0.195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25.5">
      <c r="A215" s="35" t="s">
        <v>55</v>
      </c>
      <c r="E215" s="39" t="s">
        <v>200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5</v>
      </c>
    </row>
    <row r="218" spans="1:16" ht="38.25">
      <c r="A218" t="s">
        <v>50</v>
      </c>
      <c s="34" t="s">
        <v>428</v>
      </c>
      <c s="34" t="s">
        <v>202</v>
      </c>
      <c s="35" t="s">
        <v>5</v>
      </c>
      <c s="6" t="s">
        <v>203</v>
      </c>
      <c s="36" t="s">
        <v>85</v>
      </c>
      <c s="37">
        <v>0.195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38.25">
      <c r="A219" s="35" t="s">
        <v>55</v>
      </c>
      <c r="E219" s="39" t="s">
        <v>204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COUNTIFS(L8:L142,"=0",A8:A142,"P")+COUNTIFS(L8:L142,"",A8:A142,"P")+SUM(Q8:Q142)</f>
      </c>
    </row>
    <row r="8" spans="1:13" ht="12.75">
      <c r="A8" t="s">
        <v>45</v>
      </c>
      <c r="C8" s="28" t="s">
        <v>516</v>
      </c>
      <c r="E8" s="30" t="s">
        <v>515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329</v>
      </c>
      <c s="35" t="s">
        <v>5</v>
      </c>
      <c s="6" t="s">
        <v>330</v>
      </c>
      <c s="36" t="s">
        <v>218</v>
      </c>
      <c s="37">
        <v>0.2</v>
      </c>
      <c s="36">
        <v>0.0018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219</v>
      </c>
      <c s="35" t="s">
        <v>5</v>
      </c>
      <c s="6" t="s">
        <v>220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220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237</v>
      </c>
      <c s="35" t="s">
        <v>5</v>
      </c>
      <c s="6" t="s">
        <v>238</v>
      </c>
      <c s="36" t="s">
        <v>108</v>
      </c>
      <c s="37">
        <v>500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109</v>
      </c>
      <c>
        <f>(M22*21)/100</f>
      </c>
      <c t="s">
        <v>28</v>
      </c>
    </row>
    <row r="23" spans="1:5" ht="51">
      <c r="A23" s="35" t="s">
        <v>55</v>
      </c>
      <c r="E23" s="39" t="s">
        <v>239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66</v>
      </c>
      <c s="34" t="s">
        <v>335</v>
      </c>
      <c s="35" t="s">
        <v>5</v>
      </c>
      <c s="6" t="s">
        <v>336</v>
      </c>
      <c s="36" t="s">
        <v>108</v>
      </c>
      <c s="37">
        <v>500</v>
      </c>
      <c s="36">
        <v>7E-05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336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245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25.5">
      <c r="A35" s="35" t="s">
        <v>55</v>
      </c>
      <c r="E35" s="39" t="s">
        <v>248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106</v>
      </c>
      <c s="35" t="s">
        <v>5</v>
      </c>
      <c s="6" t="s">
        <v>107</v>
      </c>
      <c s="36" t="s">
        <v>108</v>
      </c>
      <c s="37">
        <v>500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107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517</v>
      </c>
      <c s="35" t="s">
        <v>5</v>
      </c>
      <c s="6" t="s">
        <v>518</v>
      </c>
      <c s="36" t="s">
        <v>108</v>
      </c>
      <c s="37">
        <v>500</v>
      </c>
      <c s="36">
        <v>7E-05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518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322</v>
      </c>
      <c s="35" t="s">
        <v>5</v>
      </c>
      <c s="6" t="s">
        <v>323</v>
      </c>
      <c s="36" t="s">
        <v>108</v>
      </c>
      <c s="37">
        <v>400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12.75">
      <c r="A47" s="35" t="s">
        <v>55</v>
      </c>
      <c r="E47" s="39" t="s">
        <v>323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114</v>
      </c>
      <c s="35" t="s">
        <v>5</v>
      </c>
      <c s="6" t="s">
        <v>115</v>
      </c>
      <c s="36" t="s">
        <v>108</v>
      </c>
      <c s="37">
        <v>400</v>
      </c>
      <c s="36">
        <v>5E-05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25.5">
      <c r="A51" s="35" t="s">
        <v>55</v>
      </c>
      <c r="E51" s="39" t="s">
        <v>115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25.5">
      <c r="A54" t="s">
        <v>50</v>
      </c>
      <c s="34" t="s">
        <v>90</v>
      </c>
      <c s="34" t="s">
        <v>519</v>
      </c>
      <c s="35" t="s">
        <v>5</v>
      </c>
      <c s="6" t="s">
        <v>520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25.5">
      <c r="A55" s="35" t="s">
        <v>55</v>
      </c>
      <c r="E55" s="39" t="s">
        <v>520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521</v>
      </c>
      <c s="35" t="s">
        <v>5</v>
      </c>
      <c s="6" t="s">
        <v>522</v>
      </c>
      <c s="36" t="s">
        <v>128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522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96</v>
      </c>
      <c s="34" t="s">
        <v>523</v>
      </c>
      <c s="35" t="s">
        <v>5</v>
      </c>
      <c s="6" t="s">
        <v>524</v>
      </c>
      <c s="36" t="s">
        <v>128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524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525</v>
      </c>
      <c s="35" t="s">
        <v>5</v>
      </c>
      <c s="6" t="s">
        <v>526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526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527</v>
      </c>
      <c s="35" t="s">
        <v>5</v>
      </c>
      <c s="6" t="s">
        <v>528</v>
      </c>
      <c s="36" t="s">
        <v>128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528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529</v>
      </c>
      <c s="35" t="s">
        <v>5</v>
      </c>
      <c s="6" t="s">
        <v>530</v>
      </c>
      <c s="36" t="s">
        <v>128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25.5">
      <c r="A75" s="35" t="s">
        <v>55</v>
      </c>
      <c r="E75" s="39" t="s">
        <v>530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531</v>
      </c>
      <c s="35" t="s">
        <v>5</v>
      </c>
      <c s="6" t="s">
        <v>532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532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50</v>
      </c>
      <c s="34" t="s">
        <v>113</v>
      </c>
      <c s="34" t="s">
        <v>533</v>
      </c>
      <c s="35" t="s">
        <v>5</v>
      </c>
      <c s="6" t="s">
        <v>534</v>
      </c>
      <c s="36" t="s">
        <v>128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12.75">
      <c r="A83" s="35" t="s">
        <v>55</v>
      </c>
      <c r="E83" s="39" t="s">
        <v>534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535</v>
      </c>
      <c s="35" t="s">
        <v>5</v>
      </c>
      <c s="6" t="s">
        <v>536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536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537</v>
      </c>
      <c s="35" t="s">
        <v>5</v>
      </c>
      <c s="6" t="s">
        <v>538</v>
      </c>
      <c s="36" t="s">
        <v>128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538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539</v>
      </c>
      <c s="35" t="s">
        <v>5</v>
      </c>
      <c s="6" t="s">
        <v>540</v>
      </c>
      <c s="36" t="s">
        <v>128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540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535</v>
      </c>
      <c s="35" t="s">
        <v>48</v>
      </c>
      <c s="6" t="s">
        <v>536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536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50</v>
      </c>
      <c s="34" t="s">
        <v>129</v>
      </c>
      <c s="34" t="s">
        <v>541</v>
      </c>
      <c s="35" t="s">
        <v>5</v>
      </c>
      <c s="6" t="s">
        <v>542</v>
      </c>
      <c s="36" t="s">
        <v>128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25.5">
      <c r="A103" s="35" t="s">
        <v>55</v>
      </c>
      <c r="E103" s="39" t="s">
        <v>542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25.5">
      <c r="A106" t="s">
        <v>50</v>
      </c>
      <c s="34" t="s">
        <v>132</v>
      </c>
      <c s="34" t="s">
        <v>543</v>
      </c>
      <c s="35" t="s">
        <v>5</v>
      </c>
      <c s="6" t="s">
        <v>544</v>
      </c>
      <c s="36" t="s">
        <v>128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544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5</v>
      </c>
    </row>
    <row r="110" spans="1:16" ht="12.75">
      <c r="A110" t="s">
        <v>50</v>
      </c>
      <c s="34" t="s">
        <v>135</v>
      </c>
      <c s="34" t="s">
        <v>545</v>
      </c>
      <c s="35" t="s">
        <v>5</v>
      </c>
      <c s="6" t="s">
        <v>546</v>
      </c>
      <c s="36" t="s">
        <v>128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546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547</v>
      </c>
      <c s="35" t="s">
        <v>5</v>
      </c>
      <c s="6" t="s">
        <v>548</v>
      </c>
      <c s="36" t="s">
        <v>128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548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141</v>
      </c>
      <c s="34" t="s">
        <v>549</v>
      </c>
      <c s="35" t="s">
        <v>5</v>
      </c>
      <c s="6" t="s">
        <v>550</v>
      </c>
      <c s="36" t="s">
        <v>128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25.5">
      <c r="A119" s="35" t="s">
        <v>55</v>
      </c>
      <c r="E119" s="39" t="s">
        <v>550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38.25">
      <c r="A122" t="s">
        <v>50</v>
      </c>
      <c s="34" t="s">
        <v>144</v>
      </c>
      <c s="34" t="s">
        <v>551</v>
      </c>
      <c s="35" t="s">
        <v>5</v>
      </c>
      <c s="6" t="s">
        <v>552</v>
      </c>
      <c s="36" t="s">
        <v>128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38.25">
      <c r="A123" s="35" t="s">
        <v>55</v>
      </c>
      <c r="E123" s="39" t="s">
        <v>553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554</v>
      </c>
      <c s="35" t="s">
        <v>5</v>
      </c>
      <c s="6" t="s">
        <v>555</v>
      </c>
      <c s="36" t="s">
        <v>128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25.5">
      <c r="A127" s="35" t="s">
        <v>55</v>
      </c>
      <c r="E127" s="39" t="s">
        <v>555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150</v>
      </c>
      <c s="34" t="s">
        <v>556</v>
      </c>
      <c s="35" t="s">
        <v>5</v>
      </c>
      <c s="6" t="s">
        <v>557</v>
      </c>
      <c s="36" t="s">
        <v>128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38.25">
      <c r="A131" s="35" t="s">
        <v>55</v>
      </c>
      <c r="E131" s="39" t="s">
        <v>558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12.75">
      <c r="A134" t="s">
        <v>50</v>
      </c>
      <c s="34" t="s">
        <v>153</v>
      </c>
      <c s="34" t="s">
        <v>559</v>
      </c>
      <c s="35" t="s">
        <v>5</v>
      </c>
      <c s="6" t="s">
        <v>560</v>
      </c>
      <c s="36" t="s">
        <v>128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12.75">
      <c r="A135" s="35" t="s">
        <v>55</v>
      </c>
      <c r="E135" s="39" t="s">
        <v>560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199</v>
      </c>
      <c s="35" t="s">
        <v>5</v>
      </c>
      <c s="6" t="s">
        <v>200</v>
      </c>
      <c s="36" t="s">
        <v>85</v>
      </c>
      <c s="37">
        <v>0.09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25.5">
      <c r="A139" s="35" t="s">
        <v>55</v>
      </c>
      <c r="E139" s="39" t="s">
        <v>200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38.25">
      <c r="A142" t="s">
        <v>50</v>
      </c>
      <c s="34" t="s">
        <v>159</v>
      </c>
      <c s="34" t="s">
        <v>202</v>
      </c>
      <c s="35" t="s">
        <v>5</v>
      </c>
      <c s="6" t="s">
        <v>203</v>
      </c>
      <c s="36" t="s">
        <v>85</v>
      </c>
      <c s="37">
        <v>0.09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38.25">
      <c r="A143" s="35" t="s">
        <v>55</v>
      </c>
      <c r="E143" s="39" t="s">
        <v>204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COUNTIFS(L8:L94,"=0",A8:A94,"P")+COUNTIFS(L8:L94,"",A8:A94,"P")+SUM(Q8:Q94)</f>
      </c>
    </row>
    <row r="8" spans="1:13" ht="12.75">
      <c r="A8" t="s">
        <v>45</v>
      </c>
      <c r="C8" s="28" t="s">
        <v>563</v>
      </c>
      <c r="E8" s="30" t="s">
        <v>562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50</v>
      </c>
      <c s="34" t="s">
        <v>48</v>
      </c>
      <c s="34" t="s">
        <v>214</v>
      </c>
      <c s="35" t="s">
        <v>5</v>
      </c>
      <c s="6" t="s">
        <v>215</v>
      </c>
      <c s="36" t="s">
        <v>128</v>
      </c>
      <c s="37">
        <v>500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215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329</v>
      </c>
      <c s="35" t="s">
        <v>5</v>
      </c>
      <c s="6" t="s">
        <v>330</v>
      </c>
      <c s="36" t="s">
        <v>218</v>
      </c>
      <c s="37">
        <v>0.5</v>
      </c>
      <c s="36">
        <v>0.0018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330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38.25">
      <c r="A18" t="s">
        <v>50</v>
      </c>
      <c s="34" t="s">
        <v>26</v>
      </c>
      <c s="34" t="s">
        <v>237</v>
      </c>
      <c s="35" t="s">
        <v>5</v>
      </c>
      <c s="6" t="s">
        <v>238</v>
      </c>
      <c s="36" t="s">
        <v>108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109</v>
      </c>
      <c>
        <f>(M18*21)/100</f>
      </c>
      <c t="s">
        <v>28</v>
      </c>
    </row>
    <row r="19" spans="1:5" ht="51">
      <c r="A19" s="35" t="s">
        <v>55</v>
      </c>
      <c r="E19" s="39" t="s">
        <v>239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63</v>
      </c>
      <c s="34" t="s">
        <v>335</v>
      </c>
      <c s="35" t="s">
        <v>5</v>
      </c>
      <c s="6" t="s">
        <v>336</v>
      </c>
      <c s="36" t="s">
        <v>108</v>
      </c>
      <c s="37">
        <v>700</v>
      </c>
      <c s="36">
        <v>7E-05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336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564</v>
      </c>
      <c s="35" t="s">
        <v>5</v>
      </c>
      <c s="6" t="s">
        <v>565</v>
      </c>
      <c s="36" t="s">
        <v>566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109</v>
      </c>
      <c>
        <f>(M26*21)/100</f>
      </c>
      <c t="s">
        <v>28</v>
      </c>
    </row>
    <row r="27" spans="1:5" ht="51">
      <c r="A27" s="35" t="s">
        <v>55</v>
      </c>
      <c r="E27" s="39" t="s">
        <v>567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244</v>
      </c>
      <c s="35" t="s">
        <v>5</v>
      </c>
      <c s="6" t="s">
        <v>245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25.5">
      <c r="A31" s="35" t="s">
        <v>55</v>
      </c>
      <c r="E31" s="39" t="s">
        <v>245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72</v>
      </c>
      <c s="34" t="s">
        <v>246</v>
      </c>
      <c s="35" t="s">
        <v>5</v>
      </c>
      <c s="6" t="s">
        <v>247</v>
      </c>
      <c s="36" t="s">
        <v>128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25.5">
      <c r="A35" s="35" t="s">
        <v>55</v>
      </c>
      <c r="E35" s="39" t="s">
        <v>248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75</v>
      </c>
      <c s="34" t="s">
        <v>106</v>
      </c>
      <c s="35" t="s">
        <v>5</v>
      </c>
      <c s="6" t="s">
        <v>107</v>
      </c>
      <c s="36" t="s">
        <v>108</v>
      </c>
      <c s="37">
        <v>1400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12.75">
      <c r="A39" s="35" t="s">
        <v>55</v>
      </c>
      <c r="E39" s="39" t="s">
        <v>107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517</v>
      </c>
      <c s="35" t="s">
        <v>5</v>
      </c>
      <c s="6" t="s">
        <v>518</v>
      </c>
      <c s="36" t="s">
        <v>108</v>
      </c>
      <c s="37">
        <v>700</v>
      </c>
      <c s="36">
        <v>7E-05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518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82</v>
      </c>
      <c s="34" t="s">
        <v>568</v>
      </c>
      <c s="35" t="s">
        <v>5</v>
      </c>
      <c s="6" t="s">
        <v>569</v>
      </c>
      <c s="36" t="s">
        <v>108</v>
      </c>
      <c s="37">
        <v>700</v>
      </c>
      <c s="36">
        <v>0.00017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569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87</v>
      </c>
      <c s="34" t="s">
        <v>570</v>
      </c>
      <c s="35" t="s">
        <v>5</v>
      </c>
      <c s="6" t="s">
        <v>571</v>
      </c>
      <c s="36" t="s">
        <v>128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38.25">
      <c r="A51" s="35" t="s">
        <v>55</v>
      </c>
      <c r="E51" s="39" t="s">
        <v>572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573</v>
      </c>
      <c s="35" t="s">
        <v>5</v>
      </c>
      <c s="6" t="s">
        <v>574</v>
      </c>
      <c s="36" t="s">
        <v>128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574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25.5">
      <c r="A58" t="s">
        <v>50</v>
      </c>
      <c s="34" t="s">
        <v>94</v>
      </c>
      <c s="34" t="s">
        <v>575</v>
      </c>
      <c s="35" t="s">
        <v>5</v>
      </c>
      <c s="6" t="s">
        <v>576</v>
      </c>
      <c s="36" t="s">
        <v>128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38.25">
      <c r="A59" s="35" t="s">
        <v>55</v>
      </c>
      <c r="E59" s="39" t="s">
        <v>577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25.5">
      <c r="A62" t="s">
        <v>50</v>
      </c>
      <c s="34" t="s">
        <v>96</v>
      </c>
      <c s="34" t="s">
        <v>578</v>
      </c>
      <c s="35" t="s">
        <v>5</v>
      </c>
      <c s="6" t="s">
        <v>579</v>
      </c>
      <c s="36" t="s">
        <v>128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25.5">
      <c r="A63" s="35" t="s">
        <v>55</v>
      </c>
      <c r="E63" s="39" t="s">
        <v>579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25.5">
      <c r="A66" t="s">
        <v>50</v>
      </c>
      <c s="34" t="s">
        <v>99</v>
      </c>
      <c s="34" t="s">
        <v>580</v>
      </c>
      <c s="35" t="s">
        <v>5</v>
      </c>
      <c s="6" t="s">
        <v>581</v>
      </c>
      <c s="36" t="s">
        <v>128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25.5">
      <c r="A67" s="35" t="s">
        <v>55</v>
      </c>
      <c r="E67" s="39" t="s">
        <v>581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582</v>
      </c>
      <c s="35" t="s">
        <v>5</v>
      </c>
      <c s="6" t="s">
        <v>583</v>
      </c>
      <c s="36" t="s">
        <v>128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583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12.75">
      <c r="A74" t="s">
        <v>50</v>
      </c>
      <c s="34" t="s">
        <v>105</v>
      </c>
      <c s="34" t="s">
        <v>584</v>
      </c>
      <c s="35" t="s">
        <v>5</v>
      </c>
      <c s="6" t="s">
        <v>585</v>
      </c>
      <c s="36" t="s">
        <v>128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12.75">
      <c r="A75" s="35" t="s">
        <v>55</v>
      </c>
      <c r="E75" s="39" t="s">
        <v>585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586</v>
      </c>
      <c s="35" t="s">
        <v>5</v>
      </c>
      <c s="6" t="s">
        <v>587</v>
      </c>
      <c s="36" t="s">
        <v>128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587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588</v>
      </c>
      <c s="35" t="s">
        <v>5</v>
      </c>
      <c s="6" t="s">
        <v>589</v>
      </c>
      <c s="36" t="s">
        <v>128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38.25">
      <c r="A83" s="35" t="s">
        <v>55</v>
      </c>
      <c r="E83" s="39" t="s">
        <v>590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12.75">
      <c r="A86" t="s">
        <v>50</v>
      </c>
      <c s="34" t="s">
        <v>116</v>
      </c>
      <c s="34" t="s">
        <v>591</v>
      </c>
      <c s="35" t="s">
        <v>5</v>
      </c>
      <c s="6" t="s">
        <v>592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12.75">
      <c r="A87" s="35" t="s">
        <v>55</v>
      </c>
      <c r="E87" s="39" t="s">
        <v>592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25.5">
      <c r="A90" t="s">
        <v>50</v>
      </c>
      <c s="34" t="s">
        <v>119</v>
      </c>
      <c s="34" t="s">
        <v>199</v>
      </c>
      <c s="35" t="s">
        <v>5</v>
      </c>
      <c s="6" t="s">
        <v>200</v>
      </c>
      <c s="36" t="s">
        <v>85</v>
      </c>
      <c s="37">
        <v>0.218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25.5">
      <c r="A91" s="35" t="s">
        <v>55</v>
      </c>
      <c r="E91" s="39" t="s">
        <v>200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38.25">
      <c r="A94" t="s">
        <v>50</v>
      </c>
      <c s="34" t="s">
        <v>122</v>
      </c>
      <c s="34" t="s">
        <v>202</v>
      </c>
      <c s="35" t="s">
        <v>5</v>
      </c>
      <c s="6" t="s">
        <v>203</v>
      </c>
      <c s="36" t="s">
        <v>85</v>
      </c>
      <c s="37">
        <v>0.218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38.25">
      <c r="A95" s="35" t="s">
        <v>55</v>
      </c>
      <c r="E95" s="39" t="s">
        <v>204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COUNTIFS(L8:L146,"=0",A8:A146,"P")+COUNTIFS(L8:L146,"",A8:A146,"P")+SUM(Q8:Q146)</f>
      </c>
    </row>
    <row r="8" spans="1:13" ht="12.75">
      <c r="A8" t="s">
        <v>45</v>
      </c>
      <c r="C8" s="28" t="s">
        <v>595</v>
      </c>
      <c r="E8" s="30" t="s">
        <v>594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103</v>
      </c>
      <c r="E9" s="33" t="s">
        <v>104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50</v>
      </c>
      <c s="34" t="s">
        <v>48</v>
      </c>
      <c s="34" t="s">
        <v>219</v>
      </c>
      <c s="35" t="s">
        <v>5</v>
      </c>
      <c s="6" t="s">
        <v>220</v>
      </c>
      <c s="36" t="s">
        <v>128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220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596</v>
      </c>
      <c s="35" t="s">
        <v>5</v>
      </c>
      <c s="6" t="s">
        <v>597</v>
      </c>
      <c s="36" t="s">
        <v>128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</v>
      </c>
      <c>
        <f>(M14*21)/100</f>
      </c>
      <c t="s">
        <v>28</v>
      </c>
    </row>
    <row r="15" spans="1:5" ht="12.75">
      <c r="A15" s="35" t="s">
        <v>55</v>
      </c>
      <c r="E15" s="39" t="s">
        <v>597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598</v>
      </c>
      <c s="35" t="s">
        <v>5</v>
      </c>
      <c s="6" t="s">
        <v>599</v>
      </c>
      <c s="36" t="s">
        <v>128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599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63</v>
      </c>
      <c s="34" t="s">
        <v>600</v>
      </c>
      <c s="35" t="s">
        <v>5</v>
      </c>
      <c s="6" t="s">
        <v>601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601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66</v>
      </c>
      <c s="34" t="s">
        <v>602</v>
      </c>
      <c s="35" t="s">
        <v>5</v>
      </c>
      <c s="6" t="s">
        <v>603</v>
      </c>
      <c s="36" t="s">
        <v>128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603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38.25">
      <c r="A30" t="s">
        <v>50</v>
      </c>
      <c s="34" t="s">
        <v>27</v>
      </c>
      <c s="34" t="s">
        <v>604</v>
      </c>
      <c s="35" t="s">
        <v>5</v>
      </c>
      <c s="6" t="s">
        <v>605</v>
      </c>
      <c s="36" t="s">
        <v>128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109</v>
      </c>
      <c>
        <f>(M30*21)/100</f>
      </c>
      <c t="s">
        <v>28</v>
      </c>
    </row>
    <row r="31" spans="1:5" ht="51">
      <c r="A31" s="35" t="s">
        <v>55</v>
      </c>
      <c r="E31" s="39" t="s">
        <v>606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38.25">
      <c r="A34" t="s">
        <v>50</v>
      </c>
      <c s="34" t="s">
        <v>72</v>
      </c>
      <c s="34" t="s">
        <v>607</v>
      </c>
      <c s="35" t="s">
        <v>5</v>
      </c>
      <c s="6" t="s">
        <v>608</v>
      </c>
      <c s="36" t="s">
        <v>128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109</v>
      </c>
      <c>
        <f>(M34*21)/100</f>
      </c>
      <c t="s">
        <v>28</v>
      </c>
    </row>
    <row r="35" spans="1:5" ht="51">
      <c r="A35" s="35" t="s">
        <v>55</v>
      </c>
      <c r="E35" s="39" t="s">
        <v>609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25.5">
      <c r="A38" t="s">
        <v>50</v>
      </c>
      <c s="34" t="s">
        <v>75</v>
      </c>
      <c s="34" t="s">
        <v>610</v>
      </c>
      <c s="35" t="s">
        <v>5</v>
      </c>
      <c s="6" t="s">
        <v>611</v>
      </c>
      <c s="36" t="s">
        <v>128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109</v>
      </c>
      <c>
        <f>(M38*21)/100</f>
      </c>
      <c t="s">
        <v>28</v>
      </c>
    </row>
    <row r="39" spans="1:5" ht="25.5">
      <c r="A39" s="35" t="s">
        <v>55</v>
      </c>
      <c r="E39" s="39" t="s">
        <v>611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25.5">
      <c r="A42" t="s">
        <v>50</v>
      </c>
      <c s="34" t="s">
        <v>78</v>
      </c>
      <c s="34" t="s">
        <v>612</v>
      </c>
      <c s="35" t="s">
        <v>5</v>
      </c>
      <c s="6" t="s">
        <v>613</v>
      </c>
      <c s="36" t="s">
        <v>128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109</v>
      </c>
      <c>
        <f>(M42*21)/100</f>
      </c>
      <c t="s">
        <v>28</v>
      </c>
    </row>
    <row r="43" spans="1:5" ht="38.25">
      <c r="A43" s="35" t="s">
        <v>55</v>
      </c>
      <c r="E43" s="39" t="s">
        <v>614</v>
      </c>
    </row>
    <row r="44" spans="1:5" ht="12.75">
      <c r="A44" s="35" t="s">
        <v>56</v>
      </c>
      <c r="E44" s="40" t="s">
        <v>5</v>
      </c>
    </row>
    <row r="45" spans="1:5" ht="25.5">
      <c r="A45" t="s">
        <v>58</v>
      </c>
      <c r="E45" s="39" t="s">
        <v>615</v>
      </c>
    </row>
    <row r="46" spans="1:16" ht="25.5">
      <c r="A46" t="s">
        <v>50</v>
      </c>
      <c s="34" t="s">
        <v>82</v>
      </c>
      <c s="34" t="s">
        <v>612</v>
      </c>
      <c s="35" t="s">
        <v>48</v>
      </c>
      <c s="6" t="s">
        <v>613</v>
      </c>
      <c s="36" t="s">
        <v>128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109</v>
      </c>
      <c>
        <f>(M46*21)/100</f>
      </c>
      <c t="s">
        <v>28</v>
      </c>
    </row>
    <row r="47" spans="1:5" ht="38.25">
      <c r="A47" s="35" t="s">
        <v>55</v>
      </c>
      <c r="E47" s="39" t="s">
        <v>614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87</v>
      </c>
      <c s="34" t="s">
        <v>616</v>
      </c>
      <c s="35" t="s">
        <v>5</v>
      </c>
      <c s="6" t="s">
        <v>617</v>
      </c>
      <c s="36" t="s">
        <v>128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109</v>
      </c>
      <c>
        <f>(M50*21)/100</f>
      </c>
      <c t="s">
        <v>28</v>
      </c>
    </row>
    <row r="51" spans="1:5" ht="12.75">
      <c r="A51" s="35" t="s">
        <v>55</v>
      </c>
      <c r="E51" s="39" t="s">
        <v>617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90</v>
      </c>
      <c s="34" t="s">
        <v>618</v>
      </c>
      <c s="35" t="s">
        <v>5</v>
      </c>
      <c s="6" t="s">
        <v>619</v>
      </c>
      <c s="36" t="s">
        <v>128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109</v>
      </c>
      <c>
        <f>(M54*21)/100</f>
      </c>
      <c t="s">
        <v>28</v>
      </c>
    </row>
    <row r="55" spans="1:5" ht="12.75">
      <c r="A55" s="35" t="s">
        <v>55</v>
      </c>
      <c r="E55" s="39" t="s">
        <v>619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94</v>
      </c>
      <c s="34" t="s">
        <v>620</v>
      </c>
      <c s="35" t="s">
        <v>5</v>
      </c>
      <c s="6" t="s">
        <v>621</v>
      </c>
      <c s="36" t="s">
        <v>128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109</v>
      </c>
      <c>
        <f>(M58*21)/100</f>
      </c>
      <c t="s">
        <v>28</v>
      </c>
    </row>
    <row r="59" spans="1:5" ht="12.75">
      <c r="A59" s="35" t="s">
        <v>55</v>
      </c>
      <c r="E59" s="39" t="s">
        <v>621</v>
      </c>
    </row>
    <row r="60" spans="1:5" ht="12.75">
      <c r="A60" s="35" t="s">
        <v>56</v>
      </c>
      <c r="E60" s="40" t="s">
        <v>5</v>
      </c>
    </row>
    <row r="61" spans="1:5" ht="25.5">
      <c r="A61" t="s">
        <v>58</v>
      </c>
      <c r="E61" s="39" t="s">
        <v>615</v>
      </c>
    </row>
    <row r="62" spans="1:16" ht="12.75">
      <c r="A62" t="s">
        <v>50</v>
      </c>
      <c s="34" t="s">
        <v>96</v>
      </c>
      <c s="34" t="s">
        <v>620</v>
      </c>
      <c s="35" t="s">
        <v>48</v>
      </c>
      <c s="6" t="s">
        <v>621</v>
      </c>
      <c s="36" t="s">
        <v>128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109</v>
      </c>
      <c>
        <f>(M62*21)/100</f>
      </c>
      <c t="s">
        <v>28</v>
      </c>
    </row>
    <row r="63" spans="1:5" ht="12.75">
      <c r="A63" s="35" t="s">
        <v>55</v>
      </c>
      <c r="E63" s="39" t="s">
        <v>621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99</v>
      </c>
      <c s="34" t="s">
        <v>622</v>
      </c>
      <c s="35" t="s">
        <v>5</v>
      </c>
      <c s="6" t="s">
        <v>623</v>
      </c>
      <c s="36" t="s">
        <v>128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109</v>
      </c>
      <c>
        <f>(M66*21)/100</f>
      </c>
      <c t="s">
        <v>28</v>
      </c>
    </row>
    <row r="67" spans="1:5" ht="12.75">
      <c r="A67" s="35" t="s">
        <v>55</v>
      </c>
      <c r="E67" s="39" t="s">
        <v>623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207</v>
      </c>
      <c s="34" t="s">
        <v>624</v>
      </c>
      <c s="35" t="s">
        <v>5</v>
      </c>
      <c s="6" t="s">
        <v>625</v>
      </c>
      <c s="36" t="s">
        <v>128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109</v>
      </c>
      <c>
        <f>(M70*21)/100</f>
      </c>
      <c t="s">
        <v>28</v>
      </c>
    </row>
    <row r="71" spans="1:5" ht="12.75">
      <c r="A71" s="35" t="s">
        <v>55</v>
      </c>
      <c r="E71" s="39" t="s">
        <v>625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5</v>
      </c>
    </row>
    <row r="74" spans="1:16" ht="25.5">
      <c r="A74" t="s">
        <v>50</v>
      </c>
      <c s="34" t="s">
        <v>105</v>
      </c>
      <c s="34" t="s">
        <v>626</v>
      </c>
      <c s="35" t="s">
        <v>5</v>
      </c>
      <c s="6" t="s">
        <v>627</v>
      </c>
      <c s="36" t="s">
        <v>128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109</v>
      </c>
      <c>
        <f>(M74*21)/100</f>
      </c>
      <c t="s">
        <v>28</v>
      </c>
    </row>
    <row r="75" spans="1:5" ht="25.5">
      <c r="A75" s="35" t="s">
        <v>55</v>
      </c>
      <c r="E75" s="39" t="s">
        <v>627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50</v>
      </c>
      <c s="34" t="s">
        <v>110</v>
      </c>
      <c s="34" t="s">
        <v>628</v>
      </c>
      <c s="35" t="s">
        <v>5</v>
      </c>
      <c s="6" t="s">
        <v>629</v>
      </c>
      <c s="36" t="s">
        <v>128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109</v>
      </c>
      <c>
        <f>(M78*21)/100</f>
      </c>
      <c t="s">
        <v>28</v>
      </c>
    </row>
    <row r="79" spans="1:5" ht="12.75">
      <c r="A79" s="35" t="s">
        <v>55</v>
      </c>
      <c r="E79" s="39" t="s">
        <v>629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25.5">
      <c r="A82" t="s">
        <v>50</v>
      </c>
      <c s="34" t="s">
        <v>113</v>
      </c>
      <c s="34" t="s">
        <v>630</v>
      </c>
      <c s="35" t="s">
        <v>5</v>
      </c>
      <c s="6" t="s">
        <v>631</v>
      </c>
      <c s="36" t="s">
        <v>128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109</v>
      </c>
      <c>
        <f>(M82*21)/100</f>
      </c>
      <c t="s">
        <v>28</v>
      </c>
    </row>
    <row r="83" spans="1:5" ht="25.5">
      <c r="A83" s="35" t="s">
        <v>55</v>
      </c>
      <c r="E83" s="39" t="s">
        <v>631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6" ht="25.5">
      <c r="A86" t="s">
        <v>50</v>
      </c>
      <c s="34" t="s">
        <v>116</v>
      </c>
      <c s="34" t="s">
        <v>632</v>
      </c>
      <c s="35" t="s">
        <v>5</v>
      </c>
      <c s="6" t="s">
        <v>633</v>
      </c>
      <c s="36" t="s">
        <v>128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109</v>
      </c>
      <c>
        <f>(M86*21)/100</f>
      </c>
      <c t="s">
        <v>28</v>
      </c>
    </row>
    <row r="87" spans="1:5" ht="25.5">
      <c r="A87" s="35" t="s">
        <v>55</v>
      </c>
      <c r="E87" s="39" t="s">
        <v>633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50</v>
      </c>
      <c s="34" t="s">
        <v>119</v>
      </c>
      <c s="34" t="s">
        <v>634</v>
      </c>
      <c s="35" t="s">
        <v>5</v>
      </c>
      <c s="6" t="s">
        <v>635</v>
      </c>
      <c s="36" t="s">
        <v>128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109</v>
      </c>
      <c>
        <f>(M90*21)/100</f>
      </c>
      <c t="s">
        <v>28</v>
      </c>
    </row>
    <row r="91" spans="1:5" ht="12.75">
      <c r="A91" s="35" t="s">
        <v>55</v>
      </c>
      <c r="E91" s="39" t="s">
        <v>635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50</v>
      </c>
      <c s="34" t="s">
        <v>122</v>
      </c>
      <c s="34" t="s">
        <v>636</v>
      </c>
      <c s="35" t="s">
        <v>5</v>
      </c>
      <c s="6" t="s">
        <v>637</v>
      </c>
      <c s="36" t="s">
        <v>128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109</v>
      </c>
      <c>
        <f>(M94*21)/100</f>
      </c>
      <c t="s">
        <v>28</v>
      </c>
    </row>
    <row r="95" spans="1:5" ht="12.75">
      <c r="A95" s="35" t="s">
        <v>55</v>
      </c>
      <c r="E95" s="39" t="s">
        <v>637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12.75">
      <c r="A98" t="s">
        <v>50</v>
      </c>
      <c s="34" t="s">
        <v>125</v>
      </c>
      <c s="34" t="s">
        <v>638</v>
      </c>
      <c s="35" t="s">
        <v>5</v>
      </c>
      <c s="6" t="s">
        <v>639</v>
      </c>
      <c s="36" t="s">
        <v>128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109</v>
      </c>
      <c>
        <f>(M98*21)/100</f>
      </c>
      <c t="s">
        <v>28</v>
      </c>
    </row>
    <row r="99" spans="1:5" ht="12.75">
      <c r="A99" s="35" t="s">
        <v>55</v>
      </c>
      <c r="E99" s="39" t="s">
        <v>639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12.75">
      <c r="A102" t="s">
        <v>50</v>
      </c>
      <c s="34" t="s">
        <v>129</v>
      </c>
      <c s="34" t="s">
        <v>640</v>
      </c>
      <c s="35" t="s">
        <v>5</v>
      </c>
      <c s="6" t="s">
        <v>641</v>
      </c>
      <c s="36" t="s">
        <v>128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109</v>
      </c>
      <c>
        <f>(M102*21)/100</f>
      </c>
      <c t="s">
        <v>28</v>
      </c>
    </row>
    <row r="103" spans="1:5" ht="12.75">
      <c r="A103" s="35" t="s">
        <v>55</v>
      </c>
      <c r="E103" s="39" t="s">
        <v>641</v>
      </c>
    </row>
    <row r="104" spans="1:5" ht="12.75">
      <c r="A104" s="35" t="s">
        <v>56</v>
      </c>
      <c r="E104" s="40" t="s">
        <v>5</v>
      </c>
    </row>
    <row r="105" spans="1:5" ht="25.5">
      <c r="A105" t="s">
        <v>58</v>
      </c>
      <c r="E105" s="39" t="s">
        <v>615</v>
      </c>
    </row>
    <row r="106" spans="1:16" ht="25.5">
      <c r="A106" t="s">
        <v>50</v>
      </c>
      <c s="34" t="s">
        <v>132</v>
      </c>
      <c s="34" t="s">
        <v>642</v>
      </c>
      <c s="35" t="s">
        <v>5</v>
      </c>
      <c s="6" t="s">
        <v>643</v>
      </c>
      <c s="36" t="s">
        <v>128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109</v>
      </c>
      <c>
        <f>(M106*21)/100</f>
      </c>
      <c t="s">
        <v>28</v>
      </c>
    </row>
    <row r="107" spans="1:5" ht="25.5">
      <c r="A107" s="35" t="s">
        <v>55</v>
      </c>
      <c r="E107" s="39" t="s">
        <v>643</v>
      </c>
    </row>
    <row r="108" spans="1:5" ht="12.75">
      <c r="A108" s="35" t="s">
        <v>56</v>
      </c>
      <c r="E108" s="40" t="s">
        <v>5</v>
      </c>
    </row>
    <row r="109" spans="1:5" ht="25.5">
      <c r="A109" t="s">
        <v>58</v>
      </c>
      <c r="E109" s="39" t="s">
        <v>615</v>
      </c>
    </row>
    <row r="110" spans="1:16" ht="12.75">
      <c r="A110" t="s">
        <v>50</v>
      </c>
      <c s="34" t="s">
        <v>135</v>
      </c>
      <c s="34" t="s">
        <v>644</v>
      </c>
      <c s="35" t="s">
        <v>5</v>
      </c>
      <c s="6" t="s">
        <v>645</v>
      </c>
      <c s="36" t="s">
        <v>128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109</v>
      </c>
      <c>
        <f>(M110*21)/100</f>
      </c>
      <c t="s">
        <v>28</v>
      </c>
    </row>
    <row r="111" spans="1:5" ht="12.75">
      <c r="A111" s="35" t="s">
        <v>55</v>
      </c>
      <c r="E111" s="39" t="s">
        <v>645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50</v>
      </c>
      <c s="34" t="s">
        <v>138</v>
      </c>
      <c s="34" t="s">
        <v>284</v>
      </c>
      <c s="35" t="s">
        <v>5</v>
      </c>
      <c s="6" t="s">
        <v>285</v>
      </c>
      <c s="36" t="s">
        <v>128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109</v>
      </c>
      <c>
        <f>(M114*21)/100</f>
      </c>
      <c t="s">
        <v>28</v>
      </c>
    </row>
    <row r="115" spans="1:5" ht="12.75">
      <c r="A115" s="35" t="s">
        <v>55</v>
      </c>
      <c r="E115" s="39" t="s">
        <v>285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5</v>
      </c>
    </row>
    <row r="118" spans="1:16" ht="25.5">
      <c r="A118" t="s">
        <v>50</v>
      </c>
      <c s="34" t="s">
        <v>141</v>
      </c>
      <c s="34" t="s">
        <v>646</v>
      </c>
      <c s="35" t="s">
        <v>5</v>
      </c>
      <c s="6" t="s">
        <v>647</v>
      </c>
      <c s="36" t="s">
        <v>128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109</v>
      </c>
      <c>
        <f>(M118*21)/100</f>
      </c>
      <c t="s">
        <v>28</v>
      </c>
    </row>
    <row r="119" spans="1:5" ht="38.25">
      <c r="A119" s="35" t="s">
        <v>55</v>
      </c>
      <c r="E119" s="39" t="s">
        <v>648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50</v>
      </c>
      <c s="34" t="s">
        <v>144</v>
      </c>
      <c s="34" t="s">
        <v>272</v>
      </c>
      <c s="35" t="s">
        <v>5</v>
      </c>
      <c s="6" t="s">
        <v>273</v>
      </c>
      <c s="36" t="s">
        <v>128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109</v>
      </c>
      <c>
        <f>(M122*21)/100</f>
      </c>
      <c t="s">
        <v>28</v>
      </c>
    </row>
    <row r="123" spans="1:5" ht="12.75">
      <c r="A123" s="35" t="s">
        <v>55</v>
      </c>
      <c r="E123" s="39" t="s">
        <v>273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50</v>
      </c>
      <c s="34" t="s">
        <v>147</v>
      </c>
      <c s="34" t="s">
        <v>282</v>
      </c>
      <c s="35" t="s">
        <v>5</v>
      </c>
      <c s="6" t="s">
        <v>283</v>
      </c>
      <c s="36" t="s">
        <v>128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109</v>
      </c>
      <c>
        <f>(M126*21)/100</f>
      </c>
      <c t="s">
        <v>28</v>
      </c>
    </row>
    <row r="127" spans="1:5" ht="25.5">
      <c r="A127" s="35" t="s">
        <v>55</v>
      </c>
      <c r="E127" s="39" t="s">
        <v>283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25.5">
      <c r="A130" t="s">
        <v>50</v>
      </c>
      <c s="34" t="s">
        <v>150</v>
      </c>
      <c s="34" t="s">
        <v>280</v>
      </c>
      <c s="35" t="s">
        <v>5</v>
      </c>
      <c s="6" t="s">
        <v>281</v>
      </c>
      <c s="36" t="s">
        <v>128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109</v>
      </c>
      <c>
        <f>(M130*21)/100</f>
      </c>
      <c t="s">
        <v>28</v>
      </c>
    </row>
    <row r="131" spans="1:5" ht="25.5">
      <c r="A131" s="35" t="s">
        <v>55</v>
      </c>
      <c r="E131" s="39" t="s">
        <v>281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6" ht="25.5">
      <c r="A134" t="s">
        <v>50</v>
      </c>
      <c s="34" t="s">
        <v>153</v>
      </c>
      <c s="34" t="s">
        <v>649</v>
      </c>
      <c s="35" t="s">
        <v>5</v>
      </c>
      <c s="6" t="s">
        <v>650</v>
      </c>
      <c s="36" t="s">
        <v>128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109</v>
      </c>
      <c>
        <f>(M134*21)/100</f>
      </c>
      <c t="s">
        <v>28</v>
      </c>
    </row>
    <row r="135" spans="1:5" ht="51">
      <c r="A135" s="35" t="s">
        <v>55</v>
      </c>
      <c r="E135" s="39" t="s">
        <v>651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5</v>
      </c>
    </row>
    <row r="138" spans="1:16" ht="25.5">
      <c r="A138" t="s">
        <v>50</v>
      </c>
      <c s="34" t="s">
        <v>156</v>
      </c>
      <c s="34" t="s">
        <v>652</v>
      </c>
      <c s="35" t="s">
        <v>5</v>
      </c>
      <c s="6" t="s">
        <v>653</v>
      </c>
      <c s="36" t="s">
        <v>128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109</v>
      </c>
      <c>
        <f>(M138*21)/100</f>
      </c>
      <c t="s">
        <v>28</v>
      </c>
    </row>
    <row r="139" spans="1:5" ht="38.25">
      <c r="A139" s="35" t="s">
        <v>55</v>
      </c>
      <c r="E139" s="39" t="s">
        <v>654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5</v>
      </c>
    </row>
    <row r="142" spans="1:16" ht="25.5">
      <c r="A142" t="s">
        <v>50</v>
      </c>
      <c s="34" t="s">
        <v>159</v>
      </c>
      <c s="34" t="s">
        <v>199</v>
      </c>
      <c s="35" t="s">
        <v>5</v>
      </c>
      <c s="6" t="s">
        <v>200</v>
      </c>
      <c s="36" t="s">
        <v>85</v>
      </c>
      <c s="37">
        <v>0.198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25.5">
      <c r="A143" s="35" t="s">
        <v>55</v>
      </c>
      <c r="E143" s="39" t="s">
        <v>200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5</v>
      </c>
    </row>
    <row r="146" spans="1:16" ht="38.25">
      <c r="A146" t="s">
        <v>50</v>
      </c>
      <c s="34" t="s">
        <v>162</v>
      </c>
      <c s="34" t="s">
        <v>202</v>
      </c>
      <c s="35" t="s">
        <v>5</v>
      </c>
      <c s="6" t="s">
        <v>203</v>
      </c>
      <c s="36" t="s">
        <v>85</v>
      </c>
      <c s="37">
        <v>0.198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38.25">
      <c r="A147" s="35" t="s">
        <v>55</v>
      </c>
      <c r="E147" s="39" t="s">
        <v>204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