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402" sheetId="3" r:id="rId3"/>
    <sheet name="SO 101" sheetId="4" r:id="rId4"/>
    <sheet name="SO 401" sheetId="5" r:id="rId5"/>
    <sheet name="SO 9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<sst xmlns="http://schemas.openxmlformats.org/spreadsheetml/2006/main" count="2350" uniqueCount="593">
  <si>
    <t>Aspe</t>
  </si>
  <si>
    <t>Rekapitulace ceny</t>
  </si>
  <si>
    <t>S631500293-zm01</t>
  </si>
  <si>
    <t>Optimalizace trati Praha Smíchov (mimo) - Černošice (mimo) - cyklolávka</t>
  </si>
  <si>
    <t>ZŘ</t>
  </si>
  <si>
    <t>20220719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</si>
  <si>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</si>
  <si>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</si>
  <si>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</si>
  <si>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</si>
  <si>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</si>
  <si>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</si>
  <si>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</si>
  <si>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</si>
  <si>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D.2.1.4</t>
  </si>
  <si>
    <t>Mosty, propustky, zdi</t>
  </si>
  <si>
    <t xml:space="preserve">  SO 201</t>
  </si>
  <si>
    <t>Lávka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</si>
  <si>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</si>
  <si>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</si>
  <si>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</si>
  <si>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</si>
  <si>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</si>
  <si>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</si>
  <si>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</si>
  <si>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</si>
  <si>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</si>
  <si>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</si>
  <si>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</si>
  <si>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</si>
  <si>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</si>
  <si>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</si>
  <si>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</si>
  <si>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</si>
  <si>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</si>
  <si>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</si>
  <si>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</si>
  <si>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</si>
  <si>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</si>
  <si>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</si>
  <si>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</si>
  <si>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</si>
  <si>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</si>
  <si>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</si>
  <si>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</si>
  <si>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</si>
  <si>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</si>
  <si>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</si>
  <si>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</si>
  <si>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</si>
  <si>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</si>
  <si>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014102</t>
  </si>
  <si>
    <t>POPLATKY ZA SKLÁDKU - ASFALTOVÝ BETON, LITÝ ASFALT (BEZ DEHTU), VYBOURANÁ IZOLACE</t>
  </si>
  <si>
    <t>T</t>
  </si>
  <si>
    <t>2021_OTSKP</t>
  </si>
  <si>
    <t>PP</t>
  </si>
  <si>
    <t/>
  </si>
  <si>
    <t>VV</t>
  </si>
  <si>
    <t>AB, LA: 2,4*1,5=3.600 [A]</t>
  </si>
  <si>
    <t>TS</t>
  </si>
  <si>
    <t>zahrnuje veškeré poplatky provozovateli skládky související s uložením odpadu na skládce.</t>
  </si>
  <si>
    <t>POPLATKY ZA SKLÁDKU - ZEMINA</t>
  </si>
  <si>
    <t>ZEMINA 
přebývající z hloubení jam pro základy 
(473,9-355,7)*1,8=212.760 [A]</t>
  </si>
  <si>
    <t>02730</t>
  </si>
  <si>
    <t>POMOC PRÁCE ZŘÍZ NEBO ZAJIŠŤ OCHRANU INŽENÝRSKÝCH SÍTÍ</t>
  </si>
  <si>
    <t>KPL</t>
  </si>
  <si>
    <t>Vymístění kabelů signalizace TSK dl. cca 55 m ze soukromého pozemku do chodníku komunikace II/115 
vč. výkopů, osazení chrániček, nových kabelů a spojek, zásypů, vypracování dokumentace. 
Součástí fakturace bude podrobný rozpis prací v rámci této položky.</t>
  </si>
  <si>
    <t>zahrnuje veškeré náklady spojené s objednatelem požadovanými zařízeními</t>
  </si>
  <si>
    <t>4</t>
  </si>
  <si>
    <t>Vymístění kabelů Elektrorozhlas Radotín dl. cca 30 m ze soukromého pozemku do chodníku komunikace II/115 
vč. výkopů, osazení chrániček, nových kabelů a spojek, zásypů, vypracování dokumentace. 
Součástí fakturace bude podrobný rozpis prací v rámci této položky.</t>
  </si>
  <si>
    <t>Zemní práce</t>
  </si>
  <si>
    <t>5</t>
  </si>
  <si>
    <t>11120</t>
  </si>
  <si>
    <t>ODSTRANĚNÍ KŘOVIN</t>
  </si>
  <si>
    <t>M2</t>
  </si>
  <si>
    <t>odstranění křovin a stromů do průměru 100 mm doprava dřevin bez ohledu na vzdálenost  
spálení na hromadách nebo štěpkování</t>
  </si>
  <si>
    <t>6</t>
  </si>
  <si>
    <t>11201</t>
  </si>
  <si>
    <t>KÁCENÍ STROMŮ D KMENE DO 0,5M S ODSTRANĚNÍM PAŘEZŮ</t>
  </si>
  <si>
    <t>KUS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</si>
  <si>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</si>
  <si>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7</t>
  </si>
  <si>
    <t>11241</t>
  </si>
  <si>
    <t>ÚPRAVA STROMŮ D DO 0,5M ŘEZEM VĚTVÍ</t>
  </si>
  <si>
    <t>Zahrnuje odřezání větví 1 ks stromu přesahujících do komunikace bez ohledu na způsob a použitou mechanizaci (např. plošina), bez ohledu na počet větví  
zahrnuje všechna opatření související se silničním provozem (např. provizorní dopravní značení)  
zahrnuje odvoz a likvidaci vyzískaného materiálu dle pokynů zadávací dokumentace průměr stromů se měří ve výšce 1,3m nad terénem.</t>
  </si>
  <si>
    <t>8</t>
  </si>
  <si>
    <t>113726</t>
  </si>
  <si>
    <t>FRÉZOVÁNÍ ZPEVNĚNÝCH PLOCH ASFALTOVÝCH, ODVOZ DO 12KM</t>
  </si>
  <si>
    <t>M3</t>
  </si>
  <si>
    <t>chodník podél ul. Karlické u schodiště 
50*0,03=1.500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</si>
  <si>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</si>
  <si>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9</t>
  </si>
  <si>
    <t>12110</t>
  </si>
  <si>
    <t>SEJMUTÍ ORNICE NEBO LESNÍ PŮDY</t>
  </si>
  <si>
    <t>(26+137+255)*0,15=62.700 [A]</t>
  </si>
  <si>
    <t>položka zahrnuje sejmutí ornice bez ohledu na tloušťku vrstvy a její vodorovnou dopravu nezahrnuje uložení na trvalou skládku</t>
  </si>
  <si>
    <t>10</t>
  </si>
  <si>
    <t>131836</t>
  </si>
  <si>
    <t>HLOUBENÍ JAM ZAPAŽ I NEPAŽ TŘ. II, ODVOZ DO 12KM</t>
  </si>
  <si>
    <t>hloubení výkopů pro spodní stavbu, bez pažících stěn, odvoz na skládku 
pilíře: 42,8+42,4+37,0+41,5+20,7+26,0+34,3=244.700 [A] 
opěry: 9,9+20,9=30.800 [B] 
opěrná zeď: 96,0=96.000 [C] 
schodiště: 102,41=102.410 [D] 
Celkem: A+B+C+D=473.910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</si>
  <si>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</si>
  <si>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11</t>
  </si>
  <si>
    <t>17110</t>
  </si>
  <si>
    <t>ULOŽENÍ SYPANINY DO NÁSYPŮ SE ZHUTNĚNÍM</t>
  </si>
  <si>
    <t>zpětné uložení vyhloubené zeminy okolo nové spodní stavby se zhutněním 
pilíře: 37,1+36,7+31,3+32,4+15,0+20,3+28,6=201.400 [A] 
opěry: 8,3+13,7=22.000 [B] 
opěrná zeď: 42,2=42.200 [C] 
schodiště: 90,1=90.100 [D] 
Celkem: A+B+C+D=355.700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</si>
  <si>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</si>
  <si>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12</t>
  </si>
  <si>
    <t>17180</t>
  </si>
  <si>
    <t>ULOŽENÍ SYPANINY DO NÁSYPŮ Z NAKUPOVANÝCH MATERIÁLŮ</t>
  </si>
  <si>
    <t>hutněný zásyp za opěrou a mezi opěrnými zdmi stezky 
štěrkodrť 0-32A hutněná po vrstvách tl. max. 0,30 m na Id=min. 0,95 
opěra O1: 2,5*1,75=4.375 [A] 
opěrné zdi: 21,6*1,7*2,5=91.800 [B] 
za OZ: 3,95*1,4=5.530 [C] 
Celkem: A+B+C=101.705 [D]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</si>
  <si>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</si>
  <si>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</si>
  <si>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18090</t>
  </si>
  <si>
    <t>VŠEOBECNÉ ÚPRAVY OSTATNÍCH PLOCH</t>
  </si>
  <si>
    <t>úprava okolí lávky do původního stavu</t>
  </si>
  <si>
    <t>Všeobecné úpravy musí zahrnovat úpravu území po uskutečnění stavby, tak jak je požadováno v zadávací dokumentaci s výjimkou těch prací, pro které jsou uvedeny samostatné položky.</t>
  </si>
  <si>
    <t>14</t>
  </si>
  <si>
    <t>18232</t>
  </si>
  <si>
    <t>ROZPROSTŘENÍ ORNICE V ROVINĚ V TL DO 0,15M</t>
  </si>
  <si>
    <t>6,5+137+255-(30+47+7+15+2)=297.500 [A]</t>
  </si>
  <si>
    <t>položka zahrnuje:  
nutné přemístění ornice z dočasných skládek vzdálených do 50m rozprostření ornice v předepsané tloušťce v rovině a ve svahu do 1:5</t>
  </si>
  <si>
    <t>15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</si>
  <si>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</si>
  <si>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</si>
  <si>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</si>
  <si>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</si>
  <si>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16</t>
  </si>
  <si>
    <t>21263</t>
  </si>
  <si>
    <t>TRATIVODY KOMPLET Z TRUB Z PLAST HMOT DN DO 150MM</t>
  </si>
  <si>
    <t>M</t>
  </si>
  <si>
    <t>příčná drenáž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</si>
  <si>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</si>
  <si>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17</t>
  </si>
  <si>
    <t>22694R</t>
  </si>
  <si>
    <t>ZÁPOROVÉ PAŽENÍ Z KOVU DOČASNÉ</t>
  </si>
  <si>
    <t>[bez vazby na CS]</t>
  </si>
  <si>
    <t>27*3,2*0,0337=2.912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</si>
  <si>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</si>
  <si>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18</t>
  </si>
  <si>
    <t>22695A</t>
  </si>
  <si>
    <t>VÝDŘEVA ZÁPOROVÉHO PAŽENÍ DOČASNÁ (PLOCHA)</t>
  </si>
  <si>
    <t>pažiny 
(1,6+5+6+8,4+1,8+5,5+6)*1,2=41.160 [A]</t>
  </si>
  <si>
    <t>položka zahrnuje osazení pažin bez ohledu na druh, jejich opotřebení a jejich odstranění</t>
  </si>
  <si>
    <t>19</t>
  </si>
  <si>
    <t>227831R</t>
  </si>
  <si>
    <t>MIKROPILOTY KOMPLET D DO 150MM NA POVRCHU</t>
  </si>
  <si>
    <t>mikropiloty s hlavou na tlak 
tr prof 108x16 
6*11,5=69.000 [A]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</si>
  <si>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</si>
  <si>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20</t>
  </si>
  <si>
    <t>26124</t>
  </si>
  <si>
    <t>VRTY PRO KOTVENÍ, INJEKTÁŽ A MIKROPILOTY NA POVRCHU TŘ. II D DO 200MM</t>
  </si>
  <si>
    <t>vrty pro mikropiloty, prof vrtu 190 mm 
délka vrtu: 6*11,5=69.000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</si>
  <si>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</si>
  <si>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21</t>
  </si>
  <si>
    <t>272324R</t>
  </si>
  <si>
    <t>ZÁKLADY ZE ŽELEZOBETONU DO C25/30</t>
  </si>
  <si>
    <t>základy pilířů, opěry O2, schodiště 
pilíře: 6*2,4*2,375+2,4*3,8=43.320 [A] 
opěra O2: 3,6*1,7=6.120 [B] 
schodiště: 2,9*1,05+4,6+1,7=9.345 [C] 
Celkem: A+B+C=58.785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</si>
  <si>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</si>
  <si>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22</t>
  </si>
  <si>
    <t>272365R</t>
  </si>
  <si>
    <t>VÝZTUŽ ZÁKLADŮ Z OCELI 10505, B500B</t>
  </si>
  <si>
    <t>60,6*0,175=10.605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</si>
  <si>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</si>
  <si>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</si>
  <si>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23</t>
  </si>
  <si>
    <t>317325R</t>
  </si>
  <si>
    <t>ŘÍMSY ZE ŽELEZOBETONU DO C30/37</t>
  </si>
  <si>
    <t>na křídlech opěr a opěrné zdi 
1,5*0,11*2+0,5*0,12*2+41,2*0,12=5.394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</si>
  <si>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</si>
  <si>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24</t>
  </si>
  <si>
    <t>317365R</t>
  </si>
  <si>
    <t>VÝZTUŽ ŘÍMS Z OCELI 10505, B500B</t>
  </si>
  <si>
    <t>5,4*0,225=1.215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</si>
  <si>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</si>
  <si>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25</t>
  </si>
  <si>
    <t>327325R</t>
  </si>
  <si>
    <t>ZDI OPĚRNÉ, ZÁRUBNÍ, NÁBŘEŽNÍ ZE ŽELEZOVÉHO BETONU DO C30/37</t>
  </si>
  <si>
    <t>navazující stezka 
(14,5+6,1)*((2,44+1,54)/2)=40.994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</si>
  <si>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</si>
  <si>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26</t>
  </si>
  <si>
    <t>327365R</t>
  </si>
  <si>
    <t>VÝZTUŽ ZDÍ OPĚRNÝCH, ZÁRUBNÍCH, NÁBŘEŽNÍCH Z OCELI 10505, B500B</t>
  </si>
  <si>
    <t>41,0*0,15=6.150 [A]</t>
  </si>
  <si>
    <t>27</t>
  </si>
  <si>
    <t>333325R</t>
  </si>
  <si>
    <t>MOSTNÍ OPĚRY A KŘÍDLA ZE ŽELEZOVÉHO BETONU DO C30/37</t>
  </si>
  <si>
    <t>včetně letopočtu 2 ks 
opěra O1: 3,1*1,03+2*0,3*1,5=4.093 [A] 
opěra O2: 3,1*2,4+2*0,3*1,3=8.220 [B] 
Celkem: A+B=12.313 [C]</t>
  </si>
  <si>
    <t>28</t>
  </si>
  <si>
    <t>333365R</t>
  </si>
  <si>
    <t>VÝZTUŽ MOSTNÍCH OPĚR A KŘÍDEL Z OCELI 10505, B500B</t>
  </si>
  <si>
    <t>12,32*0,15=1.848 [A]</t>
  </si>
  <si>
    <t>29</t>
  </si>
  <si>
    <t>33417BR</t>
  </si>
  <si>
    <t>MOSTNÍ PILÍŘE A STATIVA Z DÍLCŮ Z OCELI S 355</t>
  </si>
  <si>
    <t>pilíře lávky a schodiště 
10,9+1,8=12.700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</si>
  <si>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</si>
  <si>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Vodorovné konstrukce</t>
  </si>
  <si>
    <t>30</t>
  </si>
  <si>
    <t>42131R</t>
  </si>
  <si>
    <t>MOSTNÍ NOSNÉ DESKOVÉ KONSTR Z PROST BETONU</t>
  </si>
  <si>
    <t>Ztracené bednění - UHPC desky, vč. usazení 
(59,8+45,8)*(0,025*2+0,03)=8.448 [A]</t>
  </si>
  <si>
    <t>31</t>
  </si>
  <si>
    <t>421325R</t>
  </si>
  <si>
    <t>MOSTNÍ NOSNÉ DESKOVÉ KONSTRUKCE ZE ŽELEZOBETONU C30/37</t>
  </si>
  <si>
    <t>ŽB deska mostovky 
(59,8+45,1)*0,7=73.430 [A]</t>
  </si>
  <si>
    <t>32</t>
  </si>
  <si>
    <t>421365R</t>
  </si>
  <si>
    <t>VÝZTUŽ MOSTNÍ DESKOVÉ KONSTRUKCE Z OCELI 10505, B500B</t>
  </si>
  <si>
    <t>73,43*0,200=14.686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</si>
  <si>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</si>
  <si>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33</t>
  </si>
  <si>
    <t>42194BR</t>
  </si>
  <si>
    <t>MOSTNÍ NOSNÉ DESKOVÉ KONSTR Z OCELI S 355</t>
  </si>
  <si>
    <t>Ocelová část nosné konstrukce - svařované ocelové nosníky, ztužení, výztuhy a spřahovací trny, včetně  veškerých manipulací, podpěrných konstrukcí a lešení pro betonáž, osazení jeřábem 
53,5=53.500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</si>
  <si>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</si>
  <si>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34</t>
  </si>
  <si>
    <t>42860</t>
  </si>
  <si>
    <t>MOSTNÍ LOŽISKA ELASTOMEROVÁ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</si>
  <si>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</si>
  <si>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35</t>
  </si>
  <si>
    <t>431325R</t>
  </si>
  <si>
    <t>SCHODIŠŤ KONSTR ZE ŽELEZOBETONU DO C30/37</t>
  </si>
  <si>
    <t>2,2*2,5+2,2*2,1+0,3*7,3+0,3*6,3=14.200 [A]</t>
  </si>
  <si>
    <t>36</t>
  </si>
  <si>
    <t>431365R</t>
  </si>
  <si>
    <t>VÝZTUŽ SCHODIŠŤ KONSTR Z BETONÁŘSKÉ OCELI 10505, B500B</t>
  </si>
  <si>
    <t>14,2*0,175=2.485 [A]</t>
  </si>
  <si>
    <t>37</t>
  </si>
  <si>
    <t>451312</t>
  </si>
  <si>
    <t>PODKLADNÍ A VÝPLŇOVÉ VRSTVY Z PROSTÉHO BETONU C12/15</t>
  </si>
  <si>
    <t>pilíře: (6*3,5*3,5+3,5*4,9)*0,15=13.598 [A] 
opěra O1: (4,1*2,55)*0,15=1.568 [B] 
opěra O2: (4,7*3,25)*0,15=2.291 [C] 
opěrná zeď: (20,7*4,0)*0,15=12.420 [D] 
schodiště: (2,6*2,6+3*4+3,8*3,1)*0,15=4.581 [E] 
Celkem: A+B+C+D+E=34.458 [F]</t>
  </si>
  <si>
    <t>38</t>
  </si>
  <si>
    <t>451314</t>
  </si>
  <si>
    <t>PODKLADNÍ A VÝPLŇOVÉ VRSTVY Z PROSTÉHO BETONU C25/30</t>
  </si>
  <si>
    <t>Lože pro dlažbu z lomového kamene tl. 100 mm 
okolo opěry O1, žlab podél opěrné stěny žel. trati 
opěra O1: 14*0,1=1.400 [A] 
žlab: (6,1+17+5,9+6,3+23,7)*0,1=5.900 [B] 
Celkem: A+B=7.300 [C]</t>
  </si>
  <si>
    <t>39</t>
  </si>
  <si>
    <t>45147</t>
  </si>
  <si>
    <t>PODKL A VÝPLŇ VRSTVY Z MALTY PLASTICKÉ</t>
  </si>
  <si>
    <t>podlití ložisek 
0,4*0,4*0,02*4=0.013 [A]</t>
  </si>
  <si>
    <t>Položka zahrnuje veškerý materiál, výrobky a polotovary, včetně mimostaveništní a vnitrostaveništní dopravy (rovněž přesuny), včetně naložení a složení, případně s uložením.</t>
  </si>
  <si>
    <t>40</t>
  </si>
  <si>
    <t>45152</t>
  </si>
  <si>
    <t>PODKLADNÍ A VÝPLŇOVÉ VRSTVY Z KAMENIVA DRCENÉHO</t>
  </si>
  <si>
    <t>ŠP lože pro dlažbu z lomového kamene tl. 100 mm 
14*0,1=1.400 [A]</t>
  </si>
  <si>
    <t>položka zahrnuje dodávku předepsaného kameniva, mimostaveništní a vnitrostaveništní dopravu a jeho uložení  
není-li v zadávací dokumentaci uvedeno jinak, jedná se o nakupovaný materiál</t>
  </si>
  <si>
    <t>41</t>
  </si>
  <si>
    <t>ŠD lože pod zámkovou dlažbu  tl. 100 mm 
pilíře: (3,8*6+6,9)*0,1=2.970 [A] 
opěra O2: 18,2*0,1=1.820 [B] 
schodiště: 11,3*0,1=1.130 [C] 
Celkem: A+B+C=5.920 [D]</t>
  </si>
  <si>
    <t>42</t>
  </si>
  <si>
    <t>vyplnění vsakovací jímky 
1,6*3=4.800 [A]</t>
  </si>
  <si>
    <t>43</t>
  </si>
  <si>
    <t>465512</t>
  </si>
  <si>
    <t>DLAŽBY Z LOMOVÉHO KAMENE NA MC</t>
  </si>
  <si>
    <t>odláždění do bet. lože okolo O1 
14,0*0,2=2.800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</si>
  <si>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</si>
  <si>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44</t>
  </si>
  <si>
    <t>465513</t>
  </si>
  <si>
    <t>PŘEDLÁŽDĚNÍ DLAŽBY Z LOMOVÉHO KAMENE</t>
  </si>
  <si>
    <t>předláždění žlabu u opěrné zdi žel. trati 
(6,1+17+5,9+6,3+23,7)*0,2=11.800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</si>
  <si>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</si>
  <si>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</si>
  <si>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45</t>
  </si>
  <si>
    <t>56334</t>
  </si>
  <si>
    <t>VOZOVKOVÉ VRSTVY ZE ŠTĚRKODRTI TL. DO 200MM</t>
  </si>
  <si>
    <t>přechodová oblast u O1 a mezi opěrnými zdmi za O2 
5,25+52,75+5,4=63.400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</si>
  <si>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</si>
  <si>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46</t>
  </si>
  <si>
    <t>56336</t>
  </si>
  <si>
    <t>VOZOVKOVÉ VRSTVY ZE ŠTĚRKODRTI TL. DO 300MM</t>
  </si>
  <si>
    <t>lože chodníku podél ul. Karlické u schodiště</t>
  </si>
  <si>
    <t>47</t>
  </si>
  <si>
    <t>56362</t>
  </si>
  <si>
    <t>VOZOVKOVÉ VRSTVY Z RECYKLOVANÉHO MATERIÁLU TL DO 100MM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</si>
  <si>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</si>
  <si>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48</t>
  </si>
  <si>
    <t>572141</t>
  </si>
  <si>
    <t>INFILTRAČNÍ POSTŘIK ASFALTOVÝ DO 2,0KG/M2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</si>
  <si>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</si>
  <si>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49</t>
  </si>
  <si>
    <t>572221</t>
  </si>
  <si>
    <t>SPOJOVACÍ POSTŘIK Z ASFALTU DO 1,0KG/M2</t>
  </si>
  <si>
    <t>50</t>
  </si>
  <si>
    <t>574A31</t>
  </si>
  <si>
    <t>ASFALTOVÝ BETON PRO OBRUSNÉ VRSTVY ACO 8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</si>
  <si>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</si>
  <si>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51</t>
  </si>
  <si>
    <t>5774LB</t>
  </si>
  <si>
    <t>VRSTVY PRO OBNOVU A OPRAVY Z LITÉHO ASFALTU MA 8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</si>
  <si>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 nezahrnuje očištění podkladu po veřejném provozu</t>
  </si>
  <si>
    <t>52</t>
  </si>
  <si>
    <t>582312</t>
  </si>
  <si>
    <t>DLÁŽDĚNÉ KRYTY Z MOZAIK KOSTEK VÍCEBAREVNÝCH DO LOŽE Z KAMENIVA</t>
  </si>
  <si>
    <t>chodník podél ul. Karlické od mostu k restauraci a od restaurace k podchodu 
mozaika vápenec 60/60/40, včetně varovných a signálních pásů u přechodu a na vjezdu na soukromý pozemek (černý COMCON) 
40*2,9+73*1,7+11*19/2=344.600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</si>
  <si>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</si>
  <si>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53</t>
  </si>
  <si>
    <t>582611</t>
  </si>
  <si>
    <t>KRYTY Z BETON DLAŽDIC SE ZÁMKEM ŠEDÝCH TL 60MM DO LOŽE Z KAM</t>
  </si>
  <si>
    <t>Odláždění okolo pilířů, opěry O2, napojení schodiště 
včetně lože z kamenné drtě 4/8 tl. 50 mm</t>
  </si>
  <si>
    <t>Odláždění okolo pilířů, opěry O2, napojení schodiště 
včetně lože z kamenné drtě 4/8 tl. 50 mm 
pilíře: 3,8*6+6,9=29.700 [A] 
opěra O2: 18,2=18.200 [B] 
schodiště: 12,5=12.500 [C] 
Celkem: A+B+C=60.400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</si>
  <si>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</si>
  <si>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54</t>
  </si>
  <si>
    <t>587206</t>
  </si>
  <si>
    <t>PŘEDLÁŽDĚNÍ KRYTU Z BETONOVÝCH DLAŽDIC SE ZÁMKEM</t>
  </si>
  <si>
    <t>soukromé parkoviště 
70=70.000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</si>
  <si>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</si>
  <si>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</si>
  <si>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55</t>
  </si>
  <si>
    <t>711111</t>
  </si>
  <si>
    <t>IZOLACE BĚŽNÝCH KONSTRUKCÍ PROTI ZEMNÍ VLHKOSTI ASFALTOVÝMI NÁTĚRY</t>
  </si>
  <si>
    <t>izolace základů pilířů, opěr a úhlové zdi 
ALP + 2xALN 
patka pilířů: 6*(2*2,35+2*2,3+5,76)+(2*3,66+2*2,3+9,12)=111.400 [A] 
opěra O1: 2,32+2*0,75+2*1,2+2*0,21+2*1,65+3,28=13.220 [B] 
opěra O2: 2*1,68+2*2,73+2,3+2,3=13.420 [C] 
opěrná zeď: 22,8+30,2=53.000 [D] 
schodiště: (2,4*0,98*4+1,1*0,62*4+4,55)+(1,5*0,6*4+0,65*0,8*4+1,82)+(0,5*2,1*2+0,5*2,9*2+0,65*0,9*2+0,65*2,15*2+4,2)=37.351 [E] 
Celkem: 3*(A+B+C+D+E)=685.173 [F]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</si>
  <si>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</si>
  <si>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56</t>
  </si>
  <si>
    <t>711112</t>
  </si>
  <si>
    <t>IZOLACE BĚŽNÝCH KONSTRUKCÍ PROTI ZEMNÍ VLHKOSTI ASFALTOVÝMI PÁSY</t>
  </si>
  <si>
    <t>plnoplošně natavená, včetně penetrace 
rub opěrné stěny a opěry O2 
2*40,7+51,5=132.900 [A] 
0,5*2,5+2,5*2,5+2*1,32=10.140 [B] 
Celkem: A+B=143.040 [C]</t>
  </si>
  <si>
    <t>57</t>
  </si>
  <si>
    <t>711415R</t>
  </si>
  <si>
    <t>IZOLACE MOSTOVEK CELOPLOŠ POLYMERNÍ</t>
  </si>
  <si>
    <t>stěrková přímopochozí izolace 
(59,8+45,1)*3,5+1,5+23=391.650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</si>
  <si>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</si>
  <si>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58</t>
  </si>
  <si>
    <t>747613R</t>
  </si>
  <si>
    <t>MONITOR NEDESTRUKTIVNÍ SYSTÉM KOROZE VÝZTUŽE - ELEKTRODA</t>
  </si>
  <si>
    <t>SOUB</t>
  </si>
  <si>
    <t>1=1.000 [A]</t>
  </si>
  <si>
    <t>1. Položka obsahuje:  
– cenu za měření dle příslušných norem a předpisů, včetně vystavení protokolu  
2. Položka neobsahuje:  
X  
3. Způsob měření:  
Udává se počet kusů kompletní konstrukce nebo práce.</t>
  </si>
  <si>
    <t>59</t>
  </si>
  <si>
    <t>MĚŘENÍ KOROZIVNÍCH ÚČINKŮ BLUDNÝCH PROUDŮ V PRŮBĚHU STAVBY</t>
  </si>
  <si>
    <t>1=1.000 [A] 
měření vlivu bludných proudů v průběhu stavby</t>
  </si>
  <si>
    <t>60</t>
  </si>
  <si>
    <t>MĚŘENÍ KOROZIVNÍCH ÚČINKŮ BLUDNÝCH PROUDŮ PO DOKONČENÍ STAVBY</t>
  </si>
  <si>
    <t>1=1.000 [A] 
měření vlivu bludných proudů po dokončení stavby</t>
  </si>
  <si>
    <t>1. Položka obsahuje: 
– cenu za měření dle příslušných norem a předpisů, včetně vystavení protokolu 
2. Položka neobsahuje: 
X 
3. Způsob měření: 
Udává se počet kusů kompletní konstrukce nebo práce.</t>
  </si>
  <si>
    <t>61</t>
  </si>
  <si>
    <t>783161</t>
  </si>
  <si>
    <t>PROTIKOROZ OCHRANA OK KOMBIN POVLAKEM S NÁSTŘIKEM METALIZACÍ</t>
  </si>
  <si>
    <t>PKO NK, skladba IA dle TKP kap. 19B 
562+84=646.000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</si>
  <si>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</si>
  <si>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</si>
  <si>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62</t>
  </si>
  <si>
    <t>84913</t>
  </si>
  <si>
    <t>POTRUBÍ ODPADNÍ MOSTNÍCH OBJEKTŮ ZE SKLOLAM TRUB DN DO 150MM</t>
  </si>
  <si>
    <t>odvodňovací svody DN150 
23,0+25,5+18,0+16,0+1,0+5,0+3,5+2,0=94.000 [A]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</si>
  <si>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 
- úprava, očištění a ošetření prostoru kolem instalace 
- provedení požadovaných zkoušek vodotěsnosti</t>
  </si>
  <si>
    <t>63</t>
  </si>
  <si>
    <t>89914R</t>
  </si>
  <si>
    <t>ŠACHTOVÉ BETONOVÉ SKRUŽE SAMOSTATNÉ</t>
  </si>
  <si>
    <t>vsakovací jímka 
3*3=9.000 [A]</t>
  </si>
  <si>
    <t>- Položka zahrnuje veškerý materiál, výrobky a polotovary, včetně mimostaveništní a  
vnitrostaveništní dopravy (rovněž přesuny), včetně naložení a složení,případně s uložením.</t>
  </si>
  <si>
    <t>Ostatní konstrukce a práce</t>
  </si>
  <si>
    <t>64</t>
  </si>
  <si>
    <t>9112B1R</t>
  </si>
  <si>
    <t>ZÁBRADLÍ MOSTNÍ SE SVISLOU VÝPLNÍ - DODÁVKA A MONTÁŽ</t>
  </si>
  <si>
    <t>zábradlí na lávce, opěrné zdi a schodišti 
výška 1,3 m, komplet vč. kotvení a PKO 
(1,49*2+59,93+48,81+10,6)+(45,24+44,94)+(6,5+14,56+6,64+14,41)+(21,63+14,29)=290.530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</si>
  <si>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</si>
  <si>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65</t>
  </si>
  <si>
    <t>914121</t>
  </si>
  <si>
    <t>DOPRAVNÍ ZNAČKY ZÁKLADNÍ VELIKOSTI OCELOVÉ FÓLIE TŘ 1 - DODÁVKA A MONTÁŽ</t>
  </si>
  <si>
    <t>osazení dopravního značení, viz příloha D.1.2.12</t>
  </si>
  <si>
    <t>položka zahrnuje: 
- dodávku a montáž značek v požadovaném provedení</t>
  </si>
  <si>
    <t>66</t>
  </si>
  <si>
    <t>914122</t>
  </si>
  <si>
    <t>DOPRAVNÍ ZNAČKY ZÁKLADNÍ VELIKOSTI OCELOVÉ FÓLIE TŘ 1 - MONTÁŽ S PŘEMÍSTĚNÍM</t>
  </si>
  <si>
    <t>přesun dopravního značení, viz příloha D.1.2.12</t>
  </si>
  <si>
    <t>položka zahrnuje: 
- dopravu demontované značky z dočasné skládky 
- osazení a montáž značky na místě určeném projektem 
- nutnou opravu poškozených částí 
nezahrnuje dodávku značky</t>
  </si>
  <si>
    <t>67</t>
  </si>
  <si>
    <t>914123</t>
  </si>
  <si>
    <t>DOPRAVNÍ ZNAČKY ZÁKLADNÍ VELIKOSTI OCELOVÉ FÓLIE TŘ 1 - DEMONTÁŽ</t>
  </si>
  <si>
    <t>odstranění dopravního značení, viz příloha D.1.2.12</t>
  </si>
  <si>
    <t>Položka zahrnuje odstranění, demontáž a odklizení materiálu s odvozem na předepsané místo</t>
  </si>
  <si>
    <t>68</t>
  </si>
  <si>
    <t>914911</t>
  </si>
  <si>
    <t>SLOUPKY A STOJKY DOPRAVNÍCH ZNAČEK Z OCEL TRUBEK SE ZABETONOVÁNÍM - DODÁVKA A MONTÁŽ</t>
  </si>
  <si>
    <t>osazení sloupků značení, viz příloha D.1.2.12</t>
  </si>
  <si>
    <t>položka zahrnuje: 
- sloupky a upevňovací zařízení včetně jejich osazení (betonová patka, zemní práce)</t>
  </si>
  <si>
    <t>69</t>
  </si>
  <si>
    <t>914913</t>
  </si>
  <si>
    <t>SLOUPKY A STOJKY DZ Z OCEL TRUBEK ZABETON DEMONTÁŽ</t>
  </si>
  <si>
    <t>odstranění sloupků značení, viz příloha D.1.2.12</t>
  </si>
  <si>
    <t>70</t>
  </si>
  <si>
    <t>91710</t>
  </si>
  <si>
    <t>OBRUBY Z BETONOVÝCH PALISÁD</t>
  </si>
  <si>
    <t>schody pro přístup z chodníku ke schodišti 
2*1,8*0,6*0,15=0.324 [A]</t>
  </si>
  <si>
    <t>Položka zahrnuje:  
dodání a pokládku betonových palisád o rozměrech předepsaných zadávací dokumentací betonové lože i boční betonovou opěrku.</t>
  </si>
  <si>
    <t>71</t>
  </si>
  <si>
    <t>917223</t>
  </si>
  <si>
    <t>SILNIČNÍ A CHODNÍKOVÉ OBRUBY Z BETONOVÝCH OBRUBNÍKŮ ŠÍŘ 100MM</t>
  </si>
  <si>
    <t>obruby podél odláždění 
pilíře: 7,54*6+7,8=53.040 [A] 
opěra O1: 6,2+5,8+2*0,6=13.200 [B] 
opěra O2: 16,65+6,6+1,75+4,1+1,55+0,5=31.150 [C] 
schodiště: 5,45+2,95+1,7*2=11.800 [D] 
Celkem: A+B+C+D=109.190 [E]</t>
  </si>
  <si>
    <t>Položka zahrnuje:  
dodání a pokládku betonových obrubníků o rozměrech předepsaných zadávací dokumentací betonové lože i boční betonovou opěrku.</t>
  </si>
  <si>
    <t>72</t>
  </si>
  <si>
    <t>917424</t>
  </si>
  <si>
    <t>CHODNÍKOVÉ OBRUBY Z KAMENNÝCH OBRUBNÍKŮ ŠÍŘ 150MM</t>
  </si>
  <si>
    <t>obrubník OP7 navazující na římsu u O1 
2*0,5=1.000 [A]</t>
  </si>
  <si>
    <t>Položka zahrnuje:  
dodání a pokládku kamenných obrubníků o rozměrech předepsaných zadávací dokumentací betonové lože i boční betonovou opěrku.</t>
  </si>
  <si>
    <t>73</t>
  </si>
  <si>
    <t>91781</t>
  </si>
  <si>
    <t>VÝŠKOVÁ ÚPRAVA OBRUBNÍKŮ BETONOVÝCH</t>
  </si>
  <si>
    <t>úprava obrubníku podél ul. Karlické a podél parkoviště 
(12+13+20)+50=95.000 [A]</t>
  </si>
  <si>
    <t>Položka výšková úprava obrub zahrnuje jejich vytrhání, očištění, manipulaci, nové betonové lože a osazení. Případné nutné doplnění novými obrubami se uvede v položkách 9172 až 9177.</t>
  </si>
  <si>
    <t>74</t>
  </si>
  <si>
    <t>919111</t>
  </si>
  <si>
    <t>ŘEZÁNÍ ASFALTOVÉHO KRYTU VOZOVEK TL DO 50MM</t>
  </si>
  <si>
    <t>2*2=4.000 [A]</t>
  </si>
  <si>
    <t>položka zahrnuje řezání vozovkové vrstvy v předepsané tloušťce, včetně spotřeby vody</t>
  </si>
  <si>
    <t>75</t>
  </si>
  <si>
    <t>93153</t>
  </si>
  <si>
    <t>MOSTNÍ ZÁVĚRY POVRCHOVÉ POSUN DO 160MM</t>
  </si>
  <si>
    <t>3,5=3.500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</si>
  <si>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</si>
  <si>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76</t>
  </si>
  <si>
    <t>9352A2</t>
  </si>
  <si>
    <t>PŘÍKOPOVÉ ŽLABY Z BETON TVÁRNIC ŠÍŘ DO 300MM DO BETONU TL 100MM</t>
  </si>
  <si>
    <t>žlaby mezi odvodňovači a jímkou 
2,5+2,5+2,0=7.000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</si>
  <si>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</si>
  <si>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77</t>
  </si>
  <si>
    <t>93650</t>
  </si>
  <si>
    <t>DROBNÉ DOPLŇK KONSTR KOVOVÉ</t>
  </si>
  <si>
    <t>KG</t>
  </si>
  <si>
    <t>kotevní přípravek pro kotvení pilířů 
10*132=1 320.000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</si>
  <si>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</si>
  <si>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78</t>
  </si>
  <si>
    <t>936502</t>
  </si>
  <si>
    <t>DROBNÉ DOPLŇK KONSTR KOVOVÉ POZINK</t>
  </si>
  <si>
    <t>3*8=24.000 [A] 
vývody pro měření BP vč. PKO, 3 kg/kus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</si>
  <si>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</si>
  <si>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79</t>
  </si>
  <si>
    <t>936531</t>
  </si>
  <si>
    <t>MOSTNÍ ODVODŇOVACÍ SOUPRAVA 300/300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</si>
  <si>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</si>
  <si>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80</t>
  </si>
  <si>
    <t>96613</t>
  </si>
  <si>
    <t>BOURÁNÍ KONSTRUKCÍ Z KAMENE NA MC</t>
  </si>
  <si>
    <t>Šetrné rozebrání stávajícího kamenného žlabu podél opěrné zdi žel. trati 
kameny budou zpět použity pro obnovu žlabu 
(6,1+17+5,9+6,3+23,7)*0,2=11.800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</si>
  <si>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</si>
  <si>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D.2.1.5</t>
  </si>
  <si>
    <t>Ostatní inženýrské objekty</t>
  </si>
  <si>
    <t xml:space="preserve">  SO 402</t>
  </si>
  <si>
    <t>Přeložka kabelů PREdi 1kV</t>
  </si>
  <si>
    <t>SO 402</t>
  </si>
  <si>
    <t>POPLATKY ZA SKLÁDKU</t>
  </si>
  <si>
    <t>Kompletní přeložka kabelů PREdi dl. cca 50 m ze soukromého pozemku do chodníku komunikace II/115 
vč. výkopů, osazení chrániček, nových kabelů a spojek, zásypů, vypracování dokumentace. 
Součástí fakturace bude podrobný rozpis prací v rámci této položky.</t>
  </si>
  <si>
    <t>111206</t>
  </si>
  <si>
    <t>ODSTRANĚNÍ KŘOVIN S ODVOZEM DO 12KM</t>
  </si>
  <si>
    <t>odstranění křovin a stromů do průměru 100 mm  
doprava dřevin na předepsanou vzdálenost  
spálení na hromadách nebo štěpkování</t>
  </si>
  <si>
    <t>131938</t>
  </si>
  <si>
    <t>HLOUBENÍ JAM ZAPAŽ I NEPAŽ TŘ. III,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</si>
  <si>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</si>
  <si>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132938</t>
  </si>
  <si>
    <t>HLOUBENÍ RÝH ŠÍŘ DO 2M PAŽ I NEPAŽ TŘ. III, ODVOZ DO 20KM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</si>
  <si>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</si>
  <si>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</si>
  <si>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</si>
  <si>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</si>
  <si>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</si>
  <si>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</si>
  <si>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</si>
  <si>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</si>
  <si>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</si>
  <si>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</si>
  <si>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</si>
  <si>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</si>
  <si>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</si>
  <si>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</si>
  <si>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</si>
  <si>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</si>
  <si>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</si>
  <si>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</si>
  <si>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</si>
  <si>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</si>
  <si>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</si>
  <si>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742131</t>
  </si>
  <si>
    <t>VEDENÍ SPOJOVACÍ, SPOJKA DO 500 MM2</t>
  </si>
  <si>
    <t>Sada na naspojkovaní kabelu PRE průřezu 185 mm2</t>
  </si>
  <si>
    <t>1. Položka obsahuje:  
 – měření, dělení, vrtání, tvarování, spojování a pod.  
2. Položka neobsahuje:  
 X  
3. Způsob měření:  
Měří se metr délkový.</t>
  </si>
  <si>
    <t>742G35</t>
  </si>
  <si>
    <t>KABEL NN DVOU- A TŘÍŽÍLOVÝ CU S PLASTOVOU IZOLACÍ STÍNĚNÝ OD 150 DO 240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</si>
  <si>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</si>
  <si>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D.2.1.8</t>
  </si>
  <si>
    <t>Pozemní komunikace</t>
  </si>
  <si>
    <t xml:space="preserve">  SO 101</t>
  </si>
  <si>
    <t>SO 101</t>
  </si>
  <si>
    <t>AB, LA: 2,4*6,39=15.336 [A]</t>
  </si>
  <si>
    <t>chodník 
(70*2,4+15*3,0)*0,03=6.390 [A]</t>
  </si>
  <si>
    <t>121106</t>
  </si>
  <si>
    <t>SEJMUTÍ ORNICE NEBO LESNÍ PŮDY S ODVOZEM DO 12KM</t>
  </si>
  <si>
    <t>10*75*0,15=112.500 [A]</t>
  </si>
  <si>
    <t>(70*2,4+15*3,0)*0,35=74.550 [A]</t>
  </si>
  <si>
    <t>3,2*55=176.000 [A]</t>
  </si>
  <si>
    <t>18233</t>
  </si>
  <si>
    <t>ROZPROSTŘENÍ ORNICE V ROVINĚ V TL DO 0,20M</t>
  </si>
  <si>
    <t>(47,5*3,0+6,8*2,0+2*2,5)+(4,7*2+5,8*3)=187.900 [A]</t>
  </si>
  <si>
    <t>obrubníky OP7 
47,0+8,0+49,0+6,2+5,9+4,7+4,7=125.500 [A]</t>
  </si>
  <si>
    <t>D.2.3.6</t>
  </si>
  <si>
    <t>Rozvodny vn, nn, osvětlení a dálkové ovládání odpojovačů</t>
  </si>
  <si>
    <t xml:space="preserve">  SO 401</t>
  </si>
  <si>
    <t>Veřejné osvětlení</t>
  </si>
  <si>
    <t>SO 401</t>
  </si>
  <si>
    <t>Přeložka kabelů VO dl. cca 55 m ze soukromého pozemku do chodníku komunikace II/115 
vč. výkopů, osazení chrániček, nových kabelů a spojek, zásypů, osazení nových stožárů VO 2ks, vypracování dokumentace. 
Součástí fakturace bude podrobný rozpis prací v rámci této položky.</t>
  </si>
  <si>
    <t>odstranění křovin a stromů do průměru 100 mm doprava dřevin na předepsanou vzdálenost  
spálení na hromadách nebo štěpkování</t>
  </si>
  <si>
    <t>Zahrnuje odřezání větví 1 ks stromu přesahujících do komunikace bez ohledu na způsob a použitou mechanizaci (např. plošina), bez ohledu na počet větví     
zahrnuje všechna opatření související se silničním provozem (např. provizorní dopravní značení)    
zahrnuje odvoz a likvidaci vyzískaného materiálu dle pokynů zadávací dokumentace    
průměr stromů se měří ve výšce 1,3m nad terénem.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</si>
  <si>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</si>
  <si>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</si>
  <si>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272315</t>
  </si>
  <si>
    <t>ZÁKLADY Z PROSTÉHO BETONU DO C30/37</t>
  </si>
  <si>
    <t>Beton pro základy stožárů</t>
  </si>
  <si>
    <t>Beton pro základ elektroměrového pilíře</t>
  </si>
  <si>
    <t>OZNAČOVACÍ ŠTÍTEK KABELOVÉHO VEDENÍ, STOŽÁRŮ VO A SKŘÍNÍ</t>
  </si>
  <si>
    <t>1. Položka obsahuje:    
 – pomocné mechanismy    
2. Položka neobsahuje:    
 X    
3. Způsob měření:    
Měří se plocha v metrech čtverečných.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</si>
  <si>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</si>
  <si>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</si>
  <si>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</si>
  <si>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742G11</t>
  </si>
  <si>
    <t>KABEL NN DVOU- A TŘÍŽÍLOVÝ CU S PLASTOVOU IZOLACÍ DO 2,5 MM2</t>
  </si>
  <si>
    <t>Kabel CYKY-J 3x2,5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</si>
  <si>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</si>
  <si>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742G12</t>
  </si>
  <si>
    <t>KABEL NN DVOU- A TŘÍŽÍLOVÝ CU S PLASTOVOU IZOLACÍ OD 4 DO 16 MM2</t>
  </si>
  <si>
    <t>Kabel CYKY-J 4x16 mm2</t>
  </si>
  <si>
    <t>743121</t>
  </si>
  <si>
    <t>OSVĚTLOVACÍ STOŽÁR PEVNÝ ŽÁROVĚ ZINKOVANÝ DÉLKY DO 6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</si>
  <si>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</si>
  <si>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743551</t>
  </si>
  <si>
    <t>SVÍTIDLO VENKOVNÍ VŠEOBECNÉ LED, MIN. IP 44, DO 10 W</t>
  </si>
  <si>
    <t>TECEO S/ 5102 / 8 LEDs 350mA, WW, 9,8W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</si>
  <si>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</si>
  <si>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743551R</t>
  </si>
  <si>
    <t>LED modul svítidla na lávce</t>
  </si>
  <si>
    <t>Včetně hliníkového profilu, uchycení a konektoru. Délka LED pásku je 0,5m, IP 68, 24 V DC.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</si>
  <si>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</si>
  <si>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743721R</t>
  </si>
  <si>
    <t>ROZVADĚČ PRO VEŘEJNÉ OSVĚTLENÍ BEZ MĚŘENÍ SPOTŘEBY EL. ENERGIE DO 4 KS TŘÍFÁZOVÝCH VĚTVÍ</t>
  </si>
  <si>
    <t>vč. omezovače proudu Osram EBN-OS a časovače Lunatone DALI RTC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</si>
  <si>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</si>
  <si>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743F21R</t>
  </si>
  <si>
    <t>SKŘÍŇ ELEKTROMĚROVÁ V KOMPAKTNÍM PILÍŘI PRO PŘÍMÉ MĚŘENÍ DO 80 A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</si>
  <si>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</si>
  <si>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744121R</t>
  </si>
  <si>
    <t>ROZVODNICE NN MODULÁRNÍ, MIN. IP 55, TŘÍDA IZOLACE II, DO 24 MODULŮ</t>
  </si>
  <si>
    <t>včetně výzbroje pro osvětlení lávky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</si>
  <si>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</si>
  <si>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747541</t>
  </si>
  <si>
    <t>MĚŘENÍ INTENZITY OSVĚTLENÍ INSTALOVANÉHO V ROZSAHU TOHOTO SO/PS</t>
  </si>
  <si>
    <t>Měření intenzity osvětlení stožárů VO a osvětlení lávky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</si>
  <si>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</si>
  <si>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75N211R</t>
  </si>
  <si>
    <t>RF modul pro komunikaci s řídící jednotkou v zapínacím místě</t>
  </si>
  <si>
    <t>Řídící jednotka ARVO G2 (Pechman)</t>
  </si>
  <si>
    <t>vč.transceiveru pro mesh síť 868 GHz a montáže</t>
  </si>
  <si>
    <t>863272R</t>
  </si>
  <si>
    <t>Uchycení nerezových trubek průměru 40 mm</t>
  </si>
  <si>
    <t>Nerezová objímka pro elektroinstalační ocelovou nerezovou trubku 40 mm vč. kotvení a montáže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</si>
  <si>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- opláštění dle dokumentace a nutné opravy opláštění při jeho poškození    
nezahrnuje tlakovou zkoušku ani proplacha dezinfekci</t>
  </si>
  <si>
    <t>86627</t>
  </si>
  <si>
    <t>CHRÁNIČKY Z TRUB OCELOVÝCH DN DO 100MM</t>
  </si>
  <si>
    <t>Položka zahrnuje montáž, spojky, průchodky. Trubka bude průměru 40 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</si>
  <si>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</si>
  <si>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D.9</t>
  </si>
  <si>
    <t>Ostatní nezařazené objekty</t>
  </si>
  <si>
    <t xml:space="preserve">  SO 901</t>
  </si>
  <si>
    <t>Dopravně-inženýrské opatření (DIO)</t>
  </si>
  <si>
    <t>SO 901</t>
  </si>
  <si>
    <t>03720</t>
  </si>
  <si>
    <t>POMOC PRÁCE ZAJIŠŤ NEBO ZŘÍZ REGULACI A OCHRANU DOPRAVY</t>
  </si>
  <si>
    <t>Kompletní dopravně inženýrská opatření po dobu výstavby, dle projektové dokumentace, schváleného plánu ZOV a vyjádření policie ČR. 
Včetně přechodného svislého i vodorovného dopravního značení, dopravních zařízení, zábran a oplocení apod. (dodávka, montáž, pronájem, kontrola, údržba, přemísťování, předznačování, demontáž). 
Včetně dokumentace potřebné pro stanovení přechodného značení, event. rozhodnutí o zvláštním užívání, včetně nezbytné inženýrské činnosti k zajištění potřebných povolení, včetně správních poplatků. 
Součástí fakturace bude podrobný rozpis použitých značek a zařízení v rámci této položky.</t>
  </si>
  <si>
    <t>zahrnuje objednatelem povolené náklady na požadovaná zařízení zhotovitele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</si>
  <si>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</si>
  <si>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</si>
  <si>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</si>
  <si>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</si>
  <si>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</si>
  <si>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</si>
  <si>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geodetické práce během stavby a po stavbě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</si>
  <si>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</si>
  <si>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</si>
  <si>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</si>
  <si>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</si>
  <si>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</si>
  <si>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</si>
  <si>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</si>
  <si>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</si>
  <si>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</si>
  <si>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</si>
  <si>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</si>
  <si>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</si>
  <si>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 viz. technická specifikace položky.</t>
  </si>
  <si>
    <t>Položka zahrnuje veškeré činnosti nezbytné k vypracování projektové dokumentace pro realizaci stavby (dále také RDS), které doplňuje a upřesňuje projektovou dokumentaci pro společné povolení a pro provádění stavby. Jedná se o dopracování PDPS u všech SO. Položka zahrnuje po dokončení stavby vypracování mostního listu.</t>
  </si>
  <si>
    <t>Ostatní</t>
  </si>
  <si>
    <t>VSEOB006</t>
  </si>
  <si>
    <t>Osvědčení o bezpečnosti před uvedením do provozu</t>
  </si>
  <si>
    <t>Zajištění vydání osvědčení o bezpečnosti před uvedením do provozu - 1. hlavní mostní prohlídka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</si>
  <si>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</si>
  <si>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VSEOB017</t>
  </si>
  <si>
    <t>NÁJMY HRAZENÉ ZHOTOVITELEM</t>
  </si>
  <si>
    <t>Pronájmy pozemků pro účely stavby v období dle harmonogramu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</si>
</sst>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433</v>
      </c>
      <c s="12" t="s">
        <v>434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435</v>
      </c>
      <c s="12" t="s">
        <v>436</v>
      </c>
      <c s="14">
        <f>'SO 402'!K8+'SO 402'!M8</f>
      </c>
      <c s="14">
        <f>C13*0.21</f>
      </c>
      <c s="14">
        <f>C13+D13</f>
      </c>
      <c s="13">
        <f>'SO 402'!T7</f>
      </c>
    </row>
    <row r="14" spans="1:6" ht="12.75">
      <c r="A14" s="11" t="s">
        <v>476</v>
      </c>
      <c s="12" t="s">
        <v>477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478</v>
      </c>
      <c s="12" t="s">
        <v>259</v>
      </c>
      <c s="14">
        <f>'SO 101'!K8+'SO 101'!M8</f>
      </c>
      <c s="14">
        <f>C15*0.21</f>
      </c>
      <c s="14">
        <f>C15+D15</f>
      </c>
      <c s="13">
        <f>'SO 101'!T7</f>
      </c>
    </row>
    <row r="16" spans="1:6" ht="12.75">
      <c r="A16" s="11" t="s">
        <v>491</v>
      </c>
      <c s="12" t="s">
        <v>492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493</v>
      </c>
      <c s="12" t="s">
        <v>494</v>
      </c>
      <c s="14">
        <f>'SO 401'!K8+'SO 401'!M8</f>
      </c>
      <c s="14">
        <f>C17*0.21</f>
      </c>
      <c s="14">
        <f>C17+D17</f>
      </c>
      <c s="13">
        <f>'SO 401'!T7</f>
      </c>
    </row>
    <row r="18" spans="1:6" ht="12.75">
      <c r="A18" s="11" t="s">
        <v>555</v>
      </c>
      <c s="12" t="s">
        <v>556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557</v>
      </c>
      <c s="12" t="s">
        <v>558</v>
      </c>
      <c s="14">
        <f>'SO 901'!K8+'SO 901'!M8</f>
      </c>
      <c s="14">
        <f>C19*0.21</f>
      </c>
      <c s="14">
        <f>C19+D19</f>
      </c>
      <c s="13">
        <f>'SO 901'!T7</f>
      </c>
    </row>
    <row r="20" spans="1:6" ht="12.75">
      <c r="A20" s="11" t="s">
        <v>564</v>
      </c>
      <c s="12" t="s">
        <v>565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COUNTIFS(L8:L334,"=0",A8:A334,"P")+COUNTIFS(L8:L334,"",A8:A334,"P")+SUM(Q8:Q334)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0+J9+J26+J71+J100+J129+J190+J231+J260+J269</f>
      </c>
      <c s="29">
        <f>0+K9+K26+K71+K100+K129+K190+K231+K260+K269</f>
      </c>
      <c s="29">
        <f>0+L9+L26+L71+L100+L129+L190+L231+L260+L269</f>
      </c>
      <c s="29">
        <f>0+M9+M26+M71+M100+M129+M190+M231+M260+M269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50</v>
      </c>
      <c s="6" t="s">
        <v>52</v>
      </c>
      <c s="36" t="s">
        <v>53</v>
      </c>
      <c s="37">
        <v>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51</v>
      </c>
      <c s="35" t="s">
        <v>27</v>
      </c>
      <c s="6" t="s">
        <v>61</v>
      </c>
      <c s="36" t="s">
        <v>53</v>
      </c>
      <c s="37">
        <v>212.76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38.25">
      <c r="A16" s="35" t="s">
        <v>57</v>
      </c>
      <c r="E16" s="40" t="s">
        <v>62</v>
      </c>
    </row>
    <row r="17" spans="1:5" ht="25.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50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63.75">
      <c r="A20" s="35" t="s">
        <v>57</v>
      </c>
      <c r="E20" s="40" t="s">
        <v>66</v>
      </c>
    </row>
    <row r="21" spans="1:5" ht="12.75">
      <c r="A21" t="s">
        <v>59</v>
      </c>
      <c r="E21" s="39" t="s">
        <v>67</v>
      </c>
    </row>
    <row r="22" spans="1:16" ht="12.75">
      <c r="A22" t="s">
        <v>49</v>
      </c>
      <c s="34" t="s">
        <v>68</v>
      </c>
      <c s="34" t="s">
        <v>63</v>
      </c>
      <c s="35" t="s">
        <v>27</v>
      </c>
      <c s="6" t="s">
        <v>64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63.75">
      <c r="A24" s="35" t="s">
        <v>57</v>
      </c>
      <c r="E24" s="40" t="s">
        <v>69</v>
      </c>
    </row>
    <row r="25" spans="1:5" ht="12.75">
      <c r="A25" t="s">
        <v>59</v>
      </c>
      <c r="E25" s="39" t="s">
        <v>67</v>
      </c>
    </row>
    <row r="26" spans="1:13" ht="12.75">
      <c r="A26" t="s">
        <v>46</v>
      </c>
      <c r="C26" s="31" t="s">
        <v>50</v>
      </c>
      <c r="E26" s="33" t="s">
        <v>70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49</v>
      </c>
      <c s="34" t="s">
        <v>71</v>
      </c>
      <c s="34" t="s">
        <v>72</v>
      </c>
      <c s="35" t="s">
        <v>56</v>
      </c>
      <c s="6" t="s">
        <v>73</v>
      </c>
      <c s="36" t="s">
        <v>74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8.25">
      <c r="A30" t="s">
        <v>59</v>
      </c>
      <c r="E30" s="39" t="s">
        <v>75</v>
      </c>
    </row>
    <row r="31" spans="1:16" ht="12.75">
      <c r="A31" t="s">
        <v>49</v>
      </c>
      <c s="34" t="s">
        <v>76</v>
      </c>
      <c s="34" t="s">
        <v>77</v>
      </c>
      <c s="35" t="s">
        <v>56</v>
      </c>
      <c s="6" t="s">
        <v>78</v>
      </c>
      <c s="36" t="s">
        <v>79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165.75">
      <c r="A34" t="s">
        <v>59</v>
      </c>
      <c r="E34" s="39" t="s">
        <v>80</v>
      </c>
    </row>
    <row r="35" spans="1:16" ht="12.75">
      <c r="A35" t="s">
        <v>49</v>
      </c>
      <c s="34" t="s">
        <v>81</v>
      </c>
      <c s="34" t="s">
        <v>82</v>
      </c>
      <c s="35" t="s">
        <v>56</v>
      </c>
      <c s="6" t="s">
        <v>83</v>
      </c>
      <c s="36" t="s">
        <v>79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76.5">
      <c r="A38" t="s">
        <v>59</v>
      </c>
      <c r="E38" s="39" t="s">
        <v>84</v>
      </c>
    </row>
    <row r="39" spans="1:16" ht="12.75">
      <c r="A39" t="s">
        <v>49</v>
      </c>
      <c s="34" t="s">
        <v>85</v>
      </c>
      <c s="34" t="s">
        <v>86</v>
      </c>
      <c s="35" t="s">
        <v>56</v>
      </c>
      <c s="6" t="s">
        <v>87</v>
      </c>
      <c s="36" t="s">
        <v>88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25.5">
      <c r="A41" s="35" t="s">
        <v>57</v>
      </c>
      <c r="E41" s="40" t="s">
        <v>89</v>
      </c>
    </row>
    <row r="42" spans="1:5" ht="63.75">
      <c r="A42" t="s">
        <v>59</v>
      </c>
      <c r="E42" s="39" t="s">
        <v>90</v>
      </c>
    </row>
    <row r="43" spans="1:16" ht="12.75">
      <c r="A43" t="s">
        <v>49</v>
      </c>
      <c s="34" t="s">
        <v>91</v>
      </c>
      <c s="34" t="s">
        <v>92</v>
      </c>
      <c s="35" t="s">
        <v>56</v>
      </c>
      <c s="6" t="s">
        <v>93</v>
      </c>
      <c s="36" t="s">
        <v>88</v>
      </c>
      <c s="37">
        <v>62.7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94</v>
      </c>
    </row>
    <row r="46" spans="1:5" ht="25.5">
      <c r="A46" t="s">
        <v>59</v>
      </c>
      <c r="E46" s="39" t="s">
        <v>95</v>
      </c>
    </row>
    <row r="47" spans="1:16" ht="12.75">
      <c r="A47" t="s">
        <v>49</v>
      </c>
      <c s="34" t="s">
        <v>96</v>
      </c>
      <c s="34" t="s">
        <v>97</v>
      </c>
      <c s="35" t="s">
        <v>56</v>
      </c>
      <c s="6" t="s">
        <v>98</v>
      </c>
      <c s="36" t="s">
        <v>88</v>
      </c>
      <c s="37">
        <v>473.91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56</v>
      </c>
    </row>
    <row r="49" spans="1:5" ht="76.5">
      <c r="A49" s="35" t="s">
        <v>57</v>
      </c>
      <c r="E49" s="40" t="s">
        <v>99</v>
      </c>
    </row>
    <row r="50" spans="1:5" ht="344.25">
      <c r="A50" t="s">
        <v>59</v>
      </c>
      <c r="E50" s="39" t="s">
        <v>100</v>
      </c>
    </row>
    <row r="51" spans="1:16" ht="12.75">
      <c r="A51" t="s">
        <v>49</v>
      </c>
      <c s="34" t="s">
        <v>101</v>
      </c>
      <c s="34" t="s">
        <v>102</v>
      </c>
      <c s="35" t="s">
        <v>56</v>
      </c>
      <c s="6" t="s">
        <v>103</v>
      </c>
      <c s="36" t="s">
        <v>88</v>
      </c>
      <c s="37">
        <v>355.7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76.5">
      <c r="A53" s="35" t="s">
        <v>57</v>
      </c>
      <c r="E53" s="40" t="s">
        <v>104</v>
      </c>
    </row>
    <row r="54" spans="1:5" ht="267.75">
      <c r="A54" t="s">
        <v>59</v>
      </c>
      <c r="E54" s="39" t="s">
        <v>105</v>
      </c>
    </row>
    <row r="55" spans="1:16" ht="12.75">
      <c r="A55" t="s">
        <v>49</v>
      </c>
      <c s="34" t="s">
        <v>106</v>
      </c>
      <c s="34" t="s">
        <v>107</v>
      </c>
      <c s="35" t="s">
        <v>56</v>
      </c>
      <c s="6" t="s">
        <v>108</v>
      </c>
      <c s="36" t="s">
        <v>88</v>
      </c>
      <c s="37">
        <v>101.705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76.5">
      <c r="A57" s="35" t="s">
        <v>57</v>
      </c>
      <c r="E57" s="40" t="s">
        <v>109</v>
      </c>
    </row>
    <row r="58" spans="1:5" ht="293.25">
      <c r="A58" t="s">
        <v>59</v>
      </c>
      <c r="E58" s="39" t="s">
        <v>110</v>
      </c>
    </row>
    <row r="59" spans="1:16" ht="12.75">
      <c r="A59" t="s">
        <v>49</v>
      </c>
      <c s="34" t="s">
        <v>111</v>
      </c>
      <c s="34" t="s">
        <v>112</v>
      </c>
      <c s="35" t="s">
        <v>56</v>
      </c>
      <c s="6" t="s">
        <v>113</v>
      </c>
      <c s="36" t="s">
        <v>74</v>
      </c>
      <c s="37">
        <v>850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114</v>
      </c>
    </row>
    <row r="62" spans="1:5" ht="38.25">
      <c r="A62" t="s">
        <v>59</v>
      </c>
      <c r="E62" s="39" t="s">
        <v>115</v>
      </c>
    </row>
    <row r="63" spans="1:16" ht="12.75">
      <c r="A63" t="s">
        <v>49</v>
      </c>
      <c s="34" t="s">
        <v>116</v>
      </c>
      <c s="34" t="s">
        <v>117</v>
      </c>
      <c s="35" t="s">
        <v>56</v>
      </c>
      <c s="6" t="s">
        <v>118</v>
      </c>
      <c s="36" t="s">
        <v>74</v>
      </c>
      <c s="37">
        <v>297.5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119</v>
      </c>
    </row>
    <row r="66" spans="1:5" ht="38.25">
      <c r="A66" t="s">
        <v>59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56</v>
      </c>
      <c s="6" t="s">
        <v>123</v>
      </c>
      <c s="36" t="s">
        <v>74</v>
      </c>
      <c s="37">
        <v>297.5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119</v>
      </c>
    </row>
    <row r="70" spans="1:5" ht="25.5">
      <c r="A70" t="s">
        <v>59</v>
      </c>
      <c r="E70" s="39" t="s">
        <v>124</v>
      </c>
    </row>
    <row r="71" spans="1:13" ht="12.75">
      <c r="A71" t="s">
        <v>46</v>
      </c>
      <c r="C71" s="31" t="s">
        <v>27</v>
      </c>
      <c r="E71" s="33" t="s">
        <v>125</v>
      </c>
      <c r="J71" s="32">
        <f>0</f>
      </c>
      <c s="32">
        <f>0</f>
      </c>
      <c s="32">
        <f>0+L72+L76+L80+L84+L88+L92+L96</f>
      </c>
      <c s="32">
        <f>0+M72+M76+M80+M84+M88+M92+M96</f>
      </c>
    </row>
    <row r="72" spans="1:16" ht="12.75">
      <c r="A72" t="s">
        <v>49</v>
      </c>
      <c s="34" t="s">
        <v>126</v>
      </c>
      <c s="34" t="s">
        <v>127</v>
      </c>
      <c s="35" t="s">
        <v>56</v>
      </c>
      <c s="6" t="s">
        <v>128</v>
      </c>
      <c s="36" t="s">
        <v>129</v>
      </c>
      <c s="37">
        <v>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130</v>
      </c>
    </row>
    <row r="75" spans="1:5" ht="165.75">
      <c r="A75" t="s">
        <v>59</v>
      </c>
      <c r="E75" s="39" t="s">
        <v>131</v>
      </c>
    </row>
    <row r="76" spans="1:16" ht="12.75">
      <c r="A76" t="s">
        <v>49</v>
      </c>
      <c s="34" t="s">
        <v>132</v>
      </c>
      <c s="34" t="s">
        <v>133</v>
      </c>
      <c s="35" t="s">
        <v>56</v>
      </c>
      <c s="6" t="s">
        <v>134</v>
      </c>
      <c s="36" t="s">
        <v>53</v>
      </c>
      <c s="37">
        <v>2.912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135</v>
      </c>
      <c>
        <f>(M76*21)/100</f>
      </c>
      <c t="s">
        <v>27</v>
      </c>
    </row>
    <row r="77" spans="1:5" ht="12.75">
      <c r="A77" s="35" t="s">
        <v>55</v>
      </c>
      <c r="E77" s="39" t="s">
        <v>56</v>
      </c>
    </row>
    <row r="78" spans="1:5" ht="12.75">
      <c r="A78" s="35" t="s">
        <v>57</v>
      </c>
      <c r="E78" s="40" t="s">
        <v>136</v>
      </c>
    </row>
    <row r="79" spans="1:5" ht="38.25">
      <c r="A79" t="s">
        <v>59</v>
      </c>
      <c r="E79" s="39" t="s">
        <v>137</v>
      </c>
    </row>
    <row r="80" spans="1:16" ht="12.75">
      <c r="A80" t="s">
        <v>49</v>
      </c>
      <c s="34" t="s">
        <v>138</v>
      </c>
      <c s="34" t="s">
        <v>139</v>
      </c>
      <c s="35" t="s">
        <v>56</v>
      </c>
      <c s="6" t="s">
        <v>140</v>
      </c>
      <c s="36" t="s">
        <v>74</v>
      </c>
      <c s="37">
        <v>41.16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56</v>
      </c>
    </row>
    <row r="82" spans="1:5" ht="25.5">
      <c r="A82" s="35" t="s">
        <v>57</v>
      </c>
      <c r="E82" s="40" t="s">
        <v>141</v>
      </c>
    </row>
    <row r="83" spans="1:5" ht="25.5">
      <c r="A83" t="s">
        <v>59</v>
      </c>
      <c r="E83" s="39" t="s">
        <v>142</v>
      </c>
    </row>
    <row r="84" spans="1:16" ht="12.75">
      <c r="A84" t="s">
        <v>49</v>
      </c>
      <c s="34" t="s">
        <v>143</v>
      </c>
      <c s="34" t="s">
        <v>144</v>
      </c>
      <c s="35" t="s">
        <v>56</v>
      </c>
      <c s="6" t="s">
        <v>145</v>
      </c>
      <c s="36" t="s">
        <v>129</v>
      </c>
      <c s="37">
        <v>69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135</v>
      </c>
      <c>
        <f>(M84*21)/100</f>
      </c>
      <c t="s">
        <v>27</v>
      </c>
    </row>
    <row r="85" spans="1:5" ht="12.75">
      <c r="A85" s="35" t="s">
        <v>55</v>
      </c>
      <c r="E85" s="39" t="s">
        <v>56</v>
      </c>
    </row>
    <row r="86" spans="1:5" ht="38.25">
      <c r="A86" s="35" t="s">
        <v>57</v>
      </c>
      <c r="E86" s="40" t="s">
        <v>146</v>
      </c>
    </row>
    <row r="87" spans="1:5" ht="51">
      <c r="A87" t="s">
        <v>59</v>
      </c>
      <c r="E87" s="39" t="s">
        <v>147</v>
      </c>
    </row>
    <row r="88" spans="1:16" ht="25.5">
      <c r="A88" t="s">
        <v>49</v>
      </c>
      <c s="34" t="s">
        <v>148</v>
      </c>
      <c s="34" t="s">
        <v>149</v>
      </c>
      <c s="35" t="s">
        <v>56</v>
      </c>
      <c s="6" t="s">
        <v>150</v>
      </c>
      <c s="36" t="s">
        <v>129</v>
      </c>
      <c s="37">
        <v>69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56</v>
      </c>
    </row>
    <row r="90" spans="1:5" ht="25.5">
      <c r="A90" s="35" t="s">
        <v>57</v>
      </c>
      <c r="E90" s="40" t="s">
        <v>151</v>
      </c>
    </row>
    <row r="91" spans="1:5" ht="63.75">
      <c r="A91" t="s">
        <v>59</v>
      </c>
      <c r="E91" s="39" t="s">
        <v>152</v>
      </c>
    </row>
    <row r="92" spans="1:16" ht="12.75">
      <c r="A92" t="s">
        <v>49</v>
      </c>
      <c s="34" t="s">
        <v>153</v>
      </c>
      <c s="34" t="s">
        <v>154</v>
      </c>
      <c s="35" t="s">
        <v>56</v>
      </c>
      <c s="6" t="s">
        <v>155</v>
      </c>
      <c s="36" t="s">
        <v>88</v>
      </c>
      <c s="37">
        <v>58.785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135</v>
      </c>
      <c>
        <f>(M92*21)/100</f>
      </c>
      <c t="s">
        <v>27</v>
      </c>
    </row>
    <row r="93" spans="1:5" ht="12.75">
      <c r="A93" s="35" t="s">
        <v>55</v>
      </c>
      <c r="E93" s="39" t="s">
        <v>56</v>
      </c>
    </row>
    <row r="94" spans="1:5" ht="63.75">
      <c r="A94" s="35" t="s">
        <v>57</v>
      </c>
      <c r="E94" s="40" t="s">
        <v>156</v>
      </c>
    </row>
    <row r="95" spans="1:5" ht="395.25">
      <c r="A95" t="s">
        <v>59</v>
      </c>
      <c r="E95" s="39" t="s">
        <v>157</v>
      </c>
    </row>
    <row r="96" spans="1:16" ht="12.75">
      <c r="A96" t="s">
        <v>49</v>
      </c>
      <c s="34" t="s">
        <v>158</v>
      </c>
      <c s="34" t="s">
        <v>159</v>
      </c>
      <c s="35" t="s">
        <v>56</v>
      </c>
      <c s="6" t="s">
        <v>160</v>
      </c>
      <c s="36" t="s">
        <v>53</v>
      </c>
      <c s="37">
        <v>10.605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135</v>
      </c>
      <c>
        <f>(M96*21)/100</f>
      </c>
      <c t="s">
        <v>27</v>
      </c>
    </row>
    <row r="97" spans="1:5" ht="12.75">
      <c r="A97" s="35" t="s">
        <v>55</v>
      </c>
      <c r="E97" s="39" t="s">
        <v>56</v>
      </c>
    </row>
    <row r="98" spans="1:5" ht="12.75">
      <c r="A98" s="35" t="s">
        <v>57</v>
      </c>
      <c r="E98" s="40" t="s">
        <v>161</v>
      </c>
    </row>
    <row r="99" spans="1:5" ht="267.75">
      <c r="A99" t="s">
        <v>59</v>
      </c>
      <c r="E99" s="39" t="s">
        <v>162</v>
      </c>
    </row>
    <row r="100" spans="1:13" ht="12.75">
      <c r="A100" t="s">
        <v>46</v>
      </c>
      <c r="C100" s="31" t="s">
        <v>26</v>
      </c>
      <c r="E100" s="33" t="s">
        <v>163</v>
      </c>
      <c r="J100" s="32">
        <f>0</f>
      </c>
      <c s="32">
        <f>0</f>
      </c>
      <c s="32">
        <f>0+L101+L105+L109+L113+L117+L121+L125</f>
      </c>
      <c s="32">
        <f>0+M101+M105+M109+M113+M117+M121+M125</f>
      </c>
    </row>
    <row r="101" spans="1:16" ht="12.75">
      <c r="A101" t="s">
        <v>49</v>
      </c>
      <c s="34" t="s">
        <v>164</v>
      </c>
      <c s="34" t="s">
        <v>165</v>
      </c>
      <c s="35" t="s">
        <v>56</v>
      </c>
      <c s="6" t="s">
        <v>166</v>
      </c>
      <c s="36" t="s">
        <v>88</v>
      </c>
      <c s="37">
        <v>5.394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135</v>
      </c>
      <c>
        <f>(M101*21)/100</f>
      </c>
      <c t="s">
        <v>27</v>
      </c>
    </row>
    <row r="102" spans="1:5" ht="12.75">
      <c r="A102" s="35" t="s">
        <v>55</v>
      </c>
      <c r="E102" s="39" t="s">
        <v>56</v>
      </c>
    </row>
    <row r="103" spans="1:5" ht="25.5">
      <c r="A103" s="35" t="s">
        <v>57</v>
      </c>
      <c r="E103" s="40" t="s">
        <v>167</v>
      </c>
    </row>
    <row r="104" spans="1:5" ht="408">
      <c r="A104" t="s">
        <v>59</v>
      </c>
      <c r="E104" s="39" t="s">
        <v>168</v>
      </c>
    </row>
    <row r="105" spans="1:16" ht="12.75">
      <c r="A105" t="s">
        <v>49</v>
      </c>
      <c s="34" t="s">
        <v>169</v>
      </c>
      <c s="34" t="s">
        <v>170</v>
      </c>
      <c s="35" t="s">
        <v>56</v>
      </c>
      <c s="6" t="s">
        <v>171</v>
      </c>
      <c s="36" t="s">
        <v>53</v>
      </c>
      <c s="37">
        <v>1.215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135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172</v>
      </c>
    </row>
    <row r="108" spans="1:5" ht="242.25">
      <c r="A108" t="s">
        <v>59</v>
      </c>
      <c r="E108" s="39" t="s">
        <v>173</v>
      </c>
    </row>
    <row r="109" spans="1:16" ht="12.75">
      <c r="A109" t="s">
        <v>49</v>
      </c>
      <c s="34" t="s">
        <v>174</v>
      </c>
      <c s="34" t="s">
        <v>175</v>
      </c>
      <c s="35" t="s">
        <v>56</v>
      </c>
      <c s="6" t="s">
        <v>176</v>
      </c>
      <c s="36" t="s">
        <v>88</v>
      </c>
      <c s="37">
        <v>40.994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135</v>
      </c>
      <c>
        <f>(M109*21)/100</f>
      </c>
      <c t="s">
        <v>27</v>
      </c>
    </row>
    <row r="110" spans="1:5" ht="12.75">
      <c r="A110" s="35" t="s">
        <v>55</v>
      </c>
      <c r="E110" s="39" t="s">
        <v>56</v>
      </c>
    </row>
    <row r="111" spans="1:5" ht="25.5">
      <c r="A111" s="35" t="s">
        <v>57</v>
      </c>
      <c r="E111" s="40" t="s">
        <v>177</v>
      </c>
    </row>
    <row r="112" spans="1:5" ht="395.25">
      <c r="A112" t="s">
        <v>59</v>
      </c>
      <c r="E112" s="39" t="s">
        <v>178</v>
      </c>
    </row>
    <row r="113" spans="1:16" ht="12.75">
      <c r="A113" t="s">
        <v>49</v>
      </c>
      <c s="34" t="s">
        <v>179</v>
      </c>
      <c s="34" t="s">
        <v>180</v>
      </c>
      <c s="35" t="s">
        <v>56</v>
      </c>
      <c s="6" t="s">
        <v>181</v>
      </c>
      <c s="36" t="s">
        <v>53</v>
      </c>
      <c s="37">
        <v>6.15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135</v>
      </c>
      <c>
        <f>(M113*21)/100</f>
      </c>
      <c t="s">
        <v>27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182</v>
      </c>
    </row>
    <row r="116" spans="1:5" ht="267.75">
      <c r="A116" t="s">
        <v>59</v>
      </c>
      <c r="E116" s="39" t="s">
        <v>162</v>
      </c>
    </row>
    <row r="117" spans="1:16" ht="12.75">
      <c r="A117" t="s">
        <v>49</v>
      </c>
      <c s="34" t="s">
        <v>183</v>
      </c>
      <c s="34" t="s">
        <v>184</v>
      </c>
      <c s="35" t="s">
        <v>56</v>
      </c>
      <c s="6" t="s">
        <v>185</v>
      </c>
      <c s="36" t="s">
        <v>88</v>
      </c>
      <c s="37">
        <v>12.313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135</v>
      </c>
      <c>
        <f>(M117*21)/100</f>
      </c>
      <c t="s">
        <v>27</v>
      </c>
    </row>
    <row r="118" spans="1:5" ht="12.75">
      <c r="A118" s="35" t="s">
        <v>55</v>
      </c>
      <c r="E118" s="39" t="s">
        <v>56</v>
      </c>
    </row>
    <row r="119" spans="1:5" ht="51">
      <c r="A119" s="35" t="s">
        <v>57</v>
      </c>
      <c r="E119" s="40" t="s">
        <v>186</v>
      </c>
    </row>
    <row r="120" spans="1:5" ht="395.25">
      <c r="A120" t="s">
        <v>59</v>
      </c>
      <c r="E120" s="39" t="s">
        <v>178</v>
      </c>
    </row>
    <row r="121" spans="1:16" ht="12.75">
      <c r="A121" t="s">
        <v>49</v>
      </c>
      <c s="34" t="s">
        <v>187</v>
      </c>
      <c s="34" t="s">
        <v>188</v>
      </c>
      <c s="35" t="s">
        <v>56</v>
      </c>
      <c s="6" t="s">
        <v>189</v>
      </c>
      <c s="36" t="s">
        <v>53</v>
      </c>
      <c s="37">
        <v>1.848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135</v>
      </c>
      <c>
        <f>(M121*21)/100</f>
      </c>
      <c t="s">
        <v>27</v>
      </c>
    </row>
    <row r="122" spans="1:5" ht="12.75">
      <c r="A122" s="35" t="s">
        <v>55</v>
      </c>
      <c r="E122" s="39" t="s">
        <v>56</v>
      </c>
    </row>
    <row r="123" spans="1:5" ht="12.75">
      <c r="A123" s="35" t="s">
        <v>57</v>
      </c>
      <c r="E123" s="40" t="s">
        <v>190</v>
      </c>
    </row>
    <row r="124" spans="1:5" ht="267.75">
      <c r="A124" t="s">
        <v>59</v>
      </c>
      <c r="E124" s="39" t="s">
        <v>162</v>
      </c>
    </row>
    <row r="125" spans="1:16" ht="12.75">
      <c r="A125" t="s">
        <v>49</v>
      </c>
      <c s="34" t="s">
        <v>191</v>
      </c>
      <c s="34" t="s">
        <v>192</v>
      </c>
      <c s="35" t="s">
        <v>56</v>
      </c>
      <c s="6" t="s">
        <v>193</v>
      </c>
      <c s="36" t="s">
        <v>53</v>
      </c>
      <c s="37">
        <v>12.7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135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25.5">
      <c r="A127" s="35" t="s">
        <v>57</v>
      </c>
      <c r="E127" s="40" t="s">
        <v>194</v>
      </c>
    </row>
    <row r="128" spans="1:5" ht="409.5">
      <c r="A128" t="s">
        <v>59</v>
      </c>
      <c r="E128" s="39" t="s">
        <v>195</v>
      </c>
    </row>
    <row r="129" spans="1:13" ht="12.75">
      <c r="A129" t="s">
        <v>46</v>
      </c>
      <c r="C129" s="31" t="s">
        <v>68</v>
      </c>
      <c r="E129" s="33" t="s">
        <v>196</v>
      </c>
      <c r="J129" s="32">
        <f>0</f>
      </c>
      <c s="32">
        <f>0</f>
      </c>
      <c s="32">
        <f>0+L130+L134+L138+L142+L146+L150+L154+L158+L162+L166+L170+L174+L178+L182+L186</f>
      </c>
      <c s="32">
        <f>0+M130+M134+M138+M142+M146+M150+M154+M158+M162+M166+M170+M174+M178+M182+M186</f>
      </c>
    </row>
    <row r="130" spans="1:16" ht="12.75">
      <c r="A130" t="s">
        <v>49</v>
      </c>
      <c s="34" t="s">
        <v>197</v>
      </c>
      <c s="34" t="s">
        <v>198</v>
      </c>
      <c s="35" t="s">
        <v>56</v>
      </c>
      <c s="6" t="s">
        <v>199</v>
      </c>
      <c s="36" t="s">
        <v>88</v>
      </c>
      <c s="37">
        <v>8.448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135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25.5">
      <c r="A132" s="35" t="s">
        <v>57</v>
      </c>
      <c r="E132" s="40" t="s">
        <v>200</v>
      </c>
    </row>
    <row r="133" spans="1:5" ht="395.25">
      <c r="A133" t="s">
        <v>59</v>
      </c>
      <c r="E133" s="39" t="s">
        <v>178</v>
      </c>
    </row>
    <row r="134" spans="1:16" ht="12.75">
      <c r="A134" t="s">
        <v>49</v>
      </c>
      <c s="34" t="s">
        <v>201</v>
      </c>
      <c s="34" t="s">
        <v>202</v>
      </c>
      <c s="35" t="s">
        <v>56</v>
      </c>
      <c s="6" t="s">
        <v>203</v>
      </c>
      <c s="36" t="s">
        <v>88</v>
      </c>
      <c s="37">
        <v>73.43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135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25.5">
      <c r="A136" s="35" t="s">
        <v>57</v>
      </c>
      <c r="E136" s="40" t="s">
        <v>204</v>
      </c>
    </row>
    <row r="137" spans="1:5" ht="395.25">
      <c r="A137" t="s">
        <v>59</v>
      </c>
      <c r="E137" s="39" t="s">
        <v>178</v>
      </c>
    </row>
    <row r="138" spans="1:16" ht="12.75">
      <c r="A138" t="s">
        <v>49</v>
      </c>
      <c s="34" t="s">
        <v>205</v>
      </c>
      <c s="34" t="s">
        <v>206</v>
      </c>
      <c s="35" t="s">
        <v>56</v>
      </c>
      <c s="6" t="s">
        <v>207</v>
      </c>
      <c s="36" t="s">
        <v>53</v>
      </c>
      <c s="37">
        <v>14.686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135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208</v>
      </c>
    </row>
    <row r="141" spans="1:5" ht="267.75">
      <c r="A141" t="s">
        <v>59</v>
      </c>
      <c r="E141" s="39" t="s">
        <v>209</v>
      </c>
    </row>
    <row r="142" spans="1:16" ht="12.75">
      <c r="A142" t="s">
        <v>49</v>
      </c>
      <c s="34" t="s">
        <v>210</v>
      </c>
      <c s="34" t="s">
        <v>211</v>
      </c>
      <c s="35" t="s">
        <v>56</v>
      </c>
      <c s="6" t="s">
        <v>212</v>
      </c>
      <c s="36" t="s">
        <v>53</v>
      </c>
      <c s="37">
        <v>53.5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135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51">
      <c r="A144" s="35" t="s">
        <v>57</v>
      </c>
      <c r="E144" s="40" t="s">
        <v>213</v>
      </c>
    </row>
    <row r="145" spans="1:5" ht="306">
      <c r="A145" t="s">
        <v>59</v>
      </c>
      <c r="E145" s="39" t="s">
        <v>214</v>
      </c>
    </row>
    <row r="146" spans="1:16" ht="12.75">
      <c r="A146" t="s">
        <v>49</v>
      </c>
      <c s="34" t="s">
        <v>215</v>
      </c>
      <c s="34" t="s">
        <v>216</v>
      </c>
      <c s="35" t="s">
        <v>56</v>
      </c>
      <c s="6" t="s">
        <v>217</v>
      </c>
      <c s="36" t="s">
        <v>79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56</v>
      </c>
    </row>
    <row r="149" spans="1:5" ht="229.5">
      <c r="A149" t="s">
        <v>59</v>
      </c>
      <c r="E149" s="39" t="s">
        <v>218</v>
      </c>
    </row>
    <row r="150" spans="1:16" ht="12.75">
      <c r="A150" t="s">
        <v>49</v>
      </c>
      <c s="34" t="s">
        <v>219</v>
      </c>
      <c s="34" t="s">
        <v>220</v>
      </c>
      <c s="35" t="s">
        <v>56</v>
      </c>
      <c s="6" t="s">
        <v>221</v>
      </c>
      <c s="36" t="s">
        <v>88</v>
      </c>
      <c s="37">
        <v>14.2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135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222</v>
      </c>
    </row>
    <row r="153" spans="1:5" ht="395.25">
      <c r="A153" t="s">
        <v>59</v>
      </c>
      <c r="E153" s="39" t="s">
        <v>178</v>
      </c>
    </row>
    <row r="154" spans="1:16" ht="12.75">
      <c r="A154" t="s">
        <v>49</v>
      </c>
      <c s="34" t="s">
        <v>223</v>
      </c>
      <c s="34" t="s">
        <v>224</v>
      </c>
      <c s="35" t="s">
        <v>56</v>
      </c>
      <c s="6" t="s">
        <v>225</v>
      </c>
      <c s="36" t="s">
        <v>53</v>
      </c>
      <c s="37">
        <v>2.485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135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226</v>
      </c>
    </row>
    <row r="157" spans="1:5" ht="267.75">
      <c r="A157" t="s">
        <v>59</v>
      </c>
      <c r="E157" s="39" t="s">
        <v>162</v>
      </c>
    </row>
    <row r="158" spans="1:16" ht="12.75">
      <c r="A158" t="s">
        <v>49</v>
      </c>
      <c s="34" t="s">
        <v>227</v>
      </c>
      <c s="34" t="s">
        <v>228</v>
      </c>
      <c s="35" t="s">
        <v>56</v>
      </c>
      <c s="6" t="s">
        <v>229</v>
      </c>
      <c s="36" t="s">
        <v>88</v>
      </c>
      <c s="37">
        <v>34.458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76.5">
      <c r="A160" s="35" t="s">
        <v>57</v>
      </c>
      <c r="E160" s="40" t="s">
        <v>230</v>
      </c>
    </row>
    <row r="161" spans="1:5" ht="395.25">
      <c r="A161" t="s">
        <v>59</v>
      </c>
      <c r="E161" s="39" t="s">
        <v>178</v>
      </c>
    </row>
    <row r="162" spans="1:16" ht="12.75">
      <c r="A162" t="s">
        <v>49</v>
      </c>
      <c s="34" t="s">
        <v>231</v>
      </c>
      <c s="34" t="s">
        <v>232</v>
      </c>
      <c s="35" t="s">
        <v>56</v>
      </c>
      <c s="6" t="s">
        <v>233</v>
      </c>
      <c s="36" t="s">
        <v>88</v>
      </c>
      <c s="37">
        <v>7.3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63.75">
      <c r="A164" s="35" t="s">
        <v>57</v>
      </c>
      <c r="E164" s="40" t="s">
        <v>234</v>
      </c>
    </row>
    <row r="165" spans="1:5" ht="395.25">
      <c r="A165" t="s">
        <v>59</v>
      </c>
      <c r="E165" s="39" t="s">
        <v>178</v>
      </c>
    </row>
    <row r="166" spans="1:16" ht="12.75">
      <c r="A166" t="s">
        <v>49</v>
      </c>
      <c s="34" t="s">
        <v>235</v>
      </c>
      <c s="34" t="s">
        <v>236</v>
      </c>
      <c s="35" t="s">
        <v>56</v>
      </c>
      <c s="6" t="s">
        <v>237</v>
      </c>
      <c s="36" t="s">
        <v>88</v>
      </c>
      <c s="37">
        <v>0.013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25.5">
      <c r="A168" s="35" t="s">
        <v>57</v>
      </c>
      <c r="E168" s="40" t="s">
        <v>238</v>
      </c>
    </row>
    <row r="169" spans="1:5" ht="38.25">
      <c r="A169" t="s">
        <v>59</v>
      </c>
      <c r="E169" s="39" t="s">
        <v>239</v>
      </c>
    </row>
    <row r="170" spans="1:16" ht="12.75">
      <c r="A170" t="s">
        <v>49</v>
      </c>
      <c s="34" t="s">
        <v>240</v>
      </c>
      <c s="34" t="s">
        <v>241</v>
      </c>
      <c s="35" t="s">
        <v>50</v>
      </c>
      <c s="6" t="s">
        <v>242</v>
      </c>
      <c s="36" t="s">
        <v>88</v>
      </c>
      <c s="37">
        <v>1.4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25.5">
      <c r="A172" s="35" t="s">
        <v>57</v>
      </c>
      <c r="E172" s="40" t="s">
        <v>243</v>
      </c>
    </row>
    <row r="173" spans="1:5" ht="38.25">
      <c r="A173" t="s">
        <v>59</v>
      </c>
      <c r="E173" s="39" t="s">
        <v>244</v>
      </c>
    </row>
    <row r="174" spans="1:16" ht="12.75">
      <c r="A174" t="s">
        <v>49</v>
      </c>
      <c s="34" t="s">
        <v>245</v>
      </c>
      <c s="34" t="s">
        <v>241</v>
      </c>
      <c s="35" t="s">
        <v>27</v>
      </c>
      <c s="6" t="s">
        <v>242</v>
      </c>
      <c s="36" t="s">
        <v>88</v>
      </c>
      <c s="37">
        <v>5.92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63.75">
      <c r="A176" s="35" t="s">
        <v>57</v>
      </c>
      <c r="E176" s="40" t="s">
        <v>246</v>
      </c>
    </row>
    <row r="177" spans="1:5" ht="38.25">
      <c r="A177" t="s">
        <v>59</v>
      </c>
      <c r="E177" s="39" t="s">
        <v>244</v>
      </c>
    </row>
    <row r="178" spans="1:16" ht="12.75">
      <c r="A178" t="s">
        <v>49</v>
      </c>
      <c s="34" t="s">
        <v>247</v>
      </c>
      <c s="34" t="s">
        <v>241</v>
      </c>
      <c s="35" t="s">
        <v>26</v>
      </c>
      <c s="6" t="s">
        <v>242</v>
      </c>
      <c s="36" t="s">
        <v>88</v>
      </c>
      <c s="37">
        <v>4.8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25.5">
      <c r="A180" s="35" t="s">
        <v>57</v>
      </c>
      <c r="E180" s="40" t="s">
        <v>248</v>
      </c>
    </row>
    <row r="181" spans="1:5" ht="38.25">
      <c r="A181" t="s">
        <v>59</v>
      </c>
      <c r="E181" s="39" t="s">
        <v>244</v>
      </c>
    </row>
    <row r="182" spans="1:16" ht="12.75">
      <c r="A182" t="s">
        <v>49</v>
      </c>
      <c s="34" t="s">
        <v>249</v>
      </c>
      <c s="34" t="s">
        <v>250</v>
      </c>
      <c s="35" t="s">
        <v>56</v>
      </c>
      <c s="6" t="s">
        <v>251</v>
      </c>
      <c s="36" t="s">
        <v>88</v>
      </c>
      <c s="37">
        <v>2.8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25.5">
      <c r="A184" s="35" t="s">
        <v>57</v>
      </c>
      <c r="E184" s="40" t="s">
        <v>252</v>
      </c>
    </row>
    <row r="185" spans="1:5" ht="102">
      <c r="A185" t="s">
        <v>59</v>
      </c>
      <c r="E185" s="39" t="s">
        <v>253</v>
      </c>
    </row>
    <row r="186" spans="1:16" ht="12.75">
      <c r="A186" t="s">
        <v>49</v>
      </c>
      <c s="34" t="s">
        <v>254</v>
      </c>
      <c s="34" t="s">
        <v>255</v>
      </c>
      <c s="35" t="s">
        <v>56</v>
      </c>
      <c s="6" t="s">
        <v>256</v>
      </c>
      <c s="36" t="s">
        <v>88</v>
      </c>
      <c s="37">
        <v>11.8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25.5">
      <c r="A188" s="35" t="s">
        <v>57</v>
      </c>
      <c r="E188" s="40" t="s">
        <v>257</v>
      </c>
    </row>
    <row r="189" spans="1:5" ht="102">
      <c r="A189" t="s">
        <v>59</v>
      </c>
      <c r="E189" s="39" t="s">
        <v>258</v>
      </c>
    </row>
    <row r="190" spans="1:13" ht="12.75">
      <c r="A190" t="s">
        <v>46</v>
      </c>
      <c r="C190" s="31" t="s">
        <v>71</v>
      </c>
      <c r="E190" s="33" t="s">
        <v>259</v>
      </c>
      <c r="J190" s="32">
        <f>0</f>
      </c>
      <c s="32">
        <f>0</f>
      </c>
      <c s="32">
        <f>0+L191+L195+L199+L203+L207+L211+L215+L219+L223+L227</f>
      </c>
      <c s="32">
        <f>0+M191+M195+M199+M203+M207+M211+M215+M219+M223+M227</f>
      </c>
    </row>
    <row r="191" spans="1:16" ht="12.75">
      <c r="A191" t="s">
        <v>49</v>
      </c>
      <c s="34" t="s">
        <v>260</v>
      </c>
      <c s="34" t="s">
        <v>261</v>
      </c>
      <c s="35" t="s">
        <v>56</v>
      </c>
      <c s="6" t="s">
        <v>262</v>
      </c>
      <c s="36" t="s">
        <v>74</v>
      </c>
      <c s="37">
        <v>63.4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25.5">
      <c r="A193" s="35" t="s">
        <v>57</v>
      </c>
      <c r="E193" s="40" t="s">
        <v>263</v>
      </c>
    </row>
    <row r="194" spans="1:5" ht="51">
      <c r="A194" t="s">
        <v>59</v>
      </c>
      <c r="E194" s="39" t="s">
        <v>264</v>
      </c>
    </row>
    <row r="195" spans="1:16" ht="12.75">
      <c r="A195" t="s">
        <v>49</v>
      </c>
      <c s="34" t="s">
        <v>265</v>
      </c>
      <c s="34" t="s">
        <v>266</v>
      </c>
      <c s="35" t="s">
        <v>56</v>
      </c>
      <c s="6" t="s">
        <v>267</v>
      </c>
      <c s="36" t="s">
        <v>74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268</v>
      </c>
    </row>
    <row r="198" spans="1:5" ht="51">
      <c r="A198" t="s">
        <v>59</v>
      </c>
      <c r="E198" s="39" t="s">
        <v>264</v>
      </c>
    </row>
    <row r="199" spans="1:16" ht="12.75">
      <c r="A199" t="s">
        <v>49</v>
      </c>
      <c s="34" t="s">
        <v>269</v>
      </c>
      <c s="34" t="s">
        <v>270</v>
      </c>
      <c s="35" t="s">
        <v>56</v>
      </c>
      <c s="6" t="s">
        <v>271</v>
      </c>
      <c s="36" t="s">
        <v>74</v>
      </c>
      <c s="37">
        <v>63.4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25.5">
      <c r="A201" s="35" t="s">
        <v>57</v>
      </c>
      <c r="E201" s="40" t="s">
        <v>263</v>
      </c>
    </row>
    <row r="202" spans="1:5" ht="102">
      <c r="A202" t="s">
        <v>59</v>
      </c>
      <c r="E202" s="39" t="s">
        <v>272</v>
      </c>
    </row>
    <row r="203" spans="1:16" ht="12.75">
      <c r="A203" t="s">
        <v>49</v>
      </c>
      <c s="34" t="s">
        <v>273</v>
      </c>
      <c s="34" t="s">
        <v>274</v>
      </c>
      <c s="35" t="s">
        <v>56</v>
      </c>
      <c s="6" t="s">
        <v>275</v>
      </c>
      <c s="36" t="s">
        <v>74</v>
      </c>
      <c s="37">
        <v>63.4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25.5">
      <c r="A205" s="35" t="s">
        <v>57</v>
      </c>
      <c r="E205" s="40" t="s">
        <v>263</v>
      </c>
    </row>
    <row r="206" spans="1:5" ht="51">
      <c r="A206" t="s">
        <v>59</v>
      </c>
      <c r="E206" s="39" t="s">
        <v>276</v>
      </c>
    </row>
    <row r="207" spans="1:16" ht="12.75">
      <c r="A207" t="s">
        <v>49</v>
      </c>
      <c s="34" t="s">
        <v>277</v>
      </c>
      <c s="34" t="s">
        <v>278</v>
      </c>
      <c s="35" t="s">
        <v>56</v>
      </c>
      <c s="6" t="s">
        <v>279</v>
      </c>
      <c s="36" t="s">
        <v>74</v>
      </c>
      <c s="37">
        <v>63.4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25.5">
      <c r="A209" s="35" t="s">
        <v>57</v>
      </c>
      <c r="E209" s="40" t="s">
        <v>263</v>
      </c>
    </row>
    <row r="210" spans="1:5" ht="51">
      <c r="A210" t="s">
        <v>59</v>
      </c>
      <c r="E210" s="39" t="s">
        <v>276</v>
      </c>
    </row>
    <row r="211" spans="1:16" ht="12.75">
      <c r="A211" t="s">
        <v>49</v>
      </c>
      <c s="34" t="s">
        <v>280</v>
      </c>
      <c s="34" t="s">
        <v>281</v>
      </c>
      <c s="35" t="s">
        <v>56</v>
      </c>
      <c s="6" t="s">
        <v>282</v>
      </c>
      <c s="36" t="s">
        <v>74</v>
      </c>
      <c s="37">
        <v>63.4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25.5">
      <c r="A213" s="35" t="s">
        <v>57</v>
      </c>
      <c r="E213" s="40" t="s">
        <v>263</v>
      </c>
    </row>
    <row r="214" spans="1:5" ht="140.25">
      <c r="A214" t="s">
        <v>59</v>
      </c>
      <c r="E214" s="39" t="s">
        <v>283</v>
      </c>
    </row>
    <row r="215" spans="1:16" ht="12.75">
      <c r="A215" t="s">
        <v>49</v>
      </c>
      <c s="34" t="s">
        <v>284</v>
      </c>
      <c s="34" t="s">
        <v>285</v>
      </c>
      <c s="35" t="s">
        <v>56</v>
      </c>
      <c s="6" t="s">
        <v>286</v>
      </c>
      <c s="36" t="s">
        <v>88</v>
      </c>
      <c s="37">
        <v>1.5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25.5">
      <c r="A217" s="35" t="s">
        <v>57</v>
      </c>
      <c r="E217" s="40" t="s">
        <v>89</v>
      </c>
    </row>
    <row r="218" spans="1:5" ht="204">
      <c r="A218" t="s">
        <v>59</v>
      </c>
      <c r="E218" s="39" t="s">
        <v>287</v>
      </c>
    </row>
    <row r="219" spans="1:16" ht="25.5">
      <c r="A219" t="s">
        <v>49</v>
      </c>
      <c s="34" t="s">
        <v>288</v>
      </c>
      <c s="34" t="s">
        <v>289</v>
      </c>
      <c s="35" t="s">
        <v>56</v>
      </c>
      <c s="6" t="s">
        <v>290</v>
      </c>
      <c s="36" t="s">
        <v>74</v>
      </c>
      <c s="37">
        <v>344.6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51">
      <c r="A221" s="35" t="s">
        <v>57</v>
      </c>
      <c r="E221" s="40" t="s">
        <v>291</v>
      </c>
    </row>
    <row r="222" spans="1:5" ht="153">
      <c r="A222" t="s">
        <v>59</v>
      </c>
      <c r="E222" s="39" t="s">
        <v>292</v>
      </c>
    </row>
    <row r="223" spans="1:16" ht="12.75">
      <c r="A223" t="s">
        <v>49</v>
      </c>
      <c s="34" t="s">
        <v>293</v>
      </c>
      <c s="34" t="s">
        <v>294</v>
      </c>
      <c s="35" t="s">
        <v>56</v>
      </c>
      <c s="6" t="s">
        <v>295</v>
      </c>
      <c s="36" t="s">
        <v>74</v>
      </c>
      <c s="37">
        <v>60.4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296</v>
      </c>
    </row>
    <row r="225" spans="1:5" ht="76.5">
      <c r="A225" s="35" t="s">
        <v>57</v>
      </c>
      <c r="E225" s="40" t="s">
        <v>297</v>
      </c>
    </row>
    <row r="226" spans="1:5" ht="153">
      <c r="A226" t="s">
        <v>59</v>
      </c>
      <c r="E226" s="39" t="s">
        <v>298</v>
      </c>
    </row>
    <row r="227" spans="1:16" ht="12.75">
      <c r="A227" t="s">
        <v>49</v>
      </c>
      <c s="34" t="s">
        <v>299</v>
      </c>
      <c s="34" t="s">
        <v>300</v>
      </c>
      <c s="35" t="s">
        <v>56</v>
      </c>
      <c s="6" t="s">
        <v>301</v>
      </c>
      <c s="36" t="s">
        <v>74</v>
      </c>
      <c s="37">
        <v>70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25.5">
      <c r="A229" s="35" t="s">
        <v>57</v>
      </c>
      <c r="E229" s="40" t="s">
        <v>302</v>
      </c>
    </row>
    <row r="230" spans="1:5" ht="89.25">
      <c r="A230" t="s">
        <v>59</v>
      </c>
      <c r="E230" s="39" t="s">
        <v>303</v>
      </c>
    </row>
    <row r="231" spans="1:13" ht="12.75">
      <c r="A231" t="s">
        <v>46</v>
      </c>
      <c r="C231" s="31" t="s">
        <v>81</v>
      </c>
      <c r="E231" s="33" t="s">
        <v>304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305</v>
      </c>
      <c s="34" t="s">
        <v>306</v>
      </c>
      <c s="35" t="s">
        <v>56</v>
      </c>
      <c s="6" t="s">
        <v>307</v>
      </c>
      <c s="36" t="s">
        <v>74</v>
      </c>
      <c s="37">
        <v>685.173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7.5">
      <c r="A234" s="35" t="s">
        <v>57</v>
      </c>
      <c r="E234" s="40" t="s">
        <v>308</v>
      </c>
    </row>
    <row r="235" spans="1:5" ht="204">
      <c r="A235" t="s">
        <v>59</v>
      </c>
      <c r="E235" s="39" t="s">
        <v>309</v>
      </c>
    </row>
    <row r="236" spans="1:16" ht="25.5">
      <c r="A236" t="s">
        <v>49</v>
      </c>
      <c s="34" t="s">
        <v>310</v>
      </c>
      <c s="34" t="s">
        <v>311</v>
      </c>
      <c s="35" t="s">
        <v>56</v>
      </c>
      <c s="6" t="s">
        <v>312</v>
      </c>
      <c s="36" t="s">
        <v>74</v>
      </c>
      <c s="37">
        <v>143.04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63.75">
      <c r="A238" s="35" t="s">
        <v>57</v>
      </c>
      <c r="E238" s="40" t="s">
        <v>313</v>
      </c>
    </row>
    <row r="239" spans="1:5" ht="204">
      <c r="A239" t="s">
        <v>59</v>
      </c>
      <c r="E239" s="39" t="s">
        <v>309</v>
      </c>
    </row>
    <row r="240" spans="1:16" ht="12.75">
      <c r="A240" t="s">
        <v>49</v>
      </c>
      <c s="34" t="s">
        <v>314</v>
      </c>
      <c s="34" t="s">
        <v>315</v>
      </c>
      <c s="35" t="s">
        <v>56</v>
      </c>
      <c s="6" t="s">
        <v>316</v>
      </c>
      <c s="36" t="s">
        <v>74</v>
      </c>
      <c s="37">
        <v>391.65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135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25.5">
      <c r="A242" s="35" t="s">
        <v>57</v>
      </c>
      <c r="E242" s="40" t="s">
        <v>317</v>
      </c>
    </row>
    <row r="243" spans="1:5" ht="216.75">
      <c r="A243" t="s">
        <v>59</v>
      </c>
      <c r="E243" s="39" t="s">
        <v>318</v>
      </c>
    </row>
    <row r="244" spans="1:16" ht="12.75">
      <c r="A244" t="s">
        <v>49</v>
      </c>
      <c s="34" t="s">
        <v>319</v>
      </c>
      <c s="34" t="s">
        <v>320</v>
      </c>
      <c s="35" t="s">
        <v>50</v>
      </c>
      <c s="6" t="s">
        <v>321</v>
      </c>
      <c s="36" t="s">
        <v>322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135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323</v>
      </c>
    </row>
    <row r="247" spans="1:5" ht="76.5">
      <c r="A247" t="s">
        <v>59</v>
      </c>
      <c r="E247" s="39" t="s">
        <v>324</v>
      </c>
    </row>
    <row r="248" spans="1:16" ht="12.75">
      <c r="A248" t="s">
        <v>49</v>
      </c>
      <c s="34" t="s">
        <v>325</v>
      </c>
      <c s="34" t="s">
        <v>320</v>
      </c>
      <c s="35" t="s">
        <v>27</v>
      </c>
      <c s="6" t="s">
        <v>326</v>
      </c>
      <c s="36" t="s">
        <v>322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135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25.5">
      <c r="A250" s="35" t="s">
        <v>57</v>
      </c>
      <c r="E250" s="40" t="s">
        <v>327</v>
      </c>
    </row>
    <row r="251" spans="1:5" ht="76.5">
      <c r="A251" t="s">
        <v>59</v>
      </c>
      <c r="E251" s="39" t="s">
        <v>324</v>
      </c>
    </row>
    <row r="252" spans="1:16" ht="12.75">
      <c r="A252" t="s">
        <v>49</v>
      </c>
      <c s="34" t="s">
        <v>328</v>
      </c>
      <c s="34" t="s">
        <v>320</v>
      </c>
      <c s="35" t="s">
        <v>26</v>
      </c>
      <c s="6" t="s">
        <v>329</v>
      </c>
      <c s="36" t="s">
        <v>322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135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25.5">
      <c r="A254" s="35" t="s">
        <v>57</v>
      </c>
      <c r="E254" s="40" t="s">
        <v>330</v>
      </c>
    </row>
    <row r="255" spans="1:5" ht="76.5">
      <c r="A255" t="s">
        <v>59</v>
      </c>
      <c r="E255" s="39" t="s">
        <v>331</v>
      </c>
    </row>
    <row r="256" spans="1:16" ht="12.75">
      <c r="A256" t="s">
        <v>49</v>
      </c>
      <c s="34" t="s">
        <v>332</v>
      </c>
      <c s="34" t="s">
        <v>333</v>
      </c>
      <c s="35" t="s">
        <v>56</v>
      </c>
      <c s="6" t="s">
        <v>334</v>
      </c>
      <c s="36" t="s">
        <v>74</v>
      </c>
      <c s="37">
        <v>646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25.5">
      <c r="A258" s="35" t="s">
        <v>57</v>
      </c>
      <c r="E258" s="40" t="s">
        <v>335</v>
      </c>
    </row>
    <row r="259" spans="1:5" ht="51">
      <c r="A259" t="s">
        <v>59</v>
      </c>
      <c r="E259" s="39" t="s">
        <v>336</v>
      </c>
    </row>
    <row r="260" spans="1:13" ht="12.75">
      <c r="A260" t="s">
        <v>46</v>
      </c>
      <c r="C260" s="31" t="s">
        <v>85</v>
      </c>
      <c r="E260" s="33" t="s">
        <v>337</v>
      </c>
      <c r="J260" s="32">
        <f>0</f>
      </c>
      <c s="32">
        <f>0</f>
      </c>
      <c s="32">
        <f>0+L261+L265</f>
      </c>
      <c s="32">
        <f>0+M261+M265</f>
      </c>
    </row>
    <row r="261" spans="1:16" ht="12.75">
      <c r="A261" t="s">
        <v>49</v>
      </c>
      <c s="34" t="s">
        <v>338</v>
      </c>
      <c s="34" t="s">
        <v>339</v>
      </c>
      <c s="35" t="s">
        <v>56</v>
      </c>
      <c s="6" t="s">
        <v>340</v>
      </c>
      <c s="36" t="s">
        <v>129</v>
      </c>
      <c s="37">
        <v>94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25.5">
      <c r="A263" s="35" t="s">
        <v>57</v>
      </c>
      <c r="E263" s="40" t="s">
        <v>341</v>
      </c>
    </row>
    <row r="264" spans="1:5" ht="178.5">
      <c r="A264" t="s">
        <v>59</v>
      </c>
      <c r="E264" s="39" t="s">
        <v>342</v>
      </c>
    </row>
    <row r="265" spans="1:16" ht="12.75">
      <c r="A265" t="s">
        <v>49</v>
      </c>
      <c s="34" t="s">
        <v>343</v>
      </c>
      <c s="34" t="s">
        <v>344</v>
      </c>
      <c s="35" t="s">
        <v>56</v>
      </c>
      <c s="6" t="s">
        <v>345</v>
      </c>
      <c s="36" t="s">
        <v>79</v>
      </c>
      <c s="37">
        <v>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135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25.5">
      <c r="A267" s="35" t="s">
        <v>57</v>
      </c>
      <c r="E267" s="40" t="s">
        <v>346</v>
      </c>
    </row>
    <row r="268" spans="1:5" ht="51">
      <c r="A268" t="s">
        <v>59</v>
      </c>
      <c r="E268" s="39" t="s">
        <v>347</v>
      </c>
    </row>
    <row r="269" spans="1:13" ht="12.75">
      <c r="A269" t="s">
        <v>46</v>
      </c>
      <c r="C269" s="31" t="s">
        <v>91</v>
      </c>
      <c r="E269" s="33" t="s">
        <v>348</v>
      </c>
      <c r="J269" s="32">
        <f>0</f>
      </c>
      <c s="32">
        <f>0</f>
      </c>
      <c s="32">
        <f>0+L270+L274+L278+L282+L286+L290+L294+L298+L302+L306+L310+L314+L318+L322+L326+L330+L334</f>
      </c>
      <c s="32">
        <f>0+M270+M274+M278+M282+M286+M290+M294+M298+M302+M306+M310+M314+M318+M322+M326+M330+M334</f>
      </c>
    </row>
    <row r="270" spans="1:16" ht="12.75">
      <c r="A270" t="s">
        <v>49</v>
      </c>
      <c s="34" t="s">
        <v>349</v>
      </c>
      <c s="34" t="s">
        <v>350</v>
      </c>
      <c s="35" t="s">
        <v>56</v>
      </c>
      <c s="6" t="s">
        <v>351</v>
      </c>
      <c s="36" t="s">
        <v>129</v>
      </c>
      <c s="37">
        <v>290.53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135</v>
      </c>
      <c>
        <f>(M270*21)/100</f>
      </c>
      <c t="s">
        <v>27</v>
      </c>
    </row>
    <row r="271" spans="1:5" ht="12.75">
      <c r="A271" s="35" t="s">
        <v>55</v>
      </c>
      <c r="E271" s="39" t="s">
        <v>56</v>
      </c>
    </row>
    <row r="272" spans="1:5" ht="51">
      <c r="A272" s="35" t="s">
        <v>57</v>
      </c>
      <c r="E272" s="40" t="s">
        <v>352</v>
      </c>
    </row>
    <row r="273" spans="1:5" ht="76.5">
      <c r="A273" t="s">
        <v>59</v>
      </c>
      <c r="E273" s="39" t="s">
        <v>353</v>
      </c>
    </row>
    <row r="274" spans="1:16" ht="25.5">
      <c r="A274" t="s">
        <v>49</v>
      </c>
      <c s="34" t="s">
        <v>354</v>
      </c>
      <c s="34" t="s">
        <v>355</v>
      </c>
      <c s="35" t="s">
        <v>56</v>
      </c>
      <c s="6" t="s">
        <v>356</v>
      </c>
      <c s="36" t="s">
        <v>79</v>
      </c>
      <c s="37">
        <v>23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56</v>
      </c>
    </row>
    <row r="276" spans="1:5" ht="12.75">
      <c r="A276" s="35" t="s">
        <v>57</v>
      </c>
      <c r="E276" s="40" t="s">
        <v>357</v>
      </c>
    </row>
    <row r="277" spans="1:5" ht="25.5">
      <c r="A277" t="s">
        <v>59</v>
      </c>
      <c r="E277" s="39" t="s">
        <v>358</v>
      </c>
    </row>
    <row r="278" spans="1:16" ht="25.5">
      <c r="A278" t="s">
        <v>49</v>
      </c>
      <c s="34" t="s">
        <v>359</v>
      </c>
      <c s="34" t="s">
        <v>360</v>
      </c>
      <c s="35" t="s">
        <v>56</v>
      </c>
      <c s="6" t="s">
        <v>361</v>
      </c>
      <c s="36" t="s">
        <v>79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56</v>
      </c>
    </row>
    <row r="280" spans="1:5" ht="12.75">
      <c r="A280" s="35" t="s">
        <v>57</v>
      </c>
      <c r="E280" s="40" t="s">
        <v>362</v>
      </c>
    </row>
    <row r="281" spans="1:5" ht="63.75">
      <c r="A281" t="s">
        <v>59</v>
      </c>
      <c r="E281" s="39" t="s">
        <v>363</v>
      </c>
    </row>
    <row r="282" spans="1:16" ht="12.75">
      <c r="A282" t="s">
        <v>49</v>
      </c>
      <c s="34" t="s">
        <v>364</v>
      </c>
      <c s="34" t="s">
        <v>365</v>
      </c>
      <c s="35" t="s">
        <v>56</v>
      </c>
      <c s="6" t="s">
        <v>366</v>
      </c>
      <c s="36" t="s">
        <v>79</v>
      </c>
      <c s="37">
        <v>9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56</v>
      </c>
    </row>
    <row r="284" spans="1:5" ht="12.75">
      <c r="A284" s="35" t="s">
        <v>57</v>
      </c>
      <c r="E284" s="40" t="s">
        <v>367</v>
      </c>
    </row>
    <row r="285" spans="1:5" ht="25.5">
      <c r="A285" t="s">
        <v>59</v>
      </c>
      <c r="E285" s="39" t="s">
        <v>368</v>
      </c>
    </row>
    <row r="286" spans="1:16" ht="25.5">
      <c r="A286" t="s">
        <v>49</v>
      </c>
      <c s="34" t="s">
        <v>369</v>
      </c>
      <c s="34" t="s">
        <v>370</v>
      </c>
      <c s="35" t="s">
        <v>56</v>
      </c>
      <c s="6" t="s">
        <v>371</v>
      </c>
      <c s="36" t="s">
        <v>79</v>
      </c>
      <c s="37">
        <v>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56</v>
      </c>
    </row>
    <row r="288" spans="1:5" ht="12.75">
      <c r="A288" s="35" t="s">
        <v>57</v>
      </c>
      <c r="E288" s="40" t="s">
        <v>372</v>
      </c>
    </row>
    <row r="289" spans="1:5" ht="25.5">
      <c r="A289" t="s">
        <v>59</v>
      </c>
      <c r="E289" s="39" t="s">
        <v>373</v>
      </c>
    </row>
    <row r="290" spans="1:16" ht="12.75">
      <c r="A290" t="s">
        <v>49</v>
      </c>
      <c s="34" t="s">
        <v>374</v>
      </c>
      <c s="34" t="s">
        <v>375</v>
      </c>
      <c s="35" t="s">
        <v>56</v>
      </c>
      <c s="6" t="s">
        <v>376</v>
      </c>
      <c s="36" t="s">
        <v>79</v>
      </c>
      <c s="37">
        <v>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56</v>
      </c>
    </row>
    <row r="292" spans="1:5" ht="12.75">
      <c r="A292" s="35" t="s">
        <v>57</v>
      </c>
      <c r="E292" s="40" t="s">
        <v>377</v>
      </c>
    </row>
    <row r="293" spans="1:5" ht="25.5">
      <c r="A293" t="s">
        <v>59</v>
      </c>
      <c r="E293" s="39" t="s">
        <v>368</v>
      </c>
    </row>
    <row r="294" spans="1:16" ht="12.75">
      <c r="A294" t="s">
        <v>49</v>
      </c>
      <c s="34" t="s">
        <v>378</v>
      </c>
      <c s="34" t="s">
        <v>379</v>
      </c>
      <c s="35" t="s">
        <v>56</v>
      </c>
      <c s="6" t="s">
        <v>380</v>
      </c>
      <c s="36" t="s">
        <v>88</v>
      </c>
      <c s="37">
        <v>0.324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56</v>
      </c>
    </row>
    <row r="296" spans="1:5" ht="25.5">
      <c r="A296" s="35" t="s">
        <v>57</v>
      </c>
      <c r="E296" s="40" t="s">
        <v>381</v>
      </c>
    </row>
    <row r="297" spans="1:5" ht="38.25">
      <c r="A297" t="s">
        <v>59</v>
      </c>
      <c r="E297" s="39" t="s">
        <v>382</v>
      </c>
    </row>
    <row r="298" spans="1:16" ht="12.75">
      <c r="A298" t="s">
        <v>49</v>
      </c>
      <c s="34" t="s">
        <v>383</v>
      </c>
      <c s="34" t="s">
        <v>384</v>
      </c>
      <c s="35" t="s">
        <v>56</v>
      </c>
      <c s="6" t="s">
        <v>385</v>
      </c>
      <c s="36" t="s">
        <v>129</v>
      </c>
      <c s="37">
        <v>109.19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56</v>
      </c>
    </row>
    <row r="300" spans="1:5" ht="76.5">
      <c r="A300" s="35" t="s">
        <v>57</v>
      </c>
      <c r="E300" s="40" t="s">
        <v>386</v>
      </c>
    </row>
    <row r="301" spans="1:5" ht="38.25">
      <c r="A301" t="s">
        <v>59</v>
      </c>
      <c r="E301" s="39" t="s">
        <v>387</v>
      </c>
    </row>
    <row r="302" spans="1:16" ht="12.75">
      <c r="A302" t="s">
        <v>49</v>
      </c>
      <c s="34" t="s">
        <v>388</v>
      </c>
      <c s="34" t="s">
        <v>389</v>
      </c>
      <c s="35" t="s">
        <v>56</v>
      </c>
      <c s="6" t="s">
        <v>390</v>
      </c>
      <c s="36" t="s">
        <v>129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12.75">
      <c r="A303" s="35" t="s">
        <v>55</v>
      </c>
      <c r="E303" s="39" t="s">
        <v>56</v>
      </c>
    </row>
    <row r="304" spans="1:5" ht="25.5">
      <c r="A304" s="35" t="s">
        <v>57</v>
      </c>
      <c r="E304" s="40" t="s">
        <v>391</v>
      </c>
    </row>
    <row r="305" spans="1:5" ht="38.25">
      <c r="A305" t="s">
        <v>59</v>
      </c>
      <c r="E305" s="39" t="s">
        <v>392</v>
      </c>
    </row>
    <row r="306" spans="1:16" ht="12.75">
      <c r="A306" t="s">
        <v>49</v>
      </c>
      <c s="34" t="s">
        <v>393</v>
      </c>
      <c s="34" t="s">
        <v>394</v>
      </c>
      <c s="35" t="s">
        <v>56</v>
      </c>
      <c s="6" t="s">
        <v>395</v>
      </c>
      <c s="36" t="s">
        <v>129</v>
      </c>
      <c s="37">
        <v>95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56</v>
      </c>
    </row>
    <row r="308" spans="1:5" ht="25.5">
      <c r="A308" s="35" t="s">
        <v>57</v>
      </c>
      <c r="E308" s="40" t="s">
        <v>396</v>
      </c>
    </row>
    <row r="309" spans="1:5" ht="38.25">
      <c r="A309" t="s">
        <v>59</v>
      </c>
      <c r="E309" s="39" t="s">
        <v>397</v>
      </c>
    </row>
    <row r="310" spans="1:16" ht="12.75">
      <c r="A310" t="s">
        <v>49</v>
      </c>
      <c s="34" t="s">
        <v>398</v>
      </c>
      <c s="34" t="s">
        <v>399</v>
      </c>
      <c s="35" t="s">
        <v>56</v>
      </c>
      <c s="6" t="s">
        <v>400</v>
      </c>
      <c s="36" t="s">
        <v>129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401</v>
      </c>
    </row>
    <row r="313" spans="1:5" ht="25.5">
      <c r="A313" t="s">
        <v>59</v>
      </c>
      <c r="E313" s="39" t="s">
        <v>402</v>
      </c>
    </row>
    <row r="314" spans="1:16" ht="12.75">
      <c r="A314" t="s">
        <v>49</v>
      </c>
      <c s="34" t="s">
        <v>403</v>
      </c>
      <c s="34" t="s">
        <v>404</v>
      </c>
      <c s="35" t="s">
        <v>56</v>
      </c>
      <c s="6" t="s">
        <v>405</v>
      </c>
      <c s="36" t="s">
        <v>129</v>
      </c>
      <c s="37">
        <v>3.5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406</v>
      </c>
    </row>
    <row r="317" spans="1:5" ht="280.5">
      <c r="A317" t="s">
        <v>59</v>
      </c>
      <c r="E317" s="39" t="s">
        <v>407</v>
      </c>
    </row>
    <row r="318" spans="1:16" ht="12.75">
      <c r="A318" t="s">
        <v>49</v>
      </c>
      <c s="34" t="s">
        <v>408</v>
      </c>
      <c s="34" t="s">
        <v>409</v>
      </c>
      <c s="35" t="s">
        <v>56</v>
      </c>
      <c s="6" t="s">
        <v>410</v>
      </c>
      <c s="36" t="s">
        <v>129</v>
      </c>
      <c s="37">
        <v>7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12.75">
      <c r="A319" s="35" t="s">
        <v>55</v>
      </c>
      <c r="E319" s="39" t="s">
        <v>56</v>
      </c>
    </row>
    <row r="320" spans="1:5" ht="25.5">
      <c r="A320" s="35" t="s">
        <v>57</v>
      </c>
      <c r="E320" s="40" t="s">
        <v>411</v>
      </c>
    </row>
    <row r="321" spans="1:5" ht="89.25">
      <c r="A321" t="s">
        <v>59</v>
      </c>
      <c r="E321" s="39" t="s">
        <v>412</v>
      </c>
    </row>
    <row r="322" spans="1:16" ht="12.75">
      <c r="A322" t="s">
        <v>49</v>
      </c>
      <c s="34" t="s">
        <v>413</v>
      </c>
      <c s="34" t="s">
        <v>414</v>
      </c>
      <c s="35" t="s">
        <v>56</v>
      </c>
      <c s="6" t="s">
        <v>415</v>
      </c>
      <c s="36" t="s">
        <v>416</v>
      </c>
      <c s="37">
        <v>1320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25.5">
      <c r="A324" s="35" t="s">
        <v>57</v>
      </c>
      <c r="E324" s="40" t="s">
        <v>417</v>
      </c>
    </row>
    <row r="325" spans="1:5" ht="409.5">
      <c r="A325" t="s">
        <v>59</v>
      </c>
      <c r="E325" s="39" t="s">
        <v>418</v>
      </c>
    </row>
    <row r="326" spans="1:16" ht="12.75">
      <c r="A326" t="s">
        <v>49</v>
      </c>
      <c s="34" t="s">
        <v>419</v>
      </c>
      <c s="34" t="s">
        <v>420</v>
      </c>
      <c s="35" t="s">
        <v>56</v>
      </c>
      <c s="6" t="s">
        <v>421</v>
      </c>
      <c s="36" t="s">
        <v>416</v>
      </c>
      <c s="37">
        <v>24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54</v>
      </c>
      <c>
        <f>(M326*21)/100</f>
      </c>
      <c t="s">
        <v>27</v>
      </c>
    </row>
    <row r="327" spans="1:5" ht="12.75">
      <c r="A327" s="35" t="s">
        <v>55</v>
      </c>
      <c r="E327" s="39" t="s">
        <v>56</v>
      </c>
    </row>
    <row r="328" spans="1:5" ht="25.5">
      <c r="A328" s="35" t="s">
        <v>57</v>
      </c>
      <c r="E328" s="40" t="s">
        <v>422</v>
      </c>
    </row>
    <row r="329" spans="1:5" ht="357">
      <c r="A329" t="s">
        <v>59</v>
      </c>
      <c r="E329" s="39" t="s">
        <v>423</v>
      </c>
    </row>
    <row r="330" spans="1:16" ht="12.75">
      <c r="A330" t="s">
        <v>49</v>
      </c>
      <c s="34" t="s">
        <v>424</v>
      </c>
      <c s="34" t="s">
        <v>425</v>
      </c>
      <c s="35" t="s">
        <v>56</v>
      </c>
      <c s="6" t="s">
        <v>426</v>
      </c>
      <c s="36" t="s">
        <v>79</v>
      </c>
      <c s="37">
        <v>18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54</v>
      </c>
      <c>
        <f>(M330*21)/100</f>
      </c>
      <c t="s">
        <v>27</v>
      </c>
    </row>
    <row r="331" spans="1:5" ht="12.75">
      <c r="A331" s="35" t="s">
        <v>55</v>
      </c>
      <c r="E331" s="39" t="s">
        <v>56</v>
      </c>
    </row>
    <row r="332" spans="1:5" ht="12.75">
      <c r="A332" s="35" t="s">
        <v>57</v>
      </c>
      <c r="E332" s="40" t="s">
        <v>56</v>
      </c>
    </row>
    <row r="333" spans="1:5" ht="280.5">
      <c r="A333" t="s">
        <v>59</v>
      </c>
      <c r="E333" s="39" t="s">
        <v>427</v>
      </c>
    </row>
    <row r="334" spans="1:16" ht="12.75">
      <c r="A334" t="s">
        <v>49</v>
      </c>
      <c s="34" t="s">
        <v>428</v>
      </c>
      <c s="34" t="s">
        <v>429</v>
      </c>
      <c s="35" t="s">
        <v>56</v>
      </c>
      <c s="6" t="s">
        <v>430</v>
      </c>
      <c s="36" t="s">
        <v>88</v>
      </c>
      <c s="37">
        <v>11.8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54</v>
      </c>
      <c>
        <f>(M334*21)/100</f>
      </c>
      <c t="s">
        <v>27</v>
      </c>
    </row>
    <row r="335" spans="1:5" ht="12.75">
      <c r="A335" s="35" t="s">
        <v>55</v>
      </c>
      <c r="E335" s="39" t="s">
        <v>56</v>
      </c>
    </row>
    <row r="336" spans="1:5" ht="38.25">
      <c r="A336" s="35" t="s">
        <v>57</v>
      </c>
      <c r="E336" s="40" t="s">
        <v>431</v>
      </c>
    </row>
    <row r="337" spans="1:5" ht="102">
      <c r="A337" t="s">
        <v>59</v>
      </c>
      <c r="E337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437</v>
      </c>
      <c r="E8" s="30" t="s">
        <v>436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438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63</v>
      </c>
      <c s="35" t="s">
        <v>56</v>
      </c>
      <c s="6" t="s">
        <v>64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439</v>
      </c>
    </row>
    <row r="17" spans="1:5" ht="12.75">
      <c r="A17" t="s">
        <v>59</v>
      </c>
      <c r="E17" s="39" t="s">
        <v>67</v>
      </c>
    </row>
    <row r="18" spans="1:13" ht="12.75">
      <c r="A18" t="s">
        <v>46</v>
      </c>
      <c r="C18" s="31" t="s">
        <v>50</v>
      </c>
      <c r="E18" s="33" t="s">
        <v>70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440</v>
      </c>
      <c s="35" t="s">
        <v>56</v>
      </c>
      <c s="6" t="s">
        <v>441</v>
      </c>
      <c s="36" t="s">
        <v>74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442</v>
      </c>
    </row>
    <row r="23" spans="1:16" ht="12.75">
      <c r="A23" t="s">
        <v>49</v>
      </c>
      <c s="34" t="s">
        <v>68</v>
      </c>
      <c s="34" t="s">
        <v>443</v>
      </c>
      <c s="35" t="s">
        <v>56</v>
      </c>
      <c s="6" t="s">
        <v>444</v>
      </c>
      <c s="36" t="s">
        <v>88</v>
      </c>
      <c s="37">
        <v>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318.75">
      <c r="A26" t="s">
        <v>59</v>
      </c>
      <c r="E26" s="39" t="s">
        <v>445</v>
      </c>
    </row>
    <row r="27" spans="1:16" ht="12.75">
      <c r="A27" t="s">
        <v>49</v>
      </c>
      <c s="34" t="s">
        <v>71</v>
      </c>
      <c s="34" t="s">
        <v>446</v>
      </c>
      <c s="35" t="s">
        <v>56</v>
      </c>
      <c s="6" t="s">
        <v>447</v>
      </c>
      <c s="36" t="s">
        <v>88</v>
      </c>
      <c s="37">
        <v>4.375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445</v>
      </c>
    </row>
    <row r="31" spans="1:16" ht="12.75">
      <c r="A31" t="s">
        <v>49</v>
      </c>
      <c s="34" t="s">
        <v>76</v>
      </c>
      <c s="34" t="s">
        <v>448</v>
      </c>
      <c s="35" t="s">
        <v>56</v>
      </c>
      <c s="6" t="s">
        <v>449</v>
      </c>
      <c s="36" t="s">
        <v>88</v>
      </c>
      <c s="37">
        <v>4.875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229.5">
      <c r="A34" t="s">
        <v>59</v>
      </c>
      <c r="E34" s="39" t="s">
        <v>450</v>
      </c>
    </row>
    <row r="35" spans="1:16" ht="12.75">
      <c r="A35" t="s">
        <v>49</v>
      </c>
      <c s="34" t="s">
        <v>81</v>
      </c>
      <c s="34" t="s">
        <v>451</v>
      </c>
      <c s="35" t="s">
        <v>56</v>
      </c>
      <c s="6" t="s">
        <v>452</v>
      </c>
      <c s="36" t="s">
        <v>74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5.5">
      <c r="A38" t="s">
        <v>59</v>
      </c>
      <c r="E38" s="39" t="s">
        <v>453</v>
      </c>
    </row>
    <row r="39" spans="1:16" ht="12.75">
      <c r="A39" t="s">
        <v>49</v>
      </c>
      <c s="34" t="s">
        <v>85</v>
      </c>
      <c s="34" t="s">
        <v>454</v>
      </c>
      <c s="35" t="s">
        <v>56</v>
      </c>
      <c s="6" t="s">
        <v>455</v>
      </c>
      <c s="36" t="s">
        <v>88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38.25">
      <c r="A42" t="s">
        <v>59</v>
      </c>
      <c r="E42" s="39" t="s">
        <v>456</v>
      </c>
    </row>
    <row r="43" spans="1:13" ht="12.75">
      <c r="A43" t="s">
        <v>46</v>
      </c>
      <c r="C43" s="31" t="s">
        <v>81</v>
      </c>
      <c r="E43" s="33" t="s">
        <v>304</v>
      </c>
      <c r="J43" s="32">
        <f>0</f>
      </c>
      <c s="32">
        <f>0</f>
      </c>
      <c s="32">
        <f>0+L44+L48+L52+L56+L60+L64</f>
      </c>
      <c s="32">
        <f>0+M44+M48+M52+M56+M60+M64</f>
      </c>
    </row>
    <row r="44" spans="1:16" ht="25.5">
      <c r="A44" t="s">
        <v>49</v>
      </c>
      <c s="34" t="s">
        <v>91</v>
      </c>
      <c s="34" t="s">
        <v>457</v>
      </c>
      <c s="35" t="s">
        <v>56</v>
      </c>
      <c s="6" t="s">
        <v>458</v>
      </c>
      <c s="36" t="s">
        <v>79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56</v>
      </c>
    </row>
    <row r="47" spans="1:5" ht="76.5">
      <c r="A47" t="s">
        <v>59</v>
      </c>
      <c r="E47" s="39" t="s">
        <v>459</v>
      </c>
    </row>
    <row r="48" spans="1:16" ht="12.75">
      <c r="A48" t="s">
        <v>49</v>
      </c>
      <c s="34" t="s">
        <v>96</v>
      </c>
      <c s="34" t="s">
        <v>460</v>
      </c>
      <c s="35" t="s">
        <v>56</v>
      </c>
      <c s="6" t="s">
        <v>461</v>
      </c>
      <c s="36" t="s">
        <v>129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56</v>
      </c>
    </row>
    <row r="51" spans="1:5" ht="102">
      <c r="A51" t="s">
        <v>59</v>
      </c>
      <c r="E51" s="39" t="s">
        <v>462</v>
      </c>
    </row>
    <row r="52" spans="1:16" ht="12.75">
      <c r="A52" t="s">
        <v>49</v>
      </c>
      <c s="34" t="s">
        <v>101</v>
      </c>
      <c s="34" t="s">
        <v>463</v>
      </c>
      <c s="35" t="s">
        <v>56</v>
      </c>
      <c s="6" t="s">
        <v>464</v>
      </c>
      <c s="36" t="s">
        <v>129</v>
      </c>
      <c s="37">
        <v>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56</v>
      </c>
    </row>
    <row r="55" spans="1:5" ht="140.25">
      <c r="A55" t="s">
        <v>59</v>
      </c>
      <c r="E55" s="39" t="s">
        <v>465</v>
      </c>
    </row>
    <row r="56" spans="1:16" ht="12.75">
      <c r="A56" t="s">
        <v>49</v>
      </c>
      <c s="34" t="s">
        <v>106</v>
      </c>
      <c s="34" t="s">
        <v>466</v>
      </c>
      <c s="35" t="s">
        <v>56</v>
      </c>
      <c s="6" t="s">
        <v>467</v>
      </c>
      <c s="36" t="s">
        <v>129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56</v>
      </c>
    </row>
    <row r="59" spans="1:5" ht="127.5">
      <c r="A59" t="s">
        <v>59</v>
      </c>
      <c r="E59" s="39" t="s">
        <v>468</v>
      </c>
    </row>
    <row r="60" spans="1:16" ht="12.75">
      <c r="A60" t="s">
        <v>49</v>
      </c>
      <c s="34" t="s">
        <v>111</v>
      </c>
      <c s="34" t="s">
        <v>469</v>
      </c>
      <c s="35" t="s">
        <v>56</v>
      </c>
      <c s="6" t="s">
        <v>470</v>
      </c>
      <c s="36" t="s">
        <v>79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471</v>
      </c>
    </row>
    <row r="63" spans="1:5" ht="89.25">
      <c r="A63" t="s">
        <v>59</v>
      </c>
      <c r="E63" s="39" t="s">
        <v>472</v>
      </c>
    </row>
    <row r="64" spans="1:16" ht="25.5">
      <c r="A64" t="s">
        <v>49</v>
      </c>
      <c s="34" t="s">
        <v>116</v>
      </c>
      <c s="34" t="s">
        <v>473</v>
      </c>
      <c s="35" t="s">
        <v>56</v>
      </c>
      <c s="6" t="s">
        <v>474</v>
      </c>
      <c s="36" t="s">
        <v>129</v>
      </c>
      <c s="37">
        <v>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56</v>
      </c>
    </row>
    <row r="67" spans="1:5" ht="89.25">
      <c r="A67" t="s">
        <v>59</v>
      </c>
      <c r="E67" s="39" t="s">
        <v>475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476</v>
      </c>
      <c r="E4" s="26" t="s">
        <v>477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479</v>
      </c>
      <c r="E8" s="30" t="s">
        <v>259</v>
      </c>
      <c r="J8" s="29">
        <f>0+J9+J14+J43+J64</f>
      </c>
      <c s="29">
        <f>0+K9+K14+K43+K64</f>
      </c>
      <c s="29">
        <f>0+L9+L14+L43+L64</f>
      </c>
      <c s="29">
        <f>0+M9+M14+M43+M64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56</v>
      </c>
      <c s="6" t="s">
        <v>52</v>
      </c>
      <c s="36" t="s">
        <v>53</v>
      </c>
      <c s="37">
        <v>15.336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480</v>
      </c>
    </row>
    <row r="13" spans="1:5" ht="25.5">
      <c r="A13" t="s">
        <v>59</v>
      </c>
      <c r="E13" s="39" t="s">
        <v>60</v>
      </c>
    </row>
    <row r="14" spans="1:13" ht="12.75">
      <c r="A14" t="s">
        <v>46</v>
      </c>
      <c r="C14" s="31" t="s">
        <v>50</v>
      </c>
      <c r="E14" s="33" t="s">
        <v>70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86</v>
      </c>
      <c s="35" t="s">
        <v>56</v>
      </c>
      <c s="6" t="s">
        <v>87</v>
      </c>
      <c s="36" t="s">
        <v>88</v>
      </c>
      <c s="37">
        <v>6.39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56</v>
      </c>
    </row>
    <row r="17" spans="1:5" ht="25.5">
      <c r="A17" s="35" t="s">
        <v>57</v>
      </c>
      <c r="E17" s="40" t="s">
        <v>481</v>
      </c>
    </row>
    <row r="18" spans="1:5" ht="63.75">
      <c r="A18" t="s">
        <v>59</v>
      </c>
      <c r="E18" s="39" t="s">
        <v>90</v>
      </c>
    </row>
    <row r="19" spans="1:16" ht="12.75">
      <c r="A19" t="s">
        <v>49</v>
      </c>
      <c s="34" t="s">
        <v>26</v>
      </c>
      <c s="34" t="s">
        <v>482</v>
      </c>
      <c s="35" t="s">
        <v>56</v>
      </c>
      <c s="6" t="s">
        <v>483</v>
      </c>
      <c s="36" t="s">
        <v>88</v>
      </c>
      <c s="37">
        <v>112.5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484</v>
      </c>
    </row>
    <row r="22" spans="1:5" ht="25.5">
      <c r="A22" t="s">
        <v>59</v>
      </c>
      <c r="E22" s="39" t="s">
        <v>95</v>
      </c>
    </row>
    <row r="23" spans="1:16" ht="12.75">
      <c r="A23" t="s">
        <v>49</v>
      </c>
      <c s="34" t="s">
        <v>68</v>
      </c>
      <c s="34" t="s">
        <v>97</v>
      </c>
      <c s="35" t="s">
        <v>56</v>
      </c>
      <c s="6" t="s">
        <v>98</v>
      </c>
      <c s="36" t="s">
        <v>88</v>
      </c>
      <c s="37">
        <v>74.55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485</v>
      </c>
    </row>
    <row r="26" spans="1:5" ht="344.25">
      <c r="A26" t="s">
        <v>59</v>
      </c>
      <c r="E26" s="39" t="s">
        <v>100</v>
      </c>
    </row>
    <row r="27" spans="1:16" ht="12.75">
      <c r="A27" t="s">
        <v>49</v>
      </c>
      <c s="34" t="s">
        <v>71</v>
      </c>
      <c s="34" t="s">
        <v>107</v>
      </c>
      <c s="35" t="s">
        <v>56</v>
      </c>
      <c s="6" t="s">
        <v>108</v>
      </c>
      <c s="36" t="s">
        <v>88</v>
      </c>
      <c s="37">
        <v>176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486</v>
      </c>
    </row>
    <row r="30" spans="1:5" ht="293.25">
      <c r="A30" t="s">
        <v>59</v>
      </c>
      <c r="E30" s="39" t="s">
        <v>110</v>
      </c>
    </row>
    <row r="31" spans="1:16" ht="12.75">
      <c r="A31" t="s">
        <v>49</v>
      </c>
      <c s="34" t="s">
        <v>76</v>
      </c>
      <c s="34" t="s">
        <v>112</v>
      </c>
      <c s="35" t="s">
        <v>56</v>
      </c>
      <c s="6" t="s">
        <v>113</v>
      </c>
      <c s="36" t="s">
        <v>74</v>
      </c>
      <c s="37">
        <v>345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8.25">
      <c r="A34" t="s">
        <v>59</v>
      </c>
      <c r="E34" s="39" t="s">
        <v>115</v>
      </c>
    </row>
    <row r="35" spans="1:16" ht="12.75">
      <c r="A35" t="s">
        <v>49</v>
      </c>
      <c s="34" t="s">
        <v>81</v>
      </c>
      <c s="34" t="s">
        <v>487</v>
      </c>
      <c s="35" t="s">
        <v>56</v>
      </c>
      <c s="6" t="s">
        <v>488</v>
      </c>
      <c s="36" t="s">
        <v>74</v>
      </c>
      <c s="37">
        <v>655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38.25">
      <c r="A38" t="s">
        <v>59</v>
      </c>
      <c r="E38" s="39" t="s">
        <v>120</v>
      </c>
    </row>
    <row r="39" spans="1:16" ht="12.75">
      <c r="A39" t="s">
        <v>49</v>
      </c>
      <c s="34" t="s">
        <v>85</v>
      </c>
      <c s="34" t="s">
        <v>122</v>
      </c>
      <c s="35" t="s">
        <v>56</v>
      </c>
      <c s="6" t="s">
        <v>123</v>
      </c>
      <c s="36" t="s">
        <v>74</v>
      </c>
      <c s="37">
        <v>655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25.5">
      <c r="A42" t="s">
        <v>59</v>
      </c>
      <c r="E42" s="39" t="s">
        <v>124</v>
      </c>
    </row>
    <row r="43" spans="1:13" ht="12.75">
      <c r="A43" t="s">
        <v>46</v>
      </c>
      <c r="C43" s="31" t="s">
        <v>71</v>
      </c>
      <c r="E43" s="33" t="s">
        <v>259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91</v>
      </c>
      <c s="34" t="s">
        <v>261</v>
      </c>
      <c s="35" t="s">
        <v>56</v>
      </c>
      <c s="6" t="s">
        <v>262</v>
      </c>
      <c s="36" t="s">
        <v>74</v>
      </c>
      <c s="37">
        <v>187.9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56</v>
      </c>
    </row>
    <row r="46" spans="1:5" ht="12.75">
      <c r="A46" s="35" t="s">
        <v>57</v>
      </c>
      <c r="E46" s="40" t="s">
        <v>489</v>
      </c>
    </row>
    <row r="47" spans="1:5" ht="51">
      <c r="A47" t="s">
        <v>59</v>
      </c>
      <c r="E47" s="39" t="s">
        <v>264</v>
      </c>
    </row>
    <row r="48" spans="1:16" ht="12.75">
      <c r="A48" t="s">
        <v>49</v>
      </c>
      <c s="34" t="s">
        <v>96</v>
      </c>
      <c s="34" t="s">
        <v>270</v>
      </c>
      <c s="35" t="s">
        <v>56</v>
      </c>
      <c s="6" t="s">
        <v>271</v>
      </c>
      <c s="36" t="s">
        <v>74</v>
      </c>
      <c s="37">
        <v>187.9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489</v>
      </c>
    </row>
    <row r="51" spans="1:5" ht="102">
      <c r="A51" t="s">
        <v>59</v>
      </c>
      <c r="E51" s="39" t="s">
        <v>272</v>
      </c>
    </row>
    <row r="52" spans="1:16" ht="12.75">
      <c r="A52" t="s">
        <v>49</v>
      </c>
      <c s="34" t="s">
        <v>101</v>
      </c>
      <c s="34" t="s">
        <v>274</v>
      </c>
      <c s="35" t="s">
        <v>56</v>
      </c>
      <c s="6" t="s">
        <v>275</v>
      </c>
      <c s="36" t="s">
        <v>74</v>
      </c>
      <c s="37">
        <v>187.9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489</v>
      </c>
    </row>
    <row r="55" spans="1:5" ht="51">
      <c r="A55" t="s">
        <v>59</v>
      </c>
      <c r="E55" s="39" t="s">
        <v>276</v>
      </c>
    </row>
    <row r="56" spans="1:16" ht="12.75">
      <c r="A56" t="s">
        <v>49</v>
      </c>
      <c s="34" t="s">
        <v>106</v>
      </c>
      <c s="34" t="s">
        <v>278</v>
      </c>
      <c s="35" t="s">
        <v>56</v>
      </c>
      <c s="6" t="s">
        <v>279</v>
      </c>
      <c s="36" t="s">
        <v>74</v>
      </c>
      <c s="37">
        <v>187.9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489</v>
      </c>
    </row>
    <row r="59" spans="1:5" ht="51">
      <c r="A59" t="s">
        <v>59</v>
      </c>
      <c r="E59" s="39" t="s">
        <v>276</v>
      </c>
    </row>
    <row r="60" spans="1:16" ht="12.75">
      <c r="A60" t="s">
        <v>49</v>
      </c>
      <c s="34" t="s">
        <v>111</v>
      </c>
      <c s="34" t="s">
        <v>281</v>
      </c>
      <c s="35" t="s">
        <v>56</v>
      </c>
      <c s="6" t="s">
        <v>282</v>
      </c>
      <c s="36" t="s">
        <v>74</v>
      </c>
      <c s="37">
        <v>187.9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489</v>
      </c>
    </row>
    <row r="63" spans="1:5" ht="140.25">
      <c r="A63" t="s">
        <v>59</v>
      </c>
      <c r="E63" s="39" t="s">
        <v>283</v>
      </c>
    </row>
    <row r="64" spans="1:13" ht="12.75">
      <c r="A64" t="s">
        <v>46</v>
      </c>
      <c r="C64" s="31" t="s">
        <v>91</v>
      </c>
      <c r="E64" s="33" t="s">
        <v>348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116</v>
      </c>
      <c s="34" t="s">
        <v>389</v>
      </c>
      <c s="35" t="s">
        <v>56</v>
      </c>
      <c s="6" t="s">
        <v>390</v>
      </c>
      <c s="36" t="s">
        <v>129</v>
      </c>
      <c s="37">
        <v>125.5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25.5">
      <c r="A67" s="35" t="s">
        <v>57</v>
      </c>
      <c r="E67" s="40" t="s">
        <v>490</v>
      </c>
    </row>
    <row r="68" spans="1:5" ht="38.25">
      <c r="A68" t="s">
        <v>59</v>
      </c>
      <c r="E68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491</v>
      </c>
      <c r="E4" s="26" t="s">
        <v>492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495</v>
      </c>
      <c r="E8" s="30" t="s">
        <v>494</v>
      </c>
      <c r="J8" s="29">
        <f>0+J9+J18+J47+J56+J117</f>
      </c>
      <c s="29">
        <f>0+K9+K18+K47+K56+K117</f>
      </c>
      <c s="29">
        <f>0+L9+L18+L47+L56+L117</f>
      </c>
      <c s="29">
        <f>0+M9+M18+M47+M56+M117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56</v>
      </c>
      <c s="6" t="s">
        <v>438</v>
      </c>
      <c s="36" t="s">
        <v>53</v>
      </c>
      <c s="37">
        <v>16.6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25.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63</v>
      </c>
      <c s="35" t="s">
        <v>56</v>
      </c>
      <c s="6" t="s">
        <v>64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63.75">
      <c r="A16" s="35" t="s">
        <v>57</v>
      </c>
      <c r="E16" s="40" t="s">
        <v>496</v>
      </c>
    </row>
    <row r="17" spans="1:5" ht="12.75">
      <c r="A17" t="s">
        <v>59</v>
      </c>
      <c r="E17" s="39" t="s">
        <v>67</v>
      </c>
    </row>
    <row r="18" spans="1:13" ht="12.75">
      <c r="A18" t="s">
        <v>46</v>
      </c>
      <c r="C18" s="31" t="s">
        <v>50</v>
      </c>
      <c r="E18" s="33" t="s">
        <v>70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26</v>
      </c>
      <c s="34" t="s">
        <v>440</v>
      </c>
      <c s="35" t="s">
        <v>56</v>
      </c>
      <c s="6" t="s">
        <v>441</v>
      </c>
      <c s="36" t="s">
        <v>74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56</v>
      </c>
    </row>
    <row r="21" spans="1:5" ht="12.75">
      <c r="A21" s="35" t="s">
        <v>57</v>
      </c>
      <c r="E21" s="40" t="s">
        <v>56</v>
      </c>
    </row>
    <row r="22" spans="1:5" ht="38.25">
      <c r="A22" t="s">
        <v>59</v>
      </c>
      <c r="E22" s="39" t="s">
        <v>497</v>
      </c>
    </row>
    <row r="23" spans="1:16" ht="12.75">
      <c r="A23" t="s">
        <v>49</v>
      </c>
      <c s="34" t="s">
        <v>68</v>
      </c>
      <c s="34" t="s">
        <v>82</v>
      </c>
      <c s="35" t="s">
        <v>56</v>
      </c>
      <c s="6" t="s">
        <v>83</v>
      </c>
      <c s="36" t="s">
        <v>79</v>
      </c>
      <c s="37">
        <v>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56</v>
      </c>
    </row>
    <row r="26" spans="1:5" ht="89.25">
      <c r="A26" t="s">
        <v>59</v>
      </c>
      <c r="E26" s="39" t="s">
        <v>498</v>
      </c>
    </row>
    <row r="27" spans="1:16" ht="12.75">
      <c r="A27" t="s">
        <v>49</v>
      </c>
      <c s="34" t="s">
        <v>71</v>
      </c>
      <c s="34" t="s">
        <v>443</v>
      </c>
      <c s="35" t="s">
        <v>56</v>
      </c>
      <c s="6" t="s">
        <v>444</v>
      </c>
      <c s="36" t="s">
        <v>88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56</v>
      </c>
    </row>
    <row r="30" spans="1:5" ht="318.75">
      <c r="A30" t="s">
        <v>59</v>
      </c>
      <c r="E30" s="39" t="s">
        <v>499</v>
      </c>
    </row>
    <row r="31" spans="1:16" ht="12.75">
      <c r="A31" t="s">
        <v>49</v>
      </c>
      <c s="34" t="s">
        <v>76</v>
      </c>
      <c s="34" t="s">
        <v>446</v>
      </c>
      <c s="35" t="s">
        <v>56</v>
      </c>
      <c s="6" t="s">
        <v>447</v>
      </c>
      <c s="36" t="s">
        <v>88</v>
      </c>
      <c s="37">
        <v>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56</v>
      </c>
    </row>
    <row r="34" spans="1:5" ht="318.75">
      <c r="A34" t="s">
        <v>59</v>
      </c>
      <c r="E34" s="39" t="s">
        <v>499</v>
      </c>
    </row>
    <row r="35" spans="1:16" ht="12.75">
      <c r="A35" t="s">
        <v>49</v>
      </c>
      <c s="34" t="s">
        <v>81</v>
      </c>
      <c s="34" t="s">
        <v>448</v>
      </c>
      <c s="35" t="s">
        <v>56</v>
      </c>
      <c s="6" t="s">
        <v>449</v>
      </c>
      <c s="36" t="s">
        <v>88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56</v>
      </c>
    </row>
    <row r="38" spans="1:5" ht="229.5">
      <c r="A38" t="s">
        <v>59</v>
      </c>
      <c r="E38" s="39" t="s">
        <v>500</v>
      </c>
    </row>
    <row r="39" spans="1:16" ht="12.75">
      <c r="A39" t="s">
        <v>49</v>
      </c>
      <c s="34" t="s">
        <v>85</v>
      </c>
      <c s="34" t="s">
        <v>451</v>
      </c>
      <c s="35" t="s">
        <v>56</v>
      </c>
      <c s="6" t="s">
        <v>452</v>
      </c>
      <c s="36" t="s">
        <v>74</v>
      </c>
      <c s="37">
        <v>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56</v>
      </c>
    </row>
    <row r="42" spans="1:5" ht="25.5">
      <c r="A42" t="s">
        <v>59</v>
      </c>
      <c r="E42" s="39" t="s">
        <v>453</v>
      </c>
    </row>
    <row r="43" spans="1:16" ht="12.75">
      <c r="A43" t="s">
        <v>49</v>
      </c>
      <c s="34" t="s">
        <v>91</v>
      </c>
      <c s="34" t="s">
        <v>454</v>
      </c>
      <c s="35" t="s">
        <v>56</v>
      </c>
      <c s="6" t="s">
        <v>455</v>
      </c>
      <c s="36" t="s">
        <v>88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56</v>
      </c>
    </row>
    <row r="46" spans="1:5" ht="38.25">
      <c r="A46" t="s">
        <v>59</v>
      </c>
      <c r="E46" s="39" t="s">
        <v>456</v>
      </c>
    </row>
    <row r="47" spans="1:13" ht="12.75">
      <c r="A47" t="s">
        <v>46</v>
      </c>
      <c r="C47" s="31" t="s">
        <v>27</v>
      </c>
      <c r="E47" s="33" t="s">
        <v>125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96</v>
      </c>
      <c s="34" t="s">
        <v>501</v>
      </c>
      <c s="35" t="s">
        <v>50</v>
      </c>
      <c s="6" t="s">
        <v>502</v>
      </c>
      <c s="36" t="s">
        <v>88</v>
      </c>
      <c s="37">
        <v>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56</v>
      </c>
    </row>
    <row r="50" spans="1:5" ht="12.75">
      <c r="A50" s="35" t="s">
        <v>57</v>
      </c>
      <c r="E50" s="40" t="s">
        <v>503</v>
      </c>
    </row>
    <row r="51" spans="1:5" ht="395.25">
      <c r="A51" t="s">
        <v>59</v>
      </c>
      <c r="E51" s="39" t="s">
        <v>157</v>
      </c>
    </row>
    <row r="52" spans="1:16" ht="12.75">
      <c r="A52" t="s">
        <v>49</v>
      </c>
      <c s="34" t="s">
        <v>101</v>
      </c>
      <c s="34" t="s">
        <v>501</v>
      </c>
      <c s="35" t="s">
        <v>27</v>
      </c>
      <c s="6" t="s">
        <v>502</v>
      </c>
      <c s="36" t="s">
        <v>88</v>
      </c>
      <c s="37">
        <v>0.5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56</v>
      </c>
    </row>
    <row r="54" spans="1:5" ht="12.75">
      <c r="A54" s="35" t="s">
        <v>57</v>
      </c>
      <c r="E54" s="40" t="s">
        <v>504</v>
      </c>
    </row>
    <row r="55" spans="1:5" ht="395.25">
      <c r="A55" t="s">
        <v>59</v>
      </c>
      <c r="E55" s="39" t="s">
        <v>157</v>
      </c>
    </row>
    <row r="56" spans="1:13" ht="12.75">
      <c r="A56" t="s">
        <v>46</v>
      </c>
      <c r="C56" s="31" t="s">
        <v>81</v>
      </c>
      <c r="E56" s="33" t="s">
        <v>304</v>
      </c>
      <c r="J56" s="32">
        <f>0</f>
      </c>
      <c s="32">
        <f>0</f>
      </c>
      <c s="32">
        <f>0+L57+L61+L65+L69+L73+L77+L81+L85+L89+L93+L97+L101+L105+L109+L113</f>
      </c>
      <c s="32">
        <f>0+M57+M61+M65+M69+M73+M77+M81+M85+M89+M93+M97+M101+M105+M109+M113</f>
      </c>
    </row>
    <row r="57" spans="1:16" ht="12.75">
      <c r="A57" t="s">
        <v>49</v>
      </c>
      <c s="34" t="s">
        <v>106</v>
      </c>
      <c s="34" t="s">
        <v>457</v>
      </c>
      <c s="35" t="s">
        <v>56</v>
      </c>
      <c s="6" t="s">
        <v>505</v>
      </c>
      <c s="36" t="s">
        <v>79</v>
      </c>
      <c s="37">
        <v>14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56</v>
      </c>
    </row>
    <row r="59" spans="1:5" ht="12.75">
      <c r="A59" s="35" t="s">
        <v>57</v>
      </c>
      <c r="E59" s="40" t="s">
        <v>56</v>
      </c>
    </row>
    <row r="60" spans="1:5" ht="76.5">
      <c r="A60" t="s">
        <v>59</v>
      </c>
      <c r="E60" s="39" t="s">
        <v>506</v>
      </c>
    </row>
    <row r="61" spans="1:16" ht="12.75">
      <c r="A61" t="s">
        <v>49</v>
      </c>
      <c s="34" t="s">
        <v>111</v>
      </c>
      <c s="34" t="s">
        <v>460</v>
      </c>
      <c s="35" t="s">
        <v>56</v>
      </c>
      <c s="6" t="s">
        <v>461</v>
      </c>
      <c s="36" t="s">
        <v>129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56</v>
      </c>
    </row>
    <row r="63" spans="1:5" ht="12.75">
      <c r="A63" s="35" t="s">
        <v>57</v>
      </c>
      <c r="E63" s="40" t="s">
        <v>56</v>
      </c>
    </row>
    <row r="64" spans="1:5" ht="102">
      <c r="A64" t="s">
        <v>59</v>
      </c>
      <c r="E64" s="39" t="s">
        <v>507</v>
      </c>
    </row>
    <row r="65" spans="1:16" ht="12.75">
      <c r="A65" t="s">
        <v>49</v>
      </c>
      <c s="34" t="s">
        <v>116</v>
      </c>
      <c s="34" t="s">
        <v>463</v>
      </c>
      <c s="35" t="s">
        <v>56</v>
      </c>
      <c s="6" t="s">
        <v>464</v>
      </c>
      <c s="36" t="s">
        <v>129</v>
      </c>
      <c s="37">
        <v>120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56</v>
      </c>
    </row>
    <row r="67" spans="1:5" ht="12.75">
      <c r="A67" s="35" t="s">
        <v>57</v>
      </c>
      <c r="E67" s="40" t="s">
        <v>56</v>
      </c>
    </row>
    <row r="68" spans="1:5" ht="140.25">
      <c r="A68" t="s">
        <v>59</v>
      </c>
      <c r="E68" s="39" t="s">
        <v>508</v>
      </c>
    </row>
    <row r="69" spans="1:16" ht="12.75">
      <c r="A69" t="s">
        <v>49</v>
      </c>
      <c s="34" t="s">
        <v>121</v>
      </c>
      <c s="34" t="s">
        <v>466</v>
      </c>
      <c s="35" t="s">
        <v>56</v>
      </c>
      <c s="6" t="s">
        <v>467</v>
      </c>
      <c s="36" t="s">
        <v>129</v>
      </c>
      <c s="37">
        <v>180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56</v>
      </c>
    </row>
    <row r="71" spans="1:5" ht="12.75">
      <c r="A71" s="35" t="s">
        <v>57</v>
      </c>
      <c r="E71" s="40" t="s">
        <v>56</v>
      </c>
    </row>
    <row r="72" spans="1:5" ht="127.5">
      <c r="A72" t="s">
        <v>59</v>
      </c>
      <c r="E72" s="39" t="s">
        <v>509</v>
      </c>
    </row>
    <row r="73" spans="1:16" ht="12.75">
      <c r="A73" t="s">
        <v>49</v>
      </c>
      <c s="34" t="s">
        <v>126</v>
      </c>
      <c s="34" t="s">
        <v>510</v>
      </c>
      <c s="35" t="s">
        <v>56</v>
      </c>
      <c s="6" t="s">
        <v>511</v>
      </c>
      <c s="36" t="s">
        <v>129</v>
      </c>
      <c s="37">
        <v>50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56</v>
      </c>
    </row>
    <row r="75" spans="1:5" ht="12.75">
      <c r="A75" s="35" t="s">
        <v>57</v>
      </c>
      <c r="E75" s="40" t="s">
        <v>512</v>
      </c>
    </row>
    <row r="76" spans="1:5" ht="89.25">
      <c r="A76" t="s">
        <v>59</v>
      </c>
      <c r="E76" s="39" t="s">
        <v>513</v>
      </c>
    </row>
    <row r="77" spans="1:16" ht="12.75">
      <c r="A77" t="s">
        <v>49</v>
      </c>
      <c s="34" t="s">
        <v>132</v>
      </c>
      <c s="34" t="s">
        <v>514</v>
      </c>
      <c s="35" t="s">
        <v>56</v>
      </c>
      <c s="6" t="s">
        <v>515</v>
      </c>
      <c s="36" t="s">
        <v>129</v>
      </c>
      <c s="37">
        <v>210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516</v>
      </c>
    </row>
    <row r="80" spans="1:5" ht="89.25">
      <c r="A80" t="s">
        <v>59</v>
      </c>
      <c r="E80" s="39" t="s">
        <v>513</v>
      </c>
    </row>
    <row r="81" spans="1:16" ht="12.75">
      <c r="A81" t="s">
        <v>49</v>
      </c>
      <c s="34" t="s">
        <v>138</v>
      </c>
      <c s="34" t="s">
        <v>517</v>
      </c>
      <c s="35" t="s">
        <v>56</v>
      </c>
      <c s="6" t="s">
        <v>518</v>
      </c>
      <c s="36" t="s">
        <v>79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56</v>
      </c>
    </row>
    <row r="84" spans="1:5" ht="114.75">
      <c r="A84" t="s">
        <v>59</v>
      </c>
      <c r="E84" s="39" t="s">
        <v>519</v>
      </c>
    </row>
    <row r="85" spans="1:16" ht="12.75">
      <c r="A85" t="s">
        <v>49</v>
      </c>
      <c s="34" t="s">
        <v>143</v>
      </c>
      <c s="34" t="s">
        <v>520</v>
      </c>
      <c s="35" t="s">
        <v>56</v>
      </c>
      <c s="6" t="s">
        <v>521</v>
      </c>
      <c s="36" t="s">
        <v>79</v>
      </c>
      <c s="37">
        <v>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56</v>
      </c>
    </row>
    <row r="87" spans="1:5" ht="12.75">
      <c r="A87" s="35" t="s">
        <v>57</v>
      </c>
      <c r="E87" s="40" t="s">
        <v>522</v>
      </c>
    </row>
    <row r="88" spans="1:5" ht="89.25">
      <c r="A88" t="s">
        <v>59</v>
      </c>
      <c r="E88" s="39" t="s">
        <v>523</v>
      </c>
    </row>
    <row r="89" spans="1:16" ht="12.75">
      <c r="A89" t="s">
        <v>49</v>
      </c>
      <c s="34" t="s">
        <v>148</v>
      </c>
      <c s="34" t="s">
        <v>524</v>
      </c>
      <c s="35" t="s">
        <v>56</v>
      </c>
      <c s="6" t="s">
        <v>525</v>
      </c>
      <c s="36" t="s">
        <v>79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135</v>
      </c>
      <c>
        <f>(M89*21)/100</f>
      </c>
      <c t="s">
        <v>27</v>
      </c>
    </row>
    <row r="90" spans="1:5" ht="12.75">
      <c r="A90" s="35" t="s">
        <v>55</v>
      </c>
      <c r="E90" s="39" t="s">
        <v>56</v>
      </c>
    </row>
    <row r="91" spans="1:5" ht="25.5">
      <c r="A91" s="35" t="s">
        <v>57</v>
      </c>
      <c r="E91" s="40" t="s">
        <v>526</v>
      </c>
    </row>
    <row r="92" spans="1:5" ht="89.25">
      <c r="A92" t="s">
        <v>59</v>
      </c>
      <c r="E92" s="39" t="s">
        <v>527</v>
      </c>
    </row>
    <row r="93" spans="1:16" ht="25.5">
      <c r="A93" t="s">
        <v>49</v>
      </c>
      <c s="34" t="s">
        <v>153</v>
      </c>
      <c s="34" t="s">
        <v>528</v>
      </c>
      <c s="35" t="s">
        <v>56</v>
      </c>
      <c s="6" t="s">
        <v>529</v>
      </c>
      <c s="36" t="s">
        <v>79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135</v>
      </c>
      <c>
        <f>(M93*21)/100</f>
      </c>
      <c t="s">
        <v>27</v>
      </c>
    </row>
    <row r="94" spans="1:5" ht="12.75">
      <c r="A94" s="35" t="s">
        <v>55</v>
      </c>
      <c r="E94" s="39" t="s">
        <v>56</v>
      </c>
    </row>
    <row r="95" spans="1:5" ht="12.75">
      <c r="A95" s="35" t="s">
        <v>57</v>
      </c>
      <c r="E95" s="40" t="s">
        <v>530</v>
      </c>
    </row>
    <row r="96" spans="1:5" ht="102">
      <c r="A96" t="s">
        <v>59</v>
      </c>
      <c r="E96" s="39" t="s">
        <v>531</v>
      </c>
    </row>
    <row r="97" spans="1:16" ht="25.5">
      <c r="A97" t="s">
        <v>49</v>
      </c>
      <c s="34" t="s">
        <v>158</v>
      </c>
      <c s="34" t="s">
        <v>532</v>
      </c>
      <c s="35" t="s">
        <v>56</v>
      </c>
      <c s="6" t="s">
        <v>533</v>
      </c>
      <c s="36" t="s">
        <v>79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135</v>
      </c>
      <c>
        <f>(M97*0)/100</f>
      </c>
      <c t="s">
        <v>47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56</v>
      </c>
    </row>
    <row r="100" spans="1:5" ht="89.25">
      <c r="A100" t="s">
        <v>59</v>
      </c>
      <c r="E100" s="39" t="s">
        <v>534</v>
      </c>
    </row>
    <row r="101" spans="1:16" ht="12.75">
      <c r="A101" t="s">
        <v>49</v>
      </c>
      <c s="34" t="s">
        <v>164</v>
      </c>
      <c s="34" t="s">
        <v>535</v>
      </c>
      <c s="35" t="s">
        <v>56</v>
      </c>
      <c s="6" t="s">
        <v>536</v>
      </c>
      <c s="36" t="s">
        <v>79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135</v>
      </c>
      <c>
        <f>(M101*0)/100</f>
      </c>
      <c t="s">
        <v>47</v>
      </c>
    </row>
    <row r="102" spans="1:5" ht="12.75">
      <c r="A102" s="35" t="s">
        <v>55</v>
      </c>
      <c r="E102" s="39" t="s">
        <v>56</v>
      </c>
    </row>
    <row r="103" spans="1:5" ht="12.75">
      <c r="A103" s="35" t="s">
        <v>57</v>
      </c>
      <c r="E103" s="40" t="s">
        <v>537</v>
      </c>
    </row>
    <row r="104" spans="1:5" ht="127.5">
      <c r="A104" t="s">
        <v>59</v>
      </c>
      <c r="E104" s="39" t="s">
        <v>538</v>
      </c>
    </row>
    <row r="105" spans="1:16" ht="12.75">
      <c r="A105" t="s">
        <v>49</v>
      </c>
      <c s="34" t="s">
        <v>169</v>
      </c>
      <c s="34" t="s">
        <v>539</v>
      </c>
      <c s="35" t="s">
        <v>56</v>
      </c>
      <c s="6" t="s">
        <v>540</v>
      </c>
      <c s="36" t="s">
        <v>79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56</v>
      </c>
    </row>
    <row r="107" spans="1:5" ht="12.75">
      <c r="A107" s="35" t="s">
        <v>57</v>
      </c>
      <c r="E107" s="40" t="s">
        <v>541</v>
      </c>
    </row>
    <row r="108" spans="1:5" ht="76.5">
      <c r="A108" t="s">
        <v>59</v>
      </c>
      <c r="E108" s="39" t="s">
        <v>542</v>
      </c>
    </row>
    <row r="109" spans="1:16" ht="12.75">
      <c r="A109" t="s">
        <v>49</v>
      </c>
      <c s="34" t="s">
        <v>174</v>
      </c>
      <c s="34" t="s">
        <v>543</v>
      </c>
      <c s="35" t="s">
        <v>50</v>
      </c>
      <c s="6" t="s">
        <v>544</v>
      </c>
      <c s="36" t="s">
        <v>79</v>
      </c>
      <c s="37">
        <v>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135</v>
      </c>
      <c>
        <f>(M109*0)/100</f>
      </c>
      <c t="s">
        <v>47</v>
      </c>
    </row>
    <row r="110" spans="1:5" ht="12.75">
      <c r="A110" s="35" t="s">
        <v>55</v>
      </c>
      <c r="E110" s="39" t="s">
        <v>56</v>
      </c>
    </row>
    <row r="111" spans="1:5" ht="12.75">
      <c r="A111" s="35" t="s">
        <v>57</v>
      </c>
      <c r="E111" s="40" t="s">
        <v>56</v>
      </c>
    </row>
    <row r="112" spans="1:5" ht="12.75">
      <c r="A112" t="s">
        <v>59</v>
      </c>
      <c r="E112" s="39" t="s">
        <v>56</v>
      </c>
    </row>
    <row r="113" spans="1:16" ht="12.75">
      <c r="A113" t="s">
        <v>49</v>
      </c>
      <c s="34" t="s">
        <v>179</v>
      </c>
      <c s="34" t="s">
        <v>543</v>
      </c>
      <c s="35" t="s">
        <v>27</v>
      </c>
      <c s="6" t="s">
        <v>545</v>
      </c>
      <c s="36" t="s">
        <v>79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135</v>
      </c>
      <c>
        <f>(M113*0)/100</f>
      </c>
      <c t="s">
        <v>47</v>
      </c>
    </row>
    <row r="114" spans="1:5" ht="12.75">
      <c r="A114" s="35" t="s">
        <v>55</v>
      </c>
      <c r="E114" s="39" t="s">
        <v>56</v>
      </c>
    </row>
    <row r="115" spans="1:5" ht="12.75">
      <c r="A115" s="35" t="s">
        <v>57</v>
      </c>
      <c r="E115" s="40" t="s">
        <v>546</v>
      </c>
    </row>
    <row r="116" spans="1:5" ht="12.75">
      <c r="A116" t="s">
        <v>59</v>
      </c>
      <c r="E116" s="39" t="s">
        <v>56</v>
      </c>
    </row>
    <row r="117" spans="1:13" ht="12.75">
      <c r="A117" t="s">
        <v>46</v>
      </c>
      <c r="C117" s="31" t="s">
        <v>85</v>
      </c>
      <c r="E117" s="33" t="s">
        <v>337</v>
      </c>
      <c r="J117" s="32">
        <f>0</f>
      </c>
      <c s="32">
        <f>0</f>
      </c>
      <c s="32">
        <f>0+L118+L122</f>
      </c>
      <c s="32">
        <f>0+M118+M122</f>
      </c>
    </row>
    <row r="118" spans="1:16" ht="12.75">
      <c r="A118" t="s">
        <v>49</v>
      </c>
      <c s="34" t="s">
        <v>183</v>
      </c>
      <c s="34" t="s">
        <v>547</v>
      </c>
      <c s="35" t="s">
        <v>56</v>
      </c>
      <c s="6" t="s">
        <v>548</v>
      </c>
      <c s="36" t="s">
        <v>129</v>
      </c>
      <c s="37">
        <v>45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135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25.5">
      <c r="A120" s="35" t="s">
        <v>57</v>
      </c>
      <c r="E120" s="40" t="s">
        <v>549</v>
      </c>
    </row>
    <row r="121" spans="1:5" ht="267.75">
      <c r="A121" t="s">
        <v>59</v>
      </c>
      <c r="E121" s="39" t="s">
        <v>550</v>
      </c>
    </row>
    <row r="122" spans="1:16" ht="12.75">
      <c r="A122" t="s">
        <v>49</v>
      </c>
      <c s="34" t="s">
        <v>187</v>
      </c>
      <c s="34" t="s">
        <v>551</v>
      </c>
      <c s="35" t="s">
        <v>56</v>
      </c>
      <c s="6" t="s">
        <v>552</v>
      </c>
      <c s="36" t="s">
        <v>129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(M122*0)/100</f>
      </c>
      <c t="s">
        <v>47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553</v>
      </c>
    </row>
    <row r="125" spans="1:5" ht="255">
      <c r="A125" t="s">
        <v>59</v>
      </c>
      <c r="E125" s="39" t="s">
        <v>554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555</v>
      </c>
      <c r="E4" s="26" t="s">
        <v>556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559</v>
      </c>
      <c r="E8" s="30" t="s">
        <v>558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560</v>
      </c>
      <c s="35" t="s">
        <v>56</v>
      </c>
      <c s="6" t="s">
        <v>561</v>
      </c>
      <c s="36" t="s">
        <v>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7.5">
      <c r="A12" s="35" t="s">
        <v>57</v>
      </c>
      <c r="E12" s="40" t="s">
        <v>562</v>
      </c>
    </row>
    <row r="13" spans="1:5" ht="12.75">
      <c r="A13" t="s">
        <v>59</v>
      </c>
      <c r="E13" s="39" t="s">
        <v>563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555</v>
      </c>
      <c r="E4" s="26" t="s">
        <v>556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566</v>
      </c>
      <c r="E8" s="30" t="s">
        <v>565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567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568</v>
      </c>
      <c s="35" t="s">
        <v>56</v>
      </c>
      <c s="6" t="s">
        <v>569</v>
      </c>
      <c s="36" t="s">
        <v>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135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570</v>
      </c>
    </row>
    <row r="13" spans="1:5" ht="89.25">
      <c r="A13" t="s">
        <v>59</v>
      </c>
      <c r="E13" s="39" t="s">
        <v>571</v>
      </c>
    </row>
    <row r="14" spans="1:16" ht="12.75">
      <c r="A14" t="s">
        <v>49</v>
      </c>
      <c s="34" t="s">
        <v>27</v>
      </c>
      <c s="34" t="s">
        <v>572</v>
      </c>
      <c s="35" t="s">
        <v>56</v>
      </c>
      <c s="6" t="s">
        <v>573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135</v>
      </c>
      <c>
        <f>(M14*21)/100</f>
      </c>
      <c t="s">
        <v>27</v>
      </c>
    </row>
    <row r="15" spans="1:5" ht="12.75">
      <c r="A15" s="35" t="s">
        <v>55</v>
      </c>
      <c r="E15" s="39" t="s">
        <v>574</v>
      </c>
    </row>
    <row r="16" spans="1:5" ht="12.75">
      <c r="A16" s="35" t="s">
        <v>57</v>
      </c>
      <c r="E16" s="40" t="s">
        <v>575</v>
      </c>
    </row>
    <row r="17" spans="1:5" ht="102">
      <c r="A17" t="s">
        <v>59</v>
      </c>
      <c r="E17" s="39" t="s">
        <v>576</v>
      </c>
    </row>
    <row r="18" spans="1:16" ht="12.75">
      <c r="A18" t="s">
        <v>49</v>
      </c>
      <c s="34" t="s">
        <v>26</v>
      </c>
      <c s="34" t="s">
        <v>577</v>
      </c>
      <c s="35" t="s">
        <v>56</v>
      </c>
      <c s="6" t="s">
        <v>578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135</v>
      </c>
      <c>
        <f>(M18*21)/100</f>
      </c>
      <c t="s">
        <v>27</v>
      </c>
    </row>
    <row r="19" spans="1:5" ht="12.75">
      <c r="A19" s="35" t="s">
        <v>55</v>
      </c>
      <c r="E19" s="39" t="s">
        <v>579</v>
      </c>
    </row>
    <row r="20" spans="1:5" ht="12.75">
      <c r="A20" s="35" t="s">
        <v>57</v>
      </c>
      <c r="E20" s="40" t="s">
        <v>575</v>
      </c>
    </row>
    <row r="21" spans="1:5" ht="38.25">
      <c r="A21" t="s">
        <v>59</v>
      </c>
      <c r="E21" s="39" t="s">
        <v>580</v>
      </c>
    </row>
    <row r="22" spans="1:16" ht="12.75">
      <c r="A22" t="s">
        <v>49</v>
      </c>
      <c s="34" t="s">
        <v>68</v>
      </c>
      <c s="34" t="s">
        <v>581</v>
      </c>
      <c s="35" t="s">
        <v>56</v>
      </c>
      <c s="6" t="s">
        <v>582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135</v>
      </c>
      <c>
        <f>(M22*21)/100</f>
      </c>
      <c t="s">
        <v>27</v>
      </c>
    </row>
    <row r="23" spans="1:5" ht="12.75">
      <c r="A23" s="35" t="s">
        <v>55</v>
      </c>
      <c r="E23" s="39" t="s">
        <v>583</v>
      </c>
    </row>
    <row r="24" spans="1:5" ht="12.75">
      <c r="A24" s="35" t="s">
        <v>57</v>
      </c>
      <c r="E24" s="40" t="s">
        <v>575</v>
      </c>
    </row>
    <row r="25" spans="1:5" ht="63.75">
      <c r="A25" t="s">
        <v>59</v>
      </c>
      <c r="E25" s="39" t="s">
        <v>584</v>
      </c>
    </row>
    <row r="26" spans="1:13" ht="12.75">
      <c r="A26" t="s">
        <v>46</v>
      </c>
      <c r="C26" s="31" t="s">
        <v>27</v>
      </c>
      <c r="E26" s="33" t="s">
        <v>585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71</v>
      </c>
      <c s="34" t="s">
        <v>586</v>
      </c>
      <c s="35" t="s">
        <v>56</v>
      </c>
      <c s="6" t="s">
        <v>587</v>
      </c>
      <c s="36" t="s">
        <v>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135</v>
      </c>
      <c>
        <f>(M27*21)/100</f>
      </c>
      <c t="s">
        <v>27</v>
      </c>
    </row>
    <row r="28" spans="1:5" ht="25.5">
      <c r="A28" s="35" t="s">
        <v>55</v>
      </c>
      <c r="E28" s="39" t="s">
        <v>588</v>
      </c>
    </row>
    <row r="29" spans="1:5" ht="12.75">
      <c r="A29" s="35" t="s">
        <v>57</v>
      </c>
      <c r="E29" s="40" t="s">
        <v>56</v>
      </c>
    </row>
    <row r="30" spans="1:5" ht="76.5">
      <c r="A30" t="s">
        <v>59</v>
      </c>
      <c r="E30" s="39" t="s">
        <v>589</v>
      </c>
    </row>
    <row r="31" spans="1:16" ht="12.75">
      <c r="A31" t="s">
        <v>49</v>
      </c>
      <c s="34" t="s">
        <v>76</v>
      </c>
      <c s="34" t="s">
        <v>590</v>
      </c>
      <c s="35" t="s">
        <v>56</v>
      </c>
      <c s="6" t="s">
        <v>591</v>
      </c>
      <c s="36" t="s">
        <v>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592</v>
      </c>
    </row>
    <row r="33" spans="1:5" ht="12.75">
      <c r="A33" s="35" t="s">
        <v>57</v>
      </c>
      <c r="E33" s="40" t="s">
        <v>56</v>
      </c>
    </row>
    <row r="34" spans="1:5" ht="12.75">
      <c r="A34" t="s">
        <v>59</v>
      </c>
      <c r="E34" s="39" t="s">
        <v>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