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01-01-11" sheetId="2" r:id="rId2"/>
    <sheet name="PS 01-01-51" sheetId="3" r:id="rId3"/>
    <sheet name="PS 01-02-11" sheetId="4" r:id="rId4"/>
    <sheet name="PS 01-02-21" sheetId="5" r:id="rId5"/>
    <sheet name="PS 01-02-71" sheetId="6" r:id="rId6"/>
    <sheet name="PS 01-02-91" sheetId="7" r:id="rId7"/>
    <sheet name="PS 01-03-11" sheetId="8" r:id="rId8"/>
    <sheet name="PS 01-03-12" sheetId="9" r:id="rId9"/>
    <sheet name="PS 01-04-05" sheetId="10" r:id="rId10"/>
    <sheet name="SO 01-10-01" sheetId="11" r:id="rId11"/>
    <sheet name="SO 01-11-01" sheetId="12" r:id="rId12"/>
    <sheet name="SO 01-12-01" sheetId="13" r:id="rId13"/>
    <sheet name="SO 01-13-01" sheetId="14" r:id="rId14"/>
    <sheet name="SO 01-20-01" sheetId="15" r:id="rId15"/>
    <sheet name="SO 01-23-01" sheetId="16" r:id="rId16"/>
    <sheet name="SO 01-23-02" sheetId="17" r:id="rId17"/>
    <sheet name="SO 01-30-01" sheetId="18" r:id="rId18"/>
    <sheet name="SO 01-92-01" sheetId="19" r:id="rId19"/>
    <sheet name="SO 01-31-01" sheetId="20" r:id="rId20"/>
    <sheet name="SO 01-31-03" sheetId="21" r:id="rId21"/>
    <sheet name="SO 01-33-01" sheetId="22" r:id="rId22"/>
    <sheet name="SO 01-50-02" sheetId="23" r:id="rId23"/>
    <sheet name="SO 01-60-01" sheetId="24" r:id="rId24"/>
    <sheet name="SO 01-72-01" sheetId="25" r:id="rId25"/>
    <sheet name="SO 01-74-01" sheetId="26" r:id="rId26"/>
    <sheet name="SO 01-77-01" sheetId="27" r:id="rId27"/>
    <sheet name="SO 01-78-01" sheetId="28" r:id="rId28"/>
    <sheet name="SO 01-79-01" sheetId="29" r:id="rId29"/>
    <sheet name="SO 01-84-01" sheetId="30" r:id="rId30"/>
    <sheet name="SO-01-86-01,02" sheetId="31" r:id="rId31"/>
    <sheet name="SO 90-90" sheetId="32" r:id="rId32"/>
    <sheet name="SO 98-98" sheetId="33" r:id="rId33"/>
  </sheets>
  <definedNames/>
  <calcPr/>
  <webPublishing/>
</workbook>
</file>

<file path=xl/sharedStrings.xml><?xml version="1.0" encoding="utf-8"?>
<sst xmlns="http://schemas.openxmlformats.org/spreadsheetml/2006/main" count="15094" uniqueCount="2677">
  <si>
    <t>Aspe</t>
  </si>
  <si>
    <t>Rekapitulace ceny</t>
  </si>
  <si>
    <t>Zm02_5513520014</t>
  </si>
  <si>
    <t>Rekonstrukce nástupišť ŽST Semily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</si>
  <si>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</si>
  <si>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</si>
  <si>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</si>
  <si>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</si>
  <si>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</si>
  <si>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</si>
  <si>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</si>
  <si>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</si>
  <si>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</si>
  <si>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</si>
  <si>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</si>
  <si>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</si>
  <si>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01-01-11</t>
  </si>
  <si>
    <t>Staniční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</si>
  <si>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</si>
  <si>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</si>
  <si>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</si>
  <si>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</si>
  <si>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</si>
  <si>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</si>
  <si>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</si>
  <si>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</si>
  <si>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</si>
  <si>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</si>
  <si>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</si>
  <si>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</si>
  <si>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</si>
  <si>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</si>
  <si>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</si>
  <si>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</si>
  <si>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</si>
  <si>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</si>
  <si>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</si>
  <si>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</si>
  <si>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</si>
  <si>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</si>
  <si>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</si>
  <si>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</si>
  <si>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</si>
  <si>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</si>
  <si>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</si>
  <si>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01-01-11</t>
  </si>
  <si>
    <t>SD</t>
  </si>
  <si>
    <t>.1</t>
  </si>
  <si>
    <t>Slaboproud</t>
  </si>
  <si>
    <t>P</t>
  </si>
  <si>
    <t>17</t>
  </si>
  <si>
    <t>747213</t>
  </si>
  <si>
    <t>CELKOVÁ PROHLÍDKA, ZKOUŠENÍ, MĚŘENÍ A VYHOTOVENÍ VÝCHOZÍ REVIZNÍ ZPRÁVY, PRO OBJEM IN PŘES 500 DO 1000 TIS. KČ</t>
  </si>
  <si>
    <t>KUS</t>
  </si>
  <si>
    <t>2021_OTSKP</t>
  </si>
  <si>
    <t>PP</t>
  </si>
  <si>
    <t>VV</t>
  </si>
  <si>
    <t>TS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</si>
  <si>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</si>
  <si>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18</t>
  </si>
  <si>
    <t>75C218</t>
  </si>
  <si>
    <t>VÝKOLEJKA S PŘESTAVNÍKEM - DEMONTÁŽ</t>
  </si>
  <si>
    <t>1. Položka obsahuje:  
 – demontáž upevňovací soupravy a výkolejky s přestavníkem, demontáž kabelového závěru, odpojení kabelových forem  
 – demontáž výkolejky s přestavníkem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</si>
  <si>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19</t>
  </si>
  <si>
    <t>75C221</t>
  </si>
  <si>
    <t>VÝKOLEJKA SE ZÁMKEM - DODÁVKA</t>
  </si>
  <si>
    <t>1. Položka obsahuje:  
 – dodávka výkolejky s přestavníkem podle typu včetně potřebného pomocného materiálu a jeho dopravy do staveništního skladu  
 – dodávku výkolejky s přestavníkem podle typu včetně pomocného materiálu, na dopravu do staveništního skladu  
2. Položka neobsahuje:  
 X  
3. Způsob měření:  
Udává se počet kusů kompletní konstrukce nebo práce.</t>
  </si>
  <si>
    <t>20</t>
  </si>
  <si>
    <t>75C227</t>
  </si>
  <si>
    <t>VÝKOLEJKA SE ZÁMKEM - MONTÁŽ</t>
  </si>
  <si>
    <t>1. Položka obsahuje:  
 – vyměření místa připevnění upevňovací soupravy výkolejky s přestavníkem a její montáž, připevnění přestavníku na upevňovací soupravu  
 – přezkoušení chodu a nátěr výkolejky s přestavníkem  
 – montáž výkolejky s přestavníkem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</si>
  <si>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21</t>
  </si>
  <si>
    <t>75C518</t>
  </si>
  <si>
    <t>STOŽÁROVÉ NÁVĚSTIDLO DO DVOU SVĚTEL - DEMONTÁŽ</t>
  </si>
  <si>
    <t>1. Položka obsahuje:  
 – demontáž betonového základu, demontáž stožárového návěstidla do dvou světel, zasypání jámy po základu návěstidla  
 – demontáž stožárového návěstidla do dvou světel se všemi pomocnými a doplňujícími pracemi a součástmi a ukolejnění, případné použití mechanizmů, včetně dopravy z místa demontáže do skladu. 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</si>
  <si>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22</t>
  </si>
  <si>
    <t>75C231</t>
  </si>
  <si>
    <t>NÁVĚSTNÍ TĚLESO PRO VÝHYBKU A VÝKOLEJKU - DODÁVKA</t>
  </si>
  <si>
    <t>1. Položka obsahuje:  
 – dodávka návěstního tělesa pro výhybku včetně potřebného pomocného materiálu a dopravy do staveništního skladu  
 – dodávku návěstního tělesa pro výhybku včetně pomocného materiálu, dopravu do místa určení  
2. Položka neobsahuje:  
 X  
3. Způsob měření:  
Udává se počet kusů kompletní konstrukce nebo práce.</t>
  </si>
  <si>
    <t>23</t>
  </si>
  <si>
    <t>75C237</t>
  </si>
  <si>
    <t>NÁVĚSTNÍ TĚLESO PRO VÝHYBKU A VÝKOLEJKU - MONTÁŽ</t>
  </si>
  <si>
    <t>1. Položka obsahuje:  
 – vyměření místa umístění, sestavení a usazení návěsti návěstního tělesa pro výhybku, oprava nátěru  
 – montáž návěsti návěstního tělesa pro výhybku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</si>
  <si>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24</t>
  </si>
  <si>
    <t>75C341</t>
  </si>
  <si>
    <t>POMOCNÉ STAVĚDLO S ELEKTROMAGNETICKÝMI ZÁMKY - DODÁVKA</t>
  </si>
  <si>
    <t>1. Položka obsahuje:  
 – dodávka pomocného stavědla s elektromagnetickými zámky včetně potřebného pomocného materiálu a jeho dopravy do staveništního skladu  
 – dodávku pomocného stavědla s elektromagnetickými zámky včetně pomocného materiálu, na dopravu do staveništního skladu  
2. Položka neobsahuje:  
 X  
3. Způsob měření:  
Udává se počet kusů kompletní konstrukce nebo práce.</t>
  </si>
  <si>
    <t>25</t>
  </si>
  <si>
    <t>75C347</t>
  </si>
  <si>
    <t>POMOCNÉ STAVĚDLO S ELEKTROMAGNETICKÝMI ZÁMKY - MONTÁŽ</t>
  </si>
  <si>
    <t>1. Položka obsahuje:  
 – montáž pomocného stavědla s elektromagnetickými zámky, zapojení kabelových forem (včetně měření a zapojení po měření), přezkoušení  
 – montáž pomocného stavědla s elektromagnetickými zámky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</si>
  <si>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</si>
  <si>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75D151</t>
  </si>
  <si>
    <t>KABELOVÝ OBJEKT - DODÁVKA</t>
  </si>
  <si>
    <t>1. Položka obsahuje:  
 – dodávka kabelového objektu venkovního, potřebného pomocného materiálu a dopravy do staveništního skladu  
 – dodávku kabelového objektu včetně pomocného materiálu, dopravu do staveništního skladu  
2. Položka neobsahuje:  
 X  
3. Způsob měření:  
Udává se počet kusů kompletní konstrukce nebo práce.</t>
  </si>
  <si>
    <t>27</t>
  </si>
  <si>
    <t>75D157</t>
  </si>
  <si>
    <t>KABELOVÝ OBJEKT - MONTÁŽ</t>
  </si>
  <si>
    <t>1. Položka obsahuje:  
 – určení místa umístění, montáž kabelového objektu venkovního dle typu dané položkou  
 – montáž kabelového objektu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</si>
  <si>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28</t>
  </si>
  <si>
    <t>75B137</t>
  </si>
  <si>
    <t>VNITŘNÍ KABELOVÉ ROZVODY PŘES 50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</si>
  <si>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</si>
  <si>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29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</si>
  <si>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</si>
  <si>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</si>
  <si>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</si>
  <si>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30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</si>
  <si>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</si>
  <si>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</si>
  <si>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</si>
  <si>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31</t>
  </si>
  <si>
    <t>75C941</t>
  </si>
  <si>
    <t>DOŘEŠENÍ DALŠÍHO JEDNOHO BODU VE SKŘÍNI S POČÍTAČI NÁPRAV - DODÁVKA</t>
  </si>
  <si>
    <t>1. Položka obsahuje:  
 – dodávka vnitřní výstroje počítače náprav podle typu určeného položkou, potřebného pomocného materiálu a dopravy do staveništního skladu  
 – dodávku dořešení dalšího jednoho bodu ve skříni s počítači náprav na místo určení a pomocného materiálu, dopravu do staveništního skladu  
2. Položka neobsahuje:  
 X  
3. Způsob měření:  
Udává se počet kusů kompletní konstrukce nebo práce.</t>
  </si>
  <si>
    <t>32</t>
  </si>
  <si>
    <t>75D218</t>
  </si>
  <si>
    <t>VÝSTRAŽNÍK SE ZÁVOROU, 1 SKŘÍŇ - DEMONTÁŽ</t>
  </si>
  <si>
    <t>1. Položka obsahuje:  
 – demontáž betonového základu, zasypání jámy po základu, demontáž výstražníku se závorou 1 skříň včetně odpojení kabelových přívodů  
 – demontáž výstražníku se závorou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</si>
  <si>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</si>
  <si>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75D238</t>
  </si>
  <si>
    <t>VÝSTRAŽNÍK SE ZÁVOROU, 2 SKŘÍŇĚ - DEMONTÁŽ</t>
  </si>
  <si>
    <t>1. Položka obsahuje:  
– demontáž betonového základu, zasypání jámy po základu, demontáž výstražníku se závorou 2 skříně včetně  
odpojení kabelových přívodů  
– demontáž výstražníku se závorou 2 skříně se všemi pomocnými a doplňujícími pracemi a součástmi, případné použití  
mechanizmů, včetně dopravy z místa demontáže do skladu  
– naložení vybouraného materiálu na dopravní prostředek  
– odvoz vybouraného materiálu do skladu nebo na likvidaci  
2. Položka neobsahuje:  
– poplatek za likvidaci odpadů (nacení se dle SSD 0)  
3. Způsob měření:</t>
  </si>
  <si>
    <t>34</t>
  </si>
  <si>
    <t>R75D211</t>
  </si>
  <si>
    <t>ZÁVORA PRO PZS, - DODÁVKA</t>
  </si>
  <si>
    <t>1. Položka obsahuje:  
– dodávka závory podle jejího typu a potřebného pomocného materiálu a dopravy do staveništního skladu  
– dodávka závory a pomocného materiálu, dopravu do místa určení  
– montáž závory  
2. Položka neobsahuje:  
X  
3. Způsob měření:  
Udává se počet kusů kompletní konstrukce nebo práce.</t>
  </si>
  <si>
    <t>35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</si>
  <si>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</si>
  <si>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</si>
  <si>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</si>
  <si>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</si>
  <si>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75D237</t>
  </si>
  <si>
    <t>VÝSTRAŽNÍK SE ZÁVOROU, 2 SKŘÍŇĚ - MONTÁŽ</t>
  </si>
  <si>
    <t>1. Položka obsahuje:  
– výkop jámy pro BETONOVÝ základ výstražníku  
– usazení betonového základu, montáž výstražníku se závorou 2 skříně, zapojení kabelových forem (včetně měření a  
zapojení po měření)  
– montáž výstražníku se závorou 2 skříně se všemi pomocnými a doplňujícími pracemi a součástmi, případné použití  
mechanizmů, včetně dopravy ze skladu k místu montáže  
2. Položka neobsahuje:  
X  
3. Způsob měření:</t>
  </si>
  <si>
    <t>37</t>
  </si>
  <si>
    <t>75C411</t>
  </si>
  <si>
    <t>ZÁMEK VÝMĚNOVÝ MEBO ODTLAČNÝ (JEDNODUCHÝ, KONTROLNÍ) - DODÁVKA</t>
  </si>
  <si>
    <t>1. Položka obsahuje:  
– dodávka zámku výměnového nebo odtlačného podle typu včetně potřebného pomocného materiálu a jeho dopravy  
do staveništního skladu  
– pořízení dodávky zámku výměnového nebo odtlačného podle typu včetně pomocného materiálu, na dopravu do  
staveništního skladu  
2. Položka neobsahuje:  
X  
3. Způsob měření:</t>
  </si>
  <si>
    <t>38</t>
  </si>
  <si>
    <t>75C417</t>
  </si>
  <si>
    <t>ZÁMEK VÝMĚNOVÝ MEBO ODTLAČNÝ (JEDNODUCHÝ, KONTROLNÍ) - MONTAŽ</t>
  </si>
  <si>
    <t>1. Položka obsahuje:  
– vyměření místa pro montáž zámku výměnového nebo odtlačného, připevnění, natypování  
– montáž zámku výměnového nebo odtlačného se všemi pomocnými a doplňujícími pracemi a součástmi, případné  
použití mechanizmů, včetně dopravy ze skladu k místu montáže  
2. Položka neobsahuje:  
X  
3. Způsob měření:</t>
  </si>
  <si>
    <t>39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</si>
  <si>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</si>
  <si>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</si>
  <si>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</si>
  <si>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40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</si>
  <si>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</si>
  <si>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</si>
  <si>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</si>
  <si>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41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</si>
  <si>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</si>
  <si>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</si>
  <si>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</si>
  <si>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</si>
  <si>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42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</si>
  <si>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</si>
  <si>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</si>
  <si>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</si>
  <si>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43</t>
  </si>
  <si>
    <t>75E187</t>
  </si>
  <si>
    <t>PŘÍPRAVA A CELKOVÉ ZKOUŠKY ELEKTRONICKÉHO STAVĚDLA PRO JEDNU VLAKOVOU CESTU</t>
  </si>
  <si>
    <t>1. Položka obsahuje:  
 – příprava a provedení celkových zkoušek za 1 jízdní cestu  
 – kompletní přezkoušení a regulaci  
2. Položka neobsahuje:  
 X  
3. Způsob měření:  
Udává se počet kusů kompletní konstrukce nebo práce.</t>
  </si>
  <si>
    <t>44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</si>
  <si>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</si>
  <si>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</si>
  <si>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</si>
  <si>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45</t>
  </si>
  <si>
    <t>75B949</t>
  </si>
  <si>
    <t>INDIVIDUÁLNÍ SW ELEKTRONICKÉHO STAVĚDLA S ELEKTRONICKÝM ROZHRANÍM - ÚPRAVA</t>
  </si>
  <si>
    <t>V.J.</t>
  </si>
  <si>
    <t>1. Položka obsahuje:  
 – úprava a instalace individuálního SW elektronického stavědla podle specifikace místa použití  
 –úprava a instalaci příslušného programového vybavení  
2. Položka neobsahuje:  
 X  
3. Způsob měření:  
Měří se ve výhybkových jednotkách, tj. udává se libovolná metráž kabelů a libovolná kusovitost příslušenství vztažená na jednu výhybkovou jednotku.</t>
  </si>
  <si>
    <t>46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</si>
  <si>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</si>
  <si>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</si>
  <si>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</si>
  <si>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47</t>
  </si>
  <si>
    <t>75G212</t>
  </si>
  <si>
    <t>MODUL PODŘÍZENÉ ČÁSTI ELEKTRONICKÉHO STAVĚDLA ZÁKLADNÍ - DODÁVKA I MONTÁŽ</t>
  </si>
  <si>
    <t>viz TZ</t>
  </si>
  <si>
    <t>(Základní podřízený modul stavědla je nutné vždy doplnit o Modul podřízené části elektronického stavědla rozšiřující v dopravně dle počtu v.j. dopravny. Podřízený modul elektronického stavědla vyžaduje vždy v rámci jednoho stavědla i Modul řídící části elektronického stavědla.)  
1. Položka obsahuje:  
 – podřízenou vnitřní část elektronického stavědla včetně SW  
 – vnitřní část systému PN či KO  
 – diagnostiku  
 – pořízení zařízení a montáž včetně pomocného materiálu a dopravu do místa určení  
2. Položka neobsahuje:  
 – napájení  
 – JOP  
 – DOZ  
 – modul podřízené části elektronického stavědla rozšiřující v dopravně  
 – modul řídící části elektronického stavědla  
3. Způsob měření:  
Udává se počet kusů kompletní konstrukce nebo práce.</t>
  </si>
  <si>
    <t>48</t>
  </si>
  <si>
    <t>R75E117</t>
  </si>
  <si>
    <t>viz harmonogram</t>
  </si>
  <si>
    <t>1. Položka obsahuje:  
 – nasazení dopravního zaměstnance správy dopravní cesty při provádění prací na zařízení vevýluce z dálkového ovládání,vytváření informačních vývěsek pro cestující při realizaci stavby (např. upozornění na probíhající stavbu, příchod k nástupištím a pod.)  
 – ztrátu času pracovníků prozozovatele, kteří tento čas využijí ve prospěch prováděné stavby  
2. Položka neobsahuje:  
 X  
3. Způsob měření:  
Udává se počet hodin nasazení dopravního zaměstnance</t>
  </si>
  <si>
    <t>50</t>
  </si>
  <si>
    <t>75IK11</t>
  </si>
  <si>
    <t>MĚŘENÍ STÁVAJÍCÍHO OPTICKÉHO KABELU</t>
  </si>
  <si>
    <t>VLÁKNO</t>
  </si>
  <si>
    <t>komplexní tří vlnových délek (PM+OTDR)</t>
  </si>
  <si>
    <t>Měření původního OK 2x36 vl.</t>
  </si>
  <si>
    <t>51</t>
  </si>
  <si>
    <t>75IK6</t>
  </si>
  <si>
    <t>MĚŘENÍ KOMPLEXNÍ OPTICKÉHO KABELU</t>
  </si>
  <si>
    <t>Měření nově položeného OK 2x36 vl.</t>
  </si>
  <si>
    <t>52</t>
  </si>
  <si>
    <t>75J821</t>
  </si>
  <si>
    <t>OPTICKÝ PIGTAIL SINGLEMODE DO 2 M</t>
  </si>
  <si>
    <t>53</t>
  </si>
  <si>
    <t>75J82X</t>
  </si>
  <si>
    <t>OPTICKÝ PIGTAIL SINGLEMODE - MONTÁŽ</t>
  </si>
  <si>
    <t>54</t>
  </si>
  <si>
    <t>75J921</t>
  </si>
  <si>
    <t>OPTICKÝ PATCHCORD SINGLEMODE DO 5 M</t>
  </si>
  <si>
    <t>55</t>
  </si>
  <si>
    <t>75J92X</t>
  </si>
  <si>
    <t>OPTICKÝ PATCHCORD SINGLEMODE - MONTÁŽ</t>
  </si>
  <si>
    <t>56</t>
  </si>
  <si>
    <t>75IE81</t>
  </si>
  <si>
    <t>SKŘÍŇ TEMPEROVANÁ JEDNODUCHÁ DO 25 U</t>
  </si>
  <si>
    <t>Včetně výstroje dle PD.</t>
  </si>
  <si>
    <t>57</t>
  </si>
  <si>
    <t>75IE8X</t>
  </si>
  <si>
    <t>SKŘÍŇ TEMPEROVANÁ JEDNODUCHÁ DO 25 U - MONTÁŽ</t>
  </si>
  <si>
    <t>58</t>
  </si>
  <si>
    <t>742G12</t>
  </si>
  <si>
    <t>KABEL NN DVOU- A TŘÍŽÍLOVÝ CU S PLASTOVOU IZOLACÍ OD 4 DO 16 MM2</t>
  </si>
  <si>
    <t>M</t>
  </si>
  <si>
    <t>59</t>
  </si>
  <si>
    <t>703212</t>
  </si>
  <si>
    <t>KABELOVÝ ŽLAB NOSNÝ/DRÁTĚNÝ ŽÁROVĚ ZINKOVANÝ VČETNĚ UPEVNĚNÍ A PŘÍSLUŠENSTVÍ SVĚTLÉ ŠÍŘKY PŘES 100 DO 250 MM</t>
  </si>
  <si>
    <t>Ostatní položky</t>
  </si>
  <si>
    <t>60</t>
  </si>
  <si>
    <t>13173</t>
  </si>
  <si>
    <t>HLOUBENÍ JAM ZAPAŽ I NEPAŽ TŘ. I</t>
  </si>
  <si>
    <t>M3</t>
  </si>
  <si>
    <t>61</t>
  </si>
  <si>
    <t>13273</t>
  </si>
  <si>
    <t>HLOUBENÍ RÝH ŠÍŘ DO 2M PAŽ I NEPAŽ TŘ. I</t>
  </si>
  <si>
    <t>62</t>
  </si>
  <si>
    <t>17411</t>
  </si>
  <si>
    <t>ZÁSYP JAM A RÝH ZEMINOU SE ZHUTNĚNÍM</t>
  </si>
  <si>
    <t>63</t>
  </si>
  <si>
    <t>75O961</t>
  </si>
  <si>
    <t>DDTS ŽDC, SPOLUPRÁCE ZHOTOVITELE URČENÉHO ZAŘÍZENÍ PŘI INTEGRACI DO DDTS</t>
  </si>
  <si>
    <t>64</t>
  </si>
  <si>
    <t>747301</t>
  </si>
  <si>
    <t>PROVEDENÍ PROHLÍDKY A ZKOUŠKY PRÁVNICKOU OSOBOU, VYDÁNÍ PRŮKAZU ZPŮSOBILOSTI</t>
  </si>
  <si>
    <t>65</t>
  </si>
  <si>
    <t>74F322</t>
  </si>
  <si>
    <t>REVIZNÍ ZPRÁVA</t>
  </si>
  <si>
    <t>66</t>
  </si>
  <si>
    <t>74F323</t>
  </si>
  <si>
    <t>67</t>
  </si>
  <si>
    <t>747705</t>
  </si>
  <si>
    <t>MANIPULACE NA ZAŘÍZENÍCH PROVÁDĚNÉ PROVOZOVATELEM</t>
  </si>
  <si>
    <t>68</t>
  </si>
  <si>
    <t>02940</t>
  </si>
  <si>
    <t>OSTATNÍ POŽADAVKY - VYPRACOVÁNÍ DOKUMENTACE</t>
  </si>
  <si>
    <t>KPL</t>
  </si>
  <si>
    <t>69</t>
  </si>
  <si>
    <t>02944</t>
  </si>
  <si>
    <t>OSTAT POŽADAVKY - DOKUMENTACE SKUTEČ PROVEDENÍ V DIGIT FORMĚ</t>
  </si>
  <si>
    <t>70</t>
  </si>
  <si>
    <t>75N711</t>
  </si>
  <si>
    <t>MĚŘENÍ RÁDIOVÝCH SÍTÍ PŘEDPROJEKTOVÉ PRO PÁSMO 460 MHZ (TRS)</t>
  </si>
  <si>
    <t>71</t>
  </si>
  <si>
    <t>75N712</t>
  </si>
  <si>
    <t>MĚŘENÍ RÁDIOVÝCH SÍTÍ PO REALIZACI PRO PÁSMO 460 MHZ (TRS)</t>
  </si>
  <si>
    <t>72</t>
  </si>
  <si>
    <t>75N611</t>
  </si>
  <si>
    <t>KOMPLEXNÍ OCHRANA TRS PŘED BLESKEM A PŘEPĚTÍM</t>
  </si>
  <si>
    <t>73</t>
  </si>
  <si>
    <t>75N61X</t>
  </si>
  <si>
    <t>KOMPLEXNÍ OCHRANA TRS PŘED BLESKEM A PŘEPĚTÍM - MONTÁŽ</t>
  </si>
  <si>
    <t>74</t>
  </si>
  <si>
    <t>75N41Y</t>
  </si>
  <si>
    <t>ANTÉNNÍ STOŽÁR TRUBKOVÝ - DEMONTÁŽ</t>
  </si>
  <si>
    <t>75</t>
  </si>
  <si>
    <t>75N415</t>
  </si>
  <si>
    <t>ANTÉNNÍ STOŽÁR TRUBKOVÝ - CELKOVÁ REPASE</t>
  </si>
  <si>
    <t>76</t>
  </si>
  <si>
    <t>75N41X</t>
  </si>
  <si>
    <t>ANTÉNNÍ STOŽÁR TRUBKOVÝ - MONTÁŽ</t>
  </si>
  <si>
    <t>77</t>
  </si>
  <si>
    <t>75N1C1</t>
  </si>
  <si>
    <t>1</t>
  </si>
  <si>
    <t>TRS, KOAXIÁLNÍ KABEL VENKOVNÍ PRŮMĚRU DO 35 MM</t>
  </si>
  <si>
    <t>78</t>
  </si>
  <si>
    <t>75N1C3</t>
  </si>
  <si>
    <t>TRS, KOAXIÁLNÍ KABEL VENKOVNÍ - SADA KONEKTORŮ (2KS)</t>
  </si>
  <si>
    <t>79</t>
  </si>
  <si>
    <t>75N1CX</t>
  </si>
  <si>
    <t>TRS, KOAXIÁLNÍ KABEL VENKOVNÍ - MONTÁŽ</t>
  </si>
  <si>
    <t>80</t>
  </si>
  <si>
    <t>75N1B5</t>
  </si>
  <si>
    <t>TRS, SMĚROVÁNÍ ANTÉN</t>
  </si>
  <si>
    <t>81</t>
  </si>
  <si>
    <t>R-položka</t>
  </si>
  <si>
    <t>AKTUALIZACE KABELOVÉ KNIHY</t>
  </si>
  <si>
    <t>Slaboproud - kabelizace</t>
  </si>
  <si>
    <t>14173</t>
  </si>
  <si>
    <t>PROTLAČOVÁNÍ POTRUBÍ Z PLAST HMOT DN DO 200MM</t>
  </si>
  <si>
    <t>položka zahrnuje dodávku protlačovaného potrubí a veškeré pomocné práce (startovací zařízení, startovací a cílová jáma, opěrné a vodící bloky a pod.)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</si>
  <si>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</si>
  <si>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13273A</t>
  </si>
  <si>
    <t>HLOUBENÍ RÝH ŠÍŘ DO 2M PAŽ I NEPAŽ TŘ. 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</si>
  <si>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 
přemostění, zpevněné plochy, zakrytí a pod.)  
- nezahrnuje uložení zeminy (na skládku, do násypu) ani poplatky za skládku, vykazují se v položce č.0141**</t>
  </si>
  <si>
    <t>4</t>
  </si>
  <si>
    <t>75A331</t>
  </si>
  <si>
    <t>SPOJKA ROVNÁ PRO PLASTOVÉ KABELY SE STÍNĚNÍM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</si>
  <si>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 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</si>
  <si>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5</t>
  </si>
  <si>
    <t>75A332</t>
  </si>
  <si>
    <t>SPOJKA ROVNÁ PRO PLASTOVÉ KABELY SE STÍNĚNÍM S JÁDRY O PRŮMĚRU 1 MM2 PŘES 12 PÁRŮ</t>
  </si>
  <si>
    <t>6</t>
  </si>
  <si>
    <t>75A111</t>
  </si>
  <si>
    <t>KABEL METALICKÝ JEDNOPLÁŠŤOVÝ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</si>
  <si>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</si>
  <si>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</si>
  <si>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7</t>
  </si>
  <si>
    <t>75A121</t>
  </si>
  <si>
    <t>KABEL METALICKÝ JEDNOPLÁŠŤOVÝ PŘES 12 PÁRŮ - DODÁVKA</t>
  </si>
  <si>
    <t>8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</si>
  <si>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</si>
  <si>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</si>
  <si>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</si>
  <si>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9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</si>
  <si>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</si>
  <si>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</si>
  <si>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</si>
  <si>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10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</si>
  <si>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</si>
  <si>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</si>
  <si>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</si>
  <si>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11</t>
  </si>
  <si>
    <t>75A312</t>
  </si>
  <si>
    <t>KABELOVÁ FORMA (UKONČENÍ KABELŮ) PRO KABELY ZABEZPEČOVACÍ PŘES 12 PÁRŮ</t>
  </si>
  <si>
    <t>12</t>
  </si>
  <si>
    <t>702111</t>
  </si>
  <si>
    <t>KABELOVÝ ŽLAB ZEMNÍ VČETNĚ KRYTU SVĚTLÉ ŠÍŘKY DO 120 MM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</si>
  <si>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</si>
  <si>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13</t>
  </si>
  <si>
    <t>702212</t>
  </si>
  <si>
    <t>KABELOVÁ CHRÁNIČKA ZEMNÍ DN PŘES 100 DO 200 MM</t>
  </si>
  <si>
    <t>14</t>
  </si>
  <si>
    <t>701004</t>
  </si>
  <si>
    <t>VYHLEDÁVACÍ MARKER ZEMNÍ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</si>
  <si>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</si>
  <si>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15</t>
  </si>
  <si>
    <t>75A410</t>
  </si>
  <si>
    <t>OZNAČENÍ KABELŮ ZNAČKOVACÍ KABELOVOU OBJÍMKOU</t>
  </si>
  <si>
    <t>1. Položka obsahuje:  
 – zhotovení objímky značkovací na průměr kabelu, vyražení znaku na objímku, připevnění objímky na kabel  
 – výrobu objímek, použití mechanizmů, dopravu k místu použití, mzdy  
2. Položka neobsahuje:  
 X  
3. Způsob měření:  
Udává se počet kusů kompletní konstrukce nebo práce.</t>
  </si>
  <si>
    <t>16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</si>
  <si>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</si>
  <si>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</si>
  <si>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</si>
  <si>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 xml:space="preserve">  PS 01-01-51</t>
  </si>
  <si>
    <t>ŽST Stará Paka, úprava DOZZ</t>
  </si>
  <si>
    <t>PS 01-01-51</t>
  </si>
  <si>
    <t>01</t>
  </si>
  <si>
    <t>75B219</t>
  </si>
  <si>
    <t>JEDNOTNÉ OVLÁDACÍ PRACOVIŠTĚ (JOP), TECHNOLOGIE, NEZÁLOHOVANÉ - ÚPRAVA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</si>
  <si>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</si>
  <si>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</si>
  <si>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</si>
  <si>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</si>
  <si>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75B859</t>
  </si>
  <si>
    <t>SKŘÍŇ DOZ - ÚPRAVA</t>
  </si>
  <si>
    <t>1. Položka obsahuje:  
 – demontáž, montáž skříně DOZ, odpojení, zapojení, včetně dodávky potřebného materiálu  
 – demontáž a 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</si>
  <si>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D.2</t>
  </si>
  <si>
    <t>Železniční sdělovací zařízení</t>
  </si>
  <si>
    <t xml:space="preserve">  PS 01-02-11</t>
  </si>
  <si>
    <t>ŽST Semily, Místní kabelizace</t>
  </si>
  <si>
    <t>PS 01-02-11</t>
  </si>
  <si>
    <t>DOK, TK</t>
  </si>
  <si>
    <t>75I911</t>
  </si>
  <si>
    <t>OPTOTRUBKA HDPE PRŮMĚRU DO 40 MM</t>
  </si>
  <si>
    <t>75I91X</t>
  </si>
  <si>
    <t>OPTOTRUBKA HDPE - MONTÁŽ</t>
  </si>
  <si>
    <t>75I91Y</t>
  </si>
  <si>
    <t>OPTOTRUBKA HDPE - DEMONTÁŽ</t>
  </si>
  <si>
    <t>75I812</t>
  </si>
  <si>
    <t>KABEL OPTICKÝ SINGLEMODE DO 36 VLÁKEN</t>
  </si>
  <si>
    <t>KMVLÁKNO</t>
  </si>
  <si>
    <t>75I815</t>
  </si>
  <si>
    <t>KABEL OPTICKÝ SINGLEMODE - MONTÁŽ DO OBSAZENÉ TRUBKY</t>
  </si>
  <si>
    <t>75I81Y</t>
  </si>
  <si>
    <t>KABEL OPTICKÝ SINGLEMODE - DEMONTÁŽ</t>
  </si>
  <si>
    <t>75I222</t>
  </si>
  <si>
    <t>KABEL ZEMNÍ DVOUPLÁŠŤOVÝ BEZ PANCÍŘE PRŮMĚRU ŽÍLY 0,8 MM DO 25XN</t>
  </si>
  <si>
    <t>KMČTYŘKA</t>
  </si>
  <si>
    <t>75I22X</t>
  </si>
  <si>
    <t>KABEL ZEMNÍ DVOUPLÁŠŤOVÝ BEZ PANCÍŘE PRŮMĚRU ŽÍLY 0,8 MM - MONTÁŽ</t>
  </si>
  <si>
    <t>75I22Y</t>
  </si>
  <si>
    <t>KABEL ZEMNÍ DVOUPLÁŠŤOVÝ BEZ PANCÍŘE PRŮMĚRU ŽÍLY 0,8 MM - DEMONTÁŽ</t>
  </si>
  <si>
    <t>75I961</t>
  </si>
  <si>
    <t>OPTOTRUBKA - HERMETIZACE ÚSEKU DO 2000 M</t>
  </si>
  <si>
    <t>ÚSEK</t>
  </si>
  <si>
    <t>75I962</t>
  </si>
  <si>
    <t>OPTOTRUBKA - KALIBRACE</t>
  </si>
  <si>
    <t>75IA11</t>
  </si>
  <si>
    <t>OPTOTRUBKOVÁ SPOJKA PRŮMĚRU DO 40 MM</t>
  </si>
  <si>
    <t>75IA1X</t>
  </si>
  <si>
    <t>OPTOTRUBKOVÁ SPOJKA - MONTÁŽ</t>
  </si>
  <si>
    <t>75IA31</t>
  </si>
  <si>
    <t>OPTOTRUBKOVÁ SPOJKA Y PRŮMĚRU DO 40 MM</t>
  </si>
  <si>
    <t>75IA3X</t>
  </si>
  <si>
    <t>OPTOTRUBKOVÁ SPOJKA Y - MONTÁŽ</t>
  </si>
  <si>
    <t>75IA81</t>
  </si>
  <si>
    <t>OPTOTRUBKOVÁ REDUKCE PRŮMĚRU DO 40 MM</t>
  </si>
  <si>
    <t>75IA8X</t>
  </si>
  <si>
    <t>OPTOTRUBKOVÁ REDUKCE - MONTÁŽ</t>
  </si>
  <si>
    <t>75IEE3</t>
  </si>
  <si>
    <t>OPTICKÝ ROZVADĚČ 19" PROVEDENÍ 36 VLÁKEN</t>
  </si>
  <si>
    <t>75IEEX</t>
  </si>
  <si>
    <t>OPTICKÝ ROZVADĚČ 19" PROVEDENÍ - MONTÁŽ</t>
  </si>
  <si>
    <t>75IF11</t>
  </si>
  <si>
    <t>SPOJOVACÍ SVORKOVNICE 2/10</t>
  </si>
  <si>
    <t>75IF1X</t>
  </si>
  <si>
    <t>SPOJOVACÍ SVORKOVNICE 2/10 - MONTÁŽ</t>
  </si>
  <si>
    <t>75IH62</t>
  </si>
  <si>
    <t>UKONČENÍ KABELU OPTICKÉHO DO 36 VLÁKEN</t>
  </si>
  <si>
    <t>75IH6Y</t>
  </si>
  <si>
    <t>UKONČENÍ KABELU OPTICKÉHO - DEMONTÁŽ</t>
  </si>
  <si>
    <t>75IH32</t>
  </si>
  <si>
    <t>UKONČENÍ KABELU FORMA KABELOVÁ DÉLKY DO 0,5 M DO 25XN</t>
  </si>
  <si>
    <t>75IH3Y</t>
  </si>
  <si>
    <t>UKONČENÍ KABELU FORMA KABELOVÁ DÉLKY DO 0,5 M - DEMONTÁŽ</t>
  </si>
  <si>
    <t>75II71</t>
  </si>
  <si>
    <t>SPOJKA OPTICKÁ DO 72 VLÁKEN</t>
  </si>
  <si>
    <t>75II7X</t>
  </si>
  <si>
    <t>SPOJKA OPTICKÁ - MONTÁŽ</t>
  </si>
  <si>
    <t>75II7Y</t>
  </si>
  <si>
    <t>SPOJKA OPTICKÁ - DEMONTÁŽ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</si>
  <si>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</si>
  <si>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</si>
  <si>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</si>
  <si>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</si>
  <si>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R75IK6</t>
  </si>
  <si>
    <t>[bez vazby na CS]</t>
  </si>
  <si>
    <t>komplexní tří vlnových délek (PM+OTDR)  
Měření nově položeného OK 2x36 vl.</t>
  </si>
  <si>
    <t>75IJ21</t>
  </si>
  <si>
    <t>MĚŘENÍ ZKRÁCENÉ ZÁVĚREČNÉ DÁLKOVÉHO KABELU V OBOU SMĚRECH ZA PROVOZU</t>
  </si>
  <si>
    <t>ČTYŘKA</t>
  </si>
  <si>
    <t>75IJ15</t>
  </si>
  <si>
    <t>MĚŘENÍ A VYROVNÁNÍ KAPACITNÍCH NEROVNOVÁH NA MÍSTNÍM SDĚLOVACÍM KABELU, KABEL DO 4 KM DÉLKY, 1 ČTYŘKA</t>
  </si>
  <si>
    <t>MK</t>
  </si>
  <si>
    <t>75IB31</t>
  </si>
  <si>
    <t>MIKROTRUBIČKA ZODOLNĚNÁ DO 10/5,5 MM</t>
  </si>
  <si>
    <t>75IB3X</t>
  </si>
  <si>
    <t>MIKROTRUBIČKA ZODOLNĚNÁ DO 10/5,5 MM - MONTÁŽ</t>
  </si>
  <si>
    <t>75IC11</t>
  </si>
  <si>
    <t>MIKROTRUBIČKOVÁ SPOJKA PRŮMĚRU DO 10 MM</t>
  </si>
  <si>
    <t>75IC1X</t>
  </si>
  <si>
    <t>MIKROTRUBIČKOVÁ SPOJKA - MONTÁŽ</t>
  </si>
  <si>
    <t>75I831</t>
  </si>
  <si>
    <t>KABEL OPTICKÝ MIKROKABEL DO 12 VLÁKEN</t>
  </si>
  <si>
    <t>0,508km x 12vl.</t>
  </si>
  <si>
    <t>75I832</t>
  </si>
  <si>
    <t>KABEL OPTICKÝ MIKROKABEL DO 36 VLÁKEN</t>
  </si>
  <si>
    <t>0,080km x 36vl.</t>
  </si>
  <si>
    <t>75I83X</t>
  </si>
  <si>
    <t>KABEL OPTICKÝ MIKROKABEL - MONTÁŽ</t>
  </si>
  <si>
    <t>75I841</t>
  </si>
  <si>
    <t>KABEL OPTICKÝ - REZERVA DO 500 MM</t>
  </si>
  <si>
    <t>75I84X</t>
  </si>
  <si>
    <t>KABEL OPTICKÝ - REZERVA DO 500 MM - MONTÁŽ</t>
  </si>
  <si>
    <t>49</t>
  </si>
  <si>
    <t>R02940</t>
  </si>
  <si>
    <t>R02944</t>
  </si>
  <si>
    <t>R75N1C1</t>
  </si>
  <si>
    <t>R75N1C3</t>
  </si>
  <si>
    <t>R75N1CX</t>
  </si>
  <si>
    <t>R75N1B5</t>
  </si>
  <si>
    <t xml:space="preserve">  PS 01-02-21</t>
  </si>
  <si>
    <t>ŽST Semily, Rozhlasové zařízení</t>
  </si>
  <si>
    <t>PS 01-02-21</t>
  </si>
  <si>
    <t>Rozhlasové zařízení</t>
  </si>
  <si>
    <t>743161</t>
  </si>
  <si>
    <t>OSVĚTLOVACÍ STOŽÁR  - ÚPRAVA PRO MONTÁŽ PŘÍDAVNÉHO ZAŘÍZENÍ (ROZHLAS, KAMERA, ČIDLO APOD.)</t>
  </si>
  <si>
    <t>1. Položka obsahuje:  
 – veškeré příslušenství, technický popis viz. projektová dokumentace  
2. Položka neobsahuje:  
 X  
3. Způsob měření:  
Udává se počet kusů kompletní konstrukce nebo práce.</t>
  </si>
  <si>
    <t>75L161</t>
  </si>
  <si>
    <t>ROZHLASOVÉ PŘÍSLUŠENSTVÍ - KONZOLA PRO REPRODUKTOR</t>
  </si>
  <si>
    <t>1. Položka obsahuje:  
 – dodávku specifikovaného bloku/zařízení včetně potřebného drobného montážního materiálu  
 – dodávku souvisejícího příslušenství pro specifikovaný blok/zařízení  
 – dopravu a skladování  
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</si>
  <si>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</si>
  <si>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</si>
  <si>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</si>
  <si>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</si>
  <si>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75L166</t>
  </si>
  <si>
    <t>ROZHLASOVÉ PŘÍSLUŠENSTVÍ - GALVANICKÉ ODDĚLENÍ ROZHLASOVÝCH KABELOVÝCH ROZVODŮ</t>
  </si>
  <si>
    <t>75L16X</t>
  </si>
  <si>
    <t>ROZHLASOVÉ PŘÍSLUŠENSTVÍ - MONTÁŽ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</si>
  <si>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</si>
  <si>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75L175</t>
  </si>
  <si>
    <t>REPRODUKTOR VENKOVNÍ TLAKOVÝ S NASTAVITELNÝM VÝKONEM</t>
  </si>
  <si>
    <t>75L17X</t>
  </si>
  <si>
    <t>REPRODUKTOR VENKOVNÍ - MONTÁŽ</t>
  </si>
  <si>
    <t>75L1A1</t>
  </si>
  <si>
    <t>MĚŘENÍ AKUSTICKÉHO HLUKU NA HRANICI OCHRANNÉHO PÁSMA V ŽST</t>
  </si>
  <si>
    <t>KOMPLET</t>
  </si>
  <si>
    <t>1. Položka obsahuje:  
 – práce spojené s měřením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</si>
  <si>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</si>
  <si>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</si>
  <si>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 
 – práce spojené se zkoušením, nastavením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</si>
  <si>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</si>
  <si>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</si>
  <si>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komplet odlišných materiálů a činností, které tvoří funkční nedělitelný celek daný názvem položky.</t>
  </si>
  <si>
    <t>742G11</t>
  </si>
  <si>
    <t>KABEL NN DVOU- A TŘÍŽÍLOVÝ CU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</si>
  <si>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</si>
  <si>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75L19X</t>
  </si>
  <si>
    <t>KABEL SILOVÝ PRO ROZHLAS - MONTÁŽ</t>
  </si>
  <si>
    <t>kmžíla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</si>
  <si>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kmžíla.</t>
  </si>
  <si>
    <t>75L11X</t>
  </si>
  <si>
    <t>ROZHLASOVÁ ÚSTŘEDNA - MONTÁŽ</t>
  </si>
  <si>
    <t>úprava stávající RU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</si>
  <si>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</si>
  <si>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702211</t>
  </si>
  <si>
    <t>KABELOVÁ CHRÁNIČKA ZEMNÍ DN DO 100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</si>
  <si>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</si>
  <si>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</si>
  <si>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</si>
  <si>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</si>
  <si>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1. Položka obsahuje:   
- spolupráci zhotovitele určeného sdělovacího, silnoproudého nebo jiného zařízení  (dle TZ) realizovaného samostatným PS/SO se zaintegrováním tohoto zařízení do DDTS  
- předání potřebných podkladů (výkresů, databází, specifikací...) k zaintegrování zařízení do DDTS  
- spolupráce při integraci a v průběhu vytváření výrobní dokumentace  
- veškeré potřebné mechanizmy, včetně obsluhy, náklady na mzdy  
2. Položka neobsahuje:  
 X  
3. Způsob měření:  
Udává se jeden kus za PS/SO ve kterém je zařízení určené k integraci do systému DDTS.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</si>
  <si>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</si>
  <si>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</si>
  <si>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</si>
  <si>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 xml:space="preserve">  PS 01-02-71</t>
  </si>
  <si>
    <t>ŽST Semily, informační systém</t>
  </si>
  <si>
    <t>PS 01-02-71</t>
  </si>
  <si>
    <t>Informační systém</t>
  </si>
  <si>
    <t>R75L311</t>
  </si>
  <si>
    <t>ODJEZDOVÁ NEBO PŘÍJEZDOVÁ TABULE IS JEDNOSTRANNÁ DO 6-TI ŘÁDKŮ</t>
  </si>
  <si>
    <t>V LED PROVEDENÍ DLE GRAFICKÉHO MANUÁLU K SM 118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</si>
  <si>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</si>
  <si>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75L3BY</t>
  </si>
  <si>
    <t>MONITOR IS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</si>
  <si>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</si>
  <si>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75L32X</t>
  </si>
  <si>
    <t>ODJEZDOVÁ NEBO PŘÍJEZDOVÁ TABULE IS - MONTÁŽ</t>
  </si>
  <si>
    <t>R75L361</t>
  </si>
  <si>
    <t>NÁSTUPIŠTNÍ TABULE IS OBOUSTRANNÁ BEZ ČÍSLA KOLEJE</t>
  </si>
  <si>
    <t>1. Položka obsahuje:    
– dodávku specifikovaného bloku/zařízení včetně potřebného drobného montážního    
materiálu    
– dodávku souvisejícího příslušenství pro specifikovaný blok/zařízení    
- dodávku sloupu a základu pro uchycení tabule                                                                               – dopravu a skladování    
– kompletní montáž (oživení, konfigurace, nastavení a uvedení do provozu) specifikovaného bloku/zařízení a souvisejícího příslušenství včetně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</si>
  <si>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75L36X</t>
  </si>
  <si>
    <t>NÁSTUPIŠTNÍ TABULE IS - MONTÁŽ</t>
  </si>
  <si>
    <t>75L3A4</t>
  </si>
  <si>
    <t>INFORMAČNÍ PRVEK, ZÁVĚS PRO INFORMAČNÍ TABULE</t>
  </si>
  <si>
    <t>75L3AX</t>
  </si>
  <si>
    <t>INFORMAČNÍ PRVEK, - MONTÁŽ</t>
  </si>
  <si>
    <t>R75L3A7</t>
  </si>
  <si>
    <t>INFORMAČNÍ PRVEK, SAMOSTATNÁ KONSTRUKCE INFORMAČNÍ TABULE</t>
  </si>
  <si>
    <t>DLE GRAFICKÉHO MANUÁLU K SM 118</t>
  </si>
  <si>
    <t>75L3A1</t>
  </si>
  <si>
    <t>INFORMAČNÍ PRVEK, HLASOVÝ MODUL PRO NEVIDOMÉ</t>
  </si>
  <si>
    <t>R75L243</t>
  </si>
  <si>
    <t>HODINY PODRUŽNÉ NEBO AUTONOMNÍ VENKOVNÍ RUČIČKOVÉ OBOUSTRANNÉ DO 50 CM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</si>
  <si>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2. Položka neobsahuje:    
X    
3. Způsob měření:    
Udává se počet kusů kompletní konstrukce nebo práce.</t>
  </si>
  <si>
    <t>R75L241</t>
  </si>
  <si>
    <t>HODINY PODRUŽNÉ NEBO AUTONOMNÍ VENKOVNÍ RUČIČKOVÉ JEDNOSTRANNÉ DO 50 CM</t>
  </si>
  <si>
    <t>75L24X</t>
  </si>
  <si>
    <t>HODINY PODRUŽNÉ NEBO AUTONOMNÍ VENKOVNÍ - MONTÁŽ</t>
  </si>
  <si>
    <t>75L253</t>
  </si>
  <si>
    <t>ZÁVĚS PRO PODRUŽNÉ HODINY RUČIČKOVÉ OBOUSTRANNÉ DO 50 CM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</si>
  <si>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</si>
  <si>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75L251</t>
  </si>
  <si>
    <t>ZÁVĚS PRO PODRUŽNÉ HODINY RUČIČKOVÉ JEDNOSTRANNÉ DO 50 CM</t>
  </si>
  <si>
    <t>75L25X</t>
  </si>
  <si>
    <t>ZÁVĚS PRO PODRUŽNÉ HODINY - MONTÁŽ</t>
  </si>
  <si>
    <t>742L11</t>
  </si>
  <si>
    <t>UKONČENÍ DVOU AŽ PĚTIŽÍLOVÉHO KABELU V ROZVADĚČI NEBO NA PŘÍSTROJI DO 2,5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</si>
  <si>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</si>
  <si>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703422</t>
  </si>
  <si>
    <t>ELEKTROINSTALAČNÍ TRUBKA PLASTOVÁ UV STABILNÍ VČETNĚ UPEVNĚNÍ A PŘÍSLUŠENSTVÍ DN PRŮMĚRU PŘES 25 DO 40 MM</t>
  </si>
  <si>
    <t>1. Položka obsahuje:  
 – přípravu podkladu pro osazení  
2. Položka neobsahuje:  
 X  
3. Způsob měření:  
Měří se metr délkový.</t>
  </si>
  <si>
    <t>75I421</t>
  </si>
  <si>
    <t>KABEL ZEMNÍ DATOVÝ PRŮMĚRU ŽÍLY 0,8 MM DO 4 PÁRŮ</t>
  </si>
  <si>
    <t>0,1*6*4páry = 2,400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</si>
  <si>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kmpárech.</t>
  </si>
  <si>
    <t>75I42X</t>
  </si>
  <si>
    <t>KABEL ZEMNÍ DATOVÝ PRŮMĚRU ŽÍLY 0,8 MM - MONTÁŽ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</si>
  <si>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</si>
  <si>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75L3GW</t>
  </si>
  <si>
    <t>SW PRO ŘÍZENÍ SYSTÉMU (ŽST. SAMOSTATNÁ VELKÁ) - DOPLNĚNÍ</t>
  </si>
  <si>
    <t>75L3EE</t>
  </si>
  <si>
    <t>SW MODUL PRO PODPORU HLASOVÉHO MODULU PRO NEVIDOMÉ PRO JEDNOTLIVOU STANICI NA TRATI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</si>
  <si>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</t>
  </si>
  <si>
    <t>75L3J1</t>
  </si>
  <si>
    <t>ŠÉFMONTÁŽE, ZKOUŠENÍ, OŽIVENÍ, REVIZE INFORMAČNÍHO SYSTÉMU DO 10 PRVKŮ</t>
  </si>
  <si>
    <t>INFORMAČNÍ PRVEK, SAMOSTATNÁ KONSTRUKCE INFORMAČNÍ TABULE DLE GRAFICKÉHO MANUÁLU K SM 118</t>
  </si>
  <si>
    <t>1. Položka obsahuje:    
– dodávku specifikovaného bloku/zařízení včetně potřebného drobného montážního    
materiálu    
– dodávku souvisejícího příslušenství pro specifikovaný blok/zařízení    
– dopravu a skladování    
– kompletní montáž (oživení, konfigurace, nastavení a uvedení do provozu) specifikovaného bloku/zařízení a souvisejícího příslušenství včetně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</si>
  <si>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R75L3A1</t>
  </si>
  <si>
    <t>131838</t>
  </si>
  <si>
    <t>HLOUBENÍ JAM ZAPAŽ I NEPAŽ TŘ. II, ODVOZ DO 20KM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</si>
  <si>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</si>
  <si>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272315</t>
  </si>
  <si>
    <t>ZÁKLADY Z PROSTÉHO BETONU DO C30/37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</si>
  <si>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</si>
  <si>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75IG11</t>
  </si>
  <si>
    <t>TYČ UZEMŇOVACÍ</t>
  </si>
  <si>
    <t>1. Položka obsahuje:  
 – dodávku specifikovaného bloku/zařízení včetně potřebného drobného montážního materiálu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</si>
  <si>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</si>
  <si>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</si>
  <si>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</si>
  <si>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</si>
  <si>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</si>
  <si>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</si>
  <si>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741C06</t>
  </si>
  <si>
    <t>VYVEDENÍ UZEMŇOVACÍCH VODIČŮ NA POVRCH/KONSTRUKCI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</si>
  <si>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</si>
  <si>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75IG61</t>
  </si>
  <si>
    <t>VEDENÍ UZEMŇOVACÍ V ZEMI Z FEZN DRÁTU DO 120 MM2</t>
  </si>
  <si>
    <t>1. Položka obsahuje:  
 – dodávku specifikované kabelizace včetně potřebného drobného montážního materiálu  
 –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</si>
  <si>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75L3EA</t>
  </si>
  <si>
    <t>SW PRO ŘÍZENÍ SYSTÉMU (TRAŤOVÉ NASAZENÍ) - PŘÍPRAVA DAT GVD, INSTALACE A KONFIGURACE</t>
  </si>
  <si>
    <t>75L3DW</t>
  </si>
  <si>
    <t>HW PRO ŘÍZENÍ SYSTÉMU - DOPLNĚNÍ</t>
  </si>
  <si>
    <t>75L3H7</t>
  </si>
  <si>
    <t>SW PRO ŘÍZENÍ SYSTÉMU (OSTATNÍ SPOLEČNÉ POLOŽKY) - SW DOPLNĚNÍ ŘÍDÍCÍHO SERVERU INFORMAČNÍHO SYSTÉMU</t>
  </si>
  <si>
    <t>744811</t>
  </si>
  <si>
    <t>PROUDOVÝ CHRÁNIČ DVOUPÓLOVÝ S NADPROUDOVOU OCHRANOU (10 KA) DO 30 MA, DO 25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</si>
  <si>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</si>
  <si>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75L271</t>
  </si>
  <si>
    <t>PŘEZKOUŠENÍ, UVEDENÍ FUNKCÍ A NASTAVENÍ HODIN NA PŘESNÝ ČAS</t>
  </si>
  <si>
    <t>75L272</t>
  </si>
  <si>
    <t>PŘEZKOUŠENÍ, UVEDENÍ HODINOVÉHO ZAŘÍZENÍ DO PROVOZU</t>
  </si>
  <si>
    <t>R75L3A2</t>
  </si>
  <si>
    <t>INFORMAČNÍ PRVEK, PŘÍPLATEK ZA VESTAVĚNÉ HODINY JEDNOSTRANNÉ</t>
  </si>
  <si>
    <t>75IG6X</t>
  </si>
  <si>
    <t>VEDENÍ UZEMŇOVACÍ V ZEMI Z FEZN DRÁTU DO 120 MM2 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</si>
  <si>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</si>
  <si>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 xml:space="preserve">  PS 01-02-91</t>
  </si>
  <si>
    <t>ŽST Semily, kamerový systém</t>
  </si>
  <si>
    <t>PS 01-02-91</t>
  </si>
  <si>
    <t>0</t>
  </si>
  <si>
    <t>Všeobecné konstrukce a práce</t>
  </si>
  <si>
    <t>75L496</t>
  </si>
  <si>
    <t>PŘIPOJENÍ KAMEROVÉHO SYSTÉMU DO KAC - KONFIGURAČNÍ PRÁCE</t>
  </si>
  <si>
    <t>1. Položka obsahuje:  
 – veškeré konfigurační práce spojené se zaintegrováním kamerového systému do KAC   
 – veškeré potřebné mechanizmy (měřicí přístroje a měřící příslušenství), včetně obsluhy, náklady na mzdy a přibližné (průměrné) náklady na poříz</t>
  </si>
  <si>
    <t>Přidružená stavební výroba</t>
  </si>
  <si>
    <t>74F332</t>
  </si>
  <si>
    <t>VÝKON ORGANIZAČNÍCH JEDNOTEK SPRÁVCE</t>
  </si>
  <si>
    <t>Součinnost se správcem sdělovacího zařízení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</si>
  <si>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</si>
  <si>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75L421</t>
  </si>
  <si>
    <t>KAMERA DIGITÁLNÍ (IP) PEVNÁ</t>
  </si>
  <si>
    <t>75L434</t>
  </si>
  <si>
    <t>KAMERA DIGITÁLNÍ (IP) DOME SW LICENCE</t>
  </si>
  <si>
    <t>1. Položka obsahuje:  
 – dodávku specifikovaného bloku - SW licenci pro začlenění kamery do nového nebo stávajícího kamerového systému  
 – dodávku souvisejícího příslušenství pro specifikovaný blok/zařízení  
 – dopravu a skladování  
2. Položka neobsahuje:  
 X  
3. Způsob měření:  
Udává se počet kusů kompletní konstrukce a práce.</t>
  </si>
  <si>
    <t>75L42X</t>
  </si>
  <si>
    <t>KAMERA DIGITÁLNÍ (IP) - MONTÁŽ</t>
  </si>
  <si>
    <t>75L453</t>
  </si>
  <si>
    <t>KAMEROVÝ SERVER - ZÁZNAMOVÉ ZAŘÍZENÍ, DO 32 KAMER (HW, SW, LICENCE)</t>
  </si>
  <si>
    <t>75L45X</t>
  </si>
  <si>
    <t>KAMEROVÝ SERVER - MONTÁŽ</t>
  </si>
  <si>
    <t>75L46X</t>
  </si>
  <si>
    <t>KLIENSTKÉ PRACOVIŠTĚ - MONTÁŽ</t>
  </si>
  <si>
    <t>75L48X</t>
  </si>
  <si>
    <t>PŘÍSLUŠENSTVÍ KS - MONTÁŽ</t>
  </si>
  <si>
    <t>75L483</t>
  </si>
  <si>
    <t>PŘÍSLUŠENSTVÍ KS - DRŽÁK PRO KAMEROVÝ KRYT (KAMERU)</t>
  </si>
  <si>
    <t>75L493</t>
  </si>
  <si>
    <t>ZPROVOZNĚNÍ A NASTAVENÍ KAMEROVÉHO SYSTÉMU</t>
  </si>
  <si>
    <t>75L494</t>
  </si>
  <si>
    <t>ZPROVOZNĚNÍ A NASTAVENÍ ŠKOLENÍ A ZÁCVIK PERSONÁLU OBSLUHUJÍCÍHO KAMEROVÝ SYSTÉM</t>
  </si>
  <si>
    <t>1. Položka obsahuje:  
 – práce spojené se zkoušením, nastavením školení a zácviku personálu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Specifické zkoušení a školení se udává v hodinách aktivní činnosti.</t>
  </si>
  <si>
    <t>75J321</t>
  </si>
  <si>
    <t>KABEL SDĚLOVACÍ PRO STRUKTUROVANOU KABELÁŽ FTP/STP</t>
  </si>
  <si>
    <t>cat 6 23 AWG</t>
  </si>
  <si>
    <t>1,1*4=4,400 [A]</t>
  </si>
  <si>
    <t>1. Položka obsahuje:  
 – dodávku specifikované kabelizace včetně potřebného drobného montážního materiálu  
 – dopravu a skladování  
2. Položka neobsahuje:  
 X  
3. Způsob měření:  
Dodávka specifikované kabelizace se měří v délce udané v kmpárech.</t>
  </si>
  <si>
    <t>75J32X</t>
  </si>
  <si>
    <t>KABEL SDĚLOVACÍ PRO STRUKTUROVANOU KABELÁŽ FTP/STP - MONTÁŽ</t>
  </si>
  <si>
    <t>1. Položka obsahuje: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Práce specifikovaného se měří délce kabelizace udané v kmpárech.</t>
  </si>
  <si>
    <t>75L431</t>
  </si>
  <si>
    <t>KAMERA DIGITÁLNÍ (IP) DOME PEVNÁ</t>
  </si>
  <si>
    <t>75L43X</t>
  </si>
  <si>
    <t>KAMERA DIGITÁLNÍ (IP) DOME - MONTÁŽ</t>
  </si>
  <si>
    <t>75L424</t>
  </si>
  <si>
    <t>KAMERA DIGITÁLNÍ (IP) SW LICENCE</t>
  </si>
  <si>
    <t>75L457</t>
  </si>
  <si>
    <t>KAMEROVÝ SERVER - HDD PŘES 2 TB, PRO PROVOZ 24/7</t>
  </si>
  <si>
    <t>75L461</t>
  </si>
  <si>
    <t>KLIENSTKÉ PRACOVIŠTĚ - DODÁVKA</t>
  </si>
  <si>
    <t>75L482</t>
  </si>
  <si>
    <t>PŘÍSLUŠENSTVÍ KS - PŘEPĚŤOVÁ OCHRANA PRO KS</t>
  </si>
  <si>
    <t>75L484</t>
  </si>
  <si>
    <t>PŘÍSLUŠENSTVÍ KS - ADAPTÉR PRO MONTÁŽ NA SLOUP</t>
  </si>
  <si>
    <t>75L471</t>
  </si>
  <si>
    <t>MONITOR LCD DO 27"</t>
  </si>
  <si>
    <t>75L47X</t>
  </si>
  <si>
    <t>MONITOR - MONTÁŽ</t>
  </si>
  <si>
    <t>75L491</t>
  </si>
  <si>
    <t>ZPROVOZNĚNÍ A NASTAVENÍ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</si>
  <si>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</si>
  <si>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75L492</t>
  </si>
  <si>
    <t>ZPROVOZNĚNÍ A NASTAVENÍ POHLEDU KAMERY</t>
  </si>
  <si>
    <t>1. Položka obsahuje:  
 – práce spojené se zkoušením, nastavením a uvedení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 – práce spojené s nastavením pohledu kamery - pohledové zkoušky za účasti kompetentního zástupce budoucího uživatele zařízení  
2. Položka neobsahuje:  
 X  
3. Způsob měření:  
Udává se počet kusů kompletní konstrukce nebo práce.</t>
  </si>
  <si>
    <t>R001</t>
  </si>
  <si>
    <t>ZŘÍZENÍ SERVISNÍ ZÁSUVKY PRO STAHOVÁNÍ ZÁZNAMU Z KS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</si>
  <si>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</si>
  <si>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703112</t>
  </si>
  <si>
    <t>KABELOVÝ ROŠT/LÁVKA NOSNÝ ŽÁROVĚ ZINKOVANÝ VČETNĚ UPEVNĚNÍ A PŘÍSLUŠENSTVÍ SVĚTLÉ ŠÍŘKY PŘES 100 DO 250 MM</t>
  </si>
  <si>
    <t>1. Položka obsahuje:  
 – kompletní montáž, rozměření, upevnění, sváření, řezání, spojování a pod.   
 – veškerý spojovací a montážní materiál vč. upevňovacího materiálu ( stojky, držáky, konzoly apod.)  
 – elektrické pospojování  
 – pomocné mechanismy a nátěr  
2. Položka neobsahuje:  
 – víko a kabelové příchytky  
3. Způsob měření:  
Měří se metr délkový.</t>
  </si>
  <si>
    <t>75OAA1</t>
  </si>
  <si>
    <t>ZÁZNAM, SLUŽBY - REKONFIGURACE A NASTAVENÍ REDAT®3 ZÁZNAMOVÁ JEDNOTKA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</si>
  <si>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</si>
  <si>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75L495</t>
  </si>
  <si>
    <t>LICENCE PRO PŘIPOJENÍ KAMERY DO SYSTÉMU KAC</t>
  </si>
  <si>
    <t>1. Položka obsahuje:  
 – dodávku specifikovaného bloku - SW licenci pro začlenění kamery do systému KAC  
 – dodávku souvisejícího příslušenství pro specifikovaný blok/zařízení  
 – dopravu a skladování  
2. Položka neobsahuje:  
 X  
3. Způsob měř</t>
  </si>
  <si>
    <t>D.3</t>
  </si>
  <si>
    <t>Silnoproudá technologie včetně DŘT</t>
  </si>
  <si>
    <t xml:space="preserve">  PS 01-03-11</t>
  </si>
  <si>
    <t>ŽST Semily, DŘT</t>
  </si>
  <si>
    <t>PS 01-03-11</t>
  </si>
  <si>
    <t>CELKOVÁ PROHLÍDKA, ZKOUŠENÍ, MĚŘENÍ A VYHOTOVENÍ VÝCHOZÍ REVIZNÍ ZPRÁVY, PRO OBJEM IN PŘES 500 DO 1000 TIS.</t>
  </si>
  <si>
    <t>Dle technické zprávy, TKP staveb státních drah. Dle příloh projektové dokumentace.</t>
  </si>
  <si>
    <t>747214</t>
  </si>
  <si>
    <t>CELKOVÁ PROHLÍDKA, ZKOUŠENÍ, MĚŘENÍ A VYHOTOVENÍ VÝCHOZÍ REVIZNÍ ZPRÁVY, PRO OBJEM IN - PŘÍPLATEK ZA KAŽDÝCH DALŠÍCH I ZAPOČATÝCH 500 TIS.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</si>
  <si>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</si>
  <si>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</si>
  <si>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</si>
  <si>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</si>
  <si>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</si>
  <si>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</si>
  <si>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75K222</t>
  </si>
  <si>
    <t>NAPÁJECÍ ZDROJ 24 V DC DO 10 A</t>
  </si>
  <si>
    <t>75K321</t>
  </si>
  <si>
    <t>ZÁLOŽNÍ ZDROJ UPS 230 V DO 1000 VA - DODÁVKA</t>
  </si>
  <si>
    <t>75K22X</t>
  </si>
  <si>
    <t>NAPÁJECÍ ZDROJ 24 V DC - MONTÁŽ</t>
  </si>
  <si>
    <t>75K32X</t>
  </si>
  <si>
    <t>ZÁLOŽNÍ ZDROJ UPS 230 V DO 1000 VA - MONTÁŽ</t>
  </si>
  <si>
    <t>75O915</t>
  </si>
  <si>
    <t>DDTS ŽDC, PŘEVODNÍK M-BUS/ ETHERNET</t>
  </si>
  <si>
    <t>1. Položka obsahuje:   
- převodník rozhraní M-Bus/Ethernet (pro max. 15 zař.)  
- SW, příslušenství  
- dodávku včetně kompletní montáže  
- veškeré potřebné mechanizmy, včetně obsluhy, náklady na mzdy a přibližné (průměrné) náklady na pořízení potřebných materiálů  
- dopravu a skladování  
2. Položka neobsahuje:  
 X  
3. Způsob měření:  
Udává se počet kusů kompletní konstrukce nebo práce.</t>
  </si>
  <si>
    <t>746634</t>
  </si>
  <si>
    <t>VYBAVENÁ SKŘÍŇ PRO AUTOMATIZACI ROZVADĚČOVÁ VÝŠKY PŘES 600 MM</t>
  </si>
  <si>
    <t>viz textová a výkresová část projektové dokumentace</t>
  </si>
  <si>
    <t>1. Položka obsahuje:  
 – přípravu podkladu pro osazení vč. upevňovacího materiálu, uzamykatelná, veškerý podružný a pomocný materiál (např. zásuvkový panel, DIN Lišty, kabelové žlaby, svorkovnice, rozjištění, kabelové propoje, osvětlení...)  
 – dodávku včetně kompletní montáže  
 – technický popis viz. projektová dokumentace  
 – zhotovení výrobní dokumentace, provedení zkoušek, dodání předepsaných zkoušek, revizí a atestů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</si>
  <si>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746641</t>
  </si>
  <si>
    <t>PLC PRO AUTOMATIZACI - ZÁKLADNÍ JEDNOTKA DO 128 IO</t>
  </si>
  <si>
    <t>1. Položka obsahuje:  
 – veškerý podružný, spojovací a pomocný materiál. Dále obsahuje uživatelskou úpravu SW PLC, parametrizaci a nastavení PLC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</si>
  <si>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746646</t>
  </si>
  <si>
    <t>PLC PRO AUTOMATIZACI - ROZŠÍŘENÍ ZÁKLADNÍ JEDNOTKY PLC O 4 VSTUPY ANALOGOVÉHO MĚŘENÍ (0-10 V/0-20 MA NEBO DLE SPECIFIKACE PROJEKTU)</t>
  </si>
  <si>
    <t>1. Položka obsahuje:  
 – veškerý podružný, spojovací a pomocný materiál. Dále obsahuje uživatelskou úpravu SW PLC, parametrizaci a nastavení PLC 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</si>
  <si>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746648</t>
  </si>
  <si>
    <t>PLC PRO AUTOMATIZACI - ODDĚLOVACÍ ČLEN RELÉOVÝ MIN. 4 KV PRO POVELY NEBO SIGNÁLY 24-230 V DC AC, MAX. 6 A, KONT. 1P, OCHRANNÉ A SIGNALIZAČNÍ PRVKY</t>
  </si>
  <si>
    <t>1. Položka obsahuje:  
 – veškerý podružný, spojovací a pomocný materiál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</si>
  <si>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74664A</t>
  </si>
  <si>
    <t>PLC PRO AUTOMATIZACI - SVORKOVNICE (JEŽEK) PRO VYVEDENÍ 8 SIGNÁLŮ/POVELŮ/MĚŘENÍ VČETNĚ NAPÁJECÍHO OBVODU 24 V DC</t>
  </si>
  <si>
    <t>746651</t>
  </si>
  <si>
    <t>ZÁKLADNÍ PROGRAMOVÉ VYBAVENÍ TLM. JEDNOTKY PRO OBJEKT ŽST</t>
  </si>
  <si>
    <t>1. Položka obsahuje:  
 – veškerý podružný, spojovací a pomocný materiál. Dále obsahuje dodávku základního SW PLC a jeho instalaci 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</si>
  <si>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746655</t>
  </si>
  <si>
    <t>SW-OVLADAČE KOMUNIKACE, PARAMETRIZACE - PRO NADŘAZENÝ SYSTÉM</t>
  </si>
  <si>
    <t>1. Položka obsahuje:  
 – veškerý podružný, spojovací a pomocný materiál. Dále obsahuje dodávku základního SW PLC a jeho instalaci  
 – dodávku včetně kompletní montáže  
 – technický popis viz. projektová dokumentace  
 – výrobní dokumentaci, uvedení do provozu,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</si>
  <si>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746656</t>
  </si>
  <si>
    <t>SW-OVLADAČE KOMUNIKACE, PARAMETRIZACE - PRO JEDEN PODŘÍZENÝ PLC, OCHRANU, TERMINÁL</t>
  </si>
  <si>
    <t>746657</t>
  </si>
  <si>
    <t>SW-OVLADAČE KOMUNIKACE, PARAMETRIZACE NA ED - PRO JEDEN OBJEKT (ŽST, NS, SPS, TS)</t>
  </si>
  <si>
    <t>746658</t>
  </si>
  <si>
    <t>ZPROVOZNĚNÍ, OŽIVENÍ TELEMECHANICKÉ JEDNOTKY V OBJEKTU ŽST</t>
  </si>
  <si>
    <t>1. Položka obsahuje:  
 – veškerý podružný, spojovací a pomocný materiál. Dále obsahuje zprovoznění a oživení telemechanické jednotky,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</si>
  <si>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</si>
  <si>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</si>
  <si>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</si>
  <si>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74665G</t>
  </si>
  <si>
    <t>PROVOZNÍ ZKOUŠKY TELEMECHANICKÉ JEDNOTKY V OBJEKTU ŽST</t>
  </si>
  <si>
    <t>1. Položka obsahuje:  
 – veškerý podružný, spojovací a pomocný materiál. Dále obsahuje provozní odzkoušení telemechanické jednotky po jejím oživení , úpravách SW a parametrizaci SW po úpravách technologie, odzkoušení komunikace na nadřazený systém a na podřízené PLC, terminály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</si>
  <si>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74665K</t>
  </si>
  <si>
    <t>PODPORA PŘI UVÁDĚNÍ DO PROVOZU, ENGINEERING PRO OBJEKT ŽST</t>
  </si>
  <si>
    <t>1. Položka obsahuje:  
 – podporu při uvádění do provozu zařízení jeho výrobcem, inženýrskou činnost při instalaci řídicích systémů  
 – předepsané zkoušky, revize a atesty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</si>
  <si>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746671</t>
  </si>
  <si>
    <t>ROZŠÍŘENÍ PLC NEBO IPC O KOMUNIKAČNÍ JEDNOTKU PRO KOMUNIKACI S NAD/PODŘÍZENÝM SYSTÉMEM</t>
  </si>
  <si>
    <t>1. Položka obsahuje:  
 – veškerý podružný, spojovací a pomocný materiál. Dále obsahuje uživatelskou úpravu komunikačního SW PLC, parametrizaci, nastavení a uvedení do provozu nebo komplexní přenastavení stávajícího PLC po úpravách komunikace na nadřízený ŘS (PLC) vč. úpravy nebo definice protokolu, účasti na komplexním vyzkoušení ŘS jako celku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 – dopravu a skladování  
2. Položka neobsahuje:  
 X  
3. Způsob měření:  
Udává se počet kusů kompletní konstrukce nebo práce.</t>
  </si>
  <si>
    <t>746697</t>
  </si>
  <si>
    <t>PROVOZNÍ DOKUMENTACE</t>
  </si>
  <si>
    <t>1. Položka obsahuje:  
 – kompletní provozní dokumentaci obsahující úpravy a změny na dané technologii   
 – dokumentace  předána v požadované podobě (tištěná forma, digitální forma) a v požadovaném počtu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</si>
  <si>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747112</t>
  </si>
  <si>
    <t>KONTROLA MANIPULAČNÍCH, OVLÁDACÍCH NEBO RELÉOVÝCH ROZVADĚČŮ, 1 POLE</t>
  </si>
  <si>
    <t>1. Položka obsahuje:  
 – cenu za kontrolu, revizi, seřízení a uvedení do provozu zařízení dle příslušných norem a předpisů, včetně vystavení protokolu  
2. Položka neobsahuje:  
 X  
3. Způsob měření:  
Udává se počet kusů kompletní konstrukce nebo práce.</t>
  </si>
  <si>
    <t>747125</t>
  </si>
  <si>
    <t>OŽIVENÍ JEDNOHO POLE ROZVADĚČE ZHOTOVENÉHO SUBDODAVATELEM V PODMÍNKÁCH EXTERNÍ MONTÁŽE SE SLOŽITOU VÝSTROJÍ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</si>
  <si>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</si>
  <si>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</si>
  <si>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</si>
  <si>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</si>
  <si>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</si>
  <si>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</si>
  <si>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748241</t>
  </si>
  <si>
    <t>PÍSMENA A ČÍSLICE VÝŠKY DO 40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</si>
  <si>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</si>
  <si>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703411</t>
  </si>
  <si>
    <t>ELEKTROINSTALAČNÍ TRUBKA PLASTOVÁ VČETNĚ UPEVNĚNÍ A PŘÍSLUŠENSTVÍ DN PRŮMĚRU DO 25 MM</t>
  </si>
  <si>
    <t>75J111</t>
  </si>
  <si>
    <t>NOSNÁ LIŠTA PLASTOVÁ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</si>
  <si>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Dodávka specifikované kabelizace se měří v délce udané v metrech.</t>
  </si>
  <si>
    <t>75J11X</t>
  </si>
  <si>
    <t>NOSNÁ LIŠTA PLASTOVÁ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</si>
  <si>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metrů kompletní konstrukce nebo práce.</t>
  </si>
  <si>
    <t>744R36</t>
  </si>
  <si>
    <t>OBAL NA VÝKRESY DO ROZVADĚČE NN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</si>
  <si>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</si>
  <si>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</si>
  <si>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</si>
  <si>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</si>
  <si>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744R21</t>
  </si>
  <si>
    <t>UCPÁVKOVÁ VÝVODKA PRO KABEL O PRŮMĚRU DO 13 MM</t>
  </si>
  <si>
    <t>703751</t>
  </si>
  <si>
    <t>PROTIPOŽÁRNÍ UCPÁVKA POD ROZVADĚČ DO EI 90 MIN.</t>
  </si>
  <si>
    <t>M2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</si>
  <si>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</si>
  <si>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744613</t>
  </si>
  <si>
    <t>JISTIČ JEDNOPÓLOVÝ (10 KA) OD 13 DO 20 A</t>
  </si>
  <si>
    <t>744652</t>
  </si>
  <si>
    <t>JISTIČ DC OD 4 DO 10 A</t>
  </si>
  <si>
    <t>744Q41</t>
  </si>
  <si>
    <t>SVODIČ PŘEPĚTÍ TYP 3 (TŘÍDA D) 1-2 PÓLOVÝ</t>
  </si>
  <si>
    <t>R75B717</t>
  </si>
  <si>
    <t>PŘEPĚŤOVÁ OCHRANA DATOVÉHO KABELU</t>
  </si>
  <si>
    <t>1. Položka obsahuje:  
– montáž ochrany dle předpisu dodavatele pro montáž  
– montáž dodaného zařízení se všemi pomocnými a doplňujícími pracemi a součástmi, případné použití mechanizmů  
2. Položka neobsahuje:  
X  
3. Způsob měření:  
Udává se počet kusů kompletní konstrukce nebo práce.</t>
  </si>
  <si>
    <t>R75O919</t>
  </si>
  <si>
    <t>ZHOTOVENÍ SERVISNÍ DATOVÉ ZÁSUVKY</t>
  </si>
  <si>
    <t>Viz textová a výkresová část projektové dokumentace</t>
  </si>
  <si>
    <t>" 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práce."</t>
  </si>
  <si>
    <t>7466AU</t>
  </si>
  <si>
    <t>POSKYTNUTÍ DAT DO OSTATNÍCH SYSTÉMŮ NAPŘ. DDTS, ENERGETIKA</t>
  </si>
  <si>
    <t>1. Položka obsahuje:  
 – veškerý programovací software a softwarové nástroje. Dále obsahuje poskytnutí požadovaných dat do ostatních systémů (např. systému DDTS, energetika)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</si>
  <si>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746686</t>
  </si>
  <si>
    <t>REALIZACE A PLNĚNÍ DATOVÝCH A PREZENTAČNÍCH STRUKTUR SVZ PRO OBJEKT ŽST</t>
  </si>
  <si>
    <t>1. Položka obsahuje:  
 – veškerý podružný, spojovací a pomocný materiál. Dále obsahuje realizaci a plnění datových a prezentačních struktur SVZ, úpravu SW, parametrizaci SW po úpravách technologie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</si>
  <si>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746691</t>
  </si>
  <si>
    <t>PŘIPOJENÍ TELEMECHANICKÉ CESTY NA ED, OŽIVENÍ, ZPROVOZNĚNÍ - 1. OBJEKT</t>
  </si>
  <si>
    <t>746694</t>
  </si>
  <si>
    <t>ŠKOLENÍ DISPEČERŮ</t>
  </si>
  <si>
    <t>746695</t>
  </si>
  <si>
    <t>ODZKOUŠENÍ UPRAVENÉHO ED</t>
  </si>
  <si>
    <t>1. Položka obsahuje:  
 –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</si>
  <si>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746696</t>
  </si>
  <si>
    <t>KOMPLEXNÍ VYZKOUŠENÍ ED</t>
  </si>
  <si>
    <t>1. Položka obsahuje:  
 – komplexní odzkoušení/kompletní montáž (oživení, konfigurace, nastavení, odzkoušení a uvedení do provozu) upravného ED a souvisejícího příslušenství včetně drobného montážního materiálu  
 – předepsané zkoušky, revize a atesty upravené technologie  
 – prokázání technických a kvalitativních parametrů zařízení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</si>
  <si>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7466A1</t>
  </si>
  <si>
    <t>ÚPRAVA STRUKTUR A ŘÍDÍCÍCH PROGRAMOVÝCH TABULEK ED PRO OBJEKT ŽST</t>
  </si>
  <si>
    <t>1. Položka obsahuje:  
 – veškerý programovací software a softwarové nástroje. Dále obsahuje úpravu struktur a řídících programových tabulek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</si>
  <si>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7466A5</t>
  </si>
  <si>
    <t>DEFINICE A DEKLARACE STRUKTUR DAT ED PRO OBJEKT ŽST</t>
  </si>
  <si>
    <t>1. Položka obsahuje:  
 – veškerý programovací software a softwarové nástroje. Dále obsahuje definici a deklaraci struktur dat ED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</si>
  <si>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7466A9</t>
  </si>
  <si>
    <t>ZPROVOZNĚNÍ SYSTÉMU S NOVÝMI DATY PRO OBJEKT ŽST</t>
  </si>
  <si>
    <t>1. Položka obsahuje:  
 – veškerý programovací software a softwarové nástroje. Dále obsahuje zprovoznění systému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</si>
  <si>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7466AD</t>
  </si>
  <si>
    <t>VERIFIKACE SIGNÁLŮ A POVELŮ S NOVÝMI DATY PRO OBJEKT ŽST</t>
  </si>
  <si>
    <t>1. Položka obsahuje:  
 – veškerý programovací software a softwarové nástroje. Dále obsahuje verifikaci signálů a povelů s novými daty pro objekt ŽST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</si>
  <si>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7466AH</t>
  </si>
  <si>
    <t>KONFIGURACE SOFTWARU, OVLADAČE, LICENCE, PARAMETRIZACE - 1. OBJEKT</t>
  </si>
  <si>
    <t>1. Položka obsahuje:  
 – veškerý programovací software a softwarové nástroje. Dále obsahuje konfiguraci softwaru, ovladačiů, licencí, parametrizaci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</si>
  <si>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7466AI</t>
  </si>
  <si>
    <t>SYSTÉMOVÁ A DATOVÁ ANALÝZA PRO OBJEKT ŽST</t>
  </si>
  <si>
    <t>1. Položka obsahuje:  
 – veškerý programovací software a softwarové nástroje. Dále obsahuje systémovou a datovou analýzu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</si>
  <si>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7466AM</t>
  </si>
  <si>
    <t>DOPLNĚNÍ A ÚPRAVA SW TABULEK PRO OBJEKT ŽST</t>
  </si>
  <si>
    <t>1. Položka obsahuje:  
 – veškerý programovací software a softwarové nástroje. Dále obsahuje doplnění a úprava SW tabulek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</si>
  <si>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7466AQ</t>
  </si>
  <si>
    <t>AKTUALIZACE MODELU ŘÍZENÉ TECHNOLOGIE V PRŮBĚHU VÝSTAVBY PRO OBJEKT ŽST</t>
  </si>
  <si>
    <t>1. Položka obsahuje:  
 – veškerý programovací software a softwarové nástroje. Dále obsahuje aktualizaci modelu řízené technologie v průběhu výstavby - úpravu SW, parametrizaci, nastavení daného SW a uvedení do provozu nebo komplexní přenastavení daného SW stávajících po úpravách technologie, nastavení komunikace, nastavení komunikace přenosové prvky – nadřízený ŘS vč. úpravy nebo definice protokolu  
 – dodávku včetně kompletní montáže  
 – technický popis viz. projektová dokumentace  
 – prokázání technických a kvalitativních parametrů zařízení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</si>
  <si>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75M828</t>
  </si>
  <si>
    <t>SWITCH ETHERNET L2 48 PORTŮ, OPTICKÉ ROZHRANÍ</t>
  </si>
  <si>
    <t xml:space="preserve">  PS 01-03-12</t>
  </si>
  <si>
    <t>ŽST Semily, DDTS ŽDC</t>
  </si>
  <si>
    <t>PS 01-03-12</t>
  </si>
  <si>
    <t>75O911</t>
  </si>
  <si>
    <t>DDTS ŽDC, INTEGRAČNÍ KONCENTRÁTOR</t>
  </si>
  <si>
    <t>1. Položka obsahuje:   
- Integrační koncentrátor s konfigurací min. 2x RS xxx, min. 2x Ethernet 10/100/1000 MBit, USB, napájení 9-36 V DC, s funkcí konverze SNMPv3 na ČSN EN 60870-5-104 v průmyslovém provedení dle technických podmínek SŽDC  
- software, licence pro integrační koncetrátor  
- dodávku včetně kompletní montáže  
- veškeré potřebné mechanizmy, včetně obsluhy, náklady na mzdy a přibližné (průměrné) náklady na pořízení potřebných materiálů  
- dopravu a skladování  
- výrobní dokuemnatci  
2. Položka neobsahuje:  
 X  
3. Způsob měření:  
Udává se počet kusů kompletní konstrukce nebo práce.</t>
  </si>
  <si>
    <t>75O923</t>
  </si>
  <si>
    <t>DDTS ŽDC, SW DOPLNĚNÍ INS</t>
  </si>
  <si>
    <t>1. Položka obsahuje:   
- kompletní doplnění SW InS o jeden nový TLS  
- doplnění aplikačního a programového vybavení integračního serveru InS  
- doplnění dispečerské klientské aplikaci pro dohled TLS  
- náklady na mzdy  
- programátorské práce  
2. Položka neobsahuje:  
 X  
3. Způsob měření:  
Udává se počet kusů integrovaných TLS .</t>
  </si>
  <si>
    <t>75O926</t>
  </si>
  <si>
    <t>DDTS ŽDC, SW DOPLNĚNÍ TES</t>
  </si>
  <si>
    <t>1. Položka obsahuje:   
- kompletní doplnění SW TeS o jeden nový TLS  
- doplnění aplikačního a programového vybavení integračního serveru TeS  
- doplnění dispečerské klientské aplikaci pro dohled TLS  
- náklady na mzdy  
- programátorské práce  
2. Položka neobsahuje:  
 X  
3. Způsob měření:  
Udává se počet kusů integrovaných TLS .</t>
  </si>
  <si>
    <t>75O931</t>
  </si>
  <si>
    <t>DDTS ŽDC, SW DOPLNĚNÍ APLIKACE KLIENTA O TLS</t>
  </si>
  <si>
    <t>1. Položka obsahuje:   
- doplnění dispečerské klientské aplikaci pro dohled TLS  
- náklady na mzdy  
- programátorské práce  
2. Položka neobsahuje:  
- zpřístupnění dohledu nad novými TLS v konkrétních klientských pracovištích   
3. Způsob měření:  
Udává se počet kusů integrovaných TLS .</t>
  </si>
  <si>
    <t>75O934</t>
  </si>
  <si>
    <t>DDTS ŽDC, SW DOPLNĚNÍ STACIONÁRNÍHO KLIENTA</t>
  </si>
  <si>
    <t>1. Položka obsahuje:   
- úprava konfigurace stávajícího klientského pracoviště pro zobrazení nově integrovaných TLS  
- úprava uživatelských oprávnění  
- licence, protokoly ČSN EN 60870-5-104, XML  
- náklady na mzdy  
- programátorské práce  
2. Položka neobsahuje:  
 X  
3. Způsob měření:  
Udává se počet kusů kompletní konstrukce nebo práce.</t>
  </si>
  <si>
    <t>75O941</t>
  </si>
  <si>
    <t>DDTS ŽDC, INTEGRACE EOV</t>
  </si>
  <si>
    <t>1. Položka obsahuje:   
- SW integraci jednoho rozváděče EOV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</si>
  <si>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75O942</t>
  </si>
  <si>
    <t>DDTS ŽDC, INTEGRACE OSV</t>
  </si>
  <si>
    <t>1. Položka obsahuje:   
- SW integraci jednoho rozváděče OSV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</si>
  <si>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75O943</t>
  </si>
  <si>
    <t>DDTS ŽDC, INTEGRACE EZS</t>
  </si>
  <si>
    <t>1. Položka obsahuje:   
- SW integraci jedné ústředny EZS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</si>
  <si>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75O945</t>
  </si>
  <si>
    <t>DDTS ŽDC, INTEGRACE ASHS</t>
  </si>
  <si>
    <t>1. Položka obsahuje:   
- SW integraci jedné ústředny ASHS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</si>
  <si>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75O947</t>
  </si>
  <si>
    <t>DDTS ŽDC, INTEGRACE OSE</t>
  </si>
  <si>
    <t>1. Položka obsahuje:   
- SW integraci jednoho převodníku M-BUS/ Ethernet s maximálním počtem 15ks připojených elektroměrů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</si>
  <si>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75O948</t>
  </si>
  <si>
    <t>DDTS ŽDC, INTEGRACE ROZ</t>
  </si>
  <si>
    <t>1. Položka obsahuje:   
- SW integraci jedné rozhlasové ústředny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</si>
  <si>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75O94A</t>
  </si>
  <si>
    <t>DDTS ŽDC, INTEGRACE KAM</t>
  </si>
  <si>
    <t>1. Položka obsahuje:   
- SW integraci kamerového systému v žst./zast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</si>
  <si>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75O94I</t>
  </si>
  <si>
    <t>DDTS ŽDC, INTEGRACE EE</t>
  </si>
  <si>
    <t>1. Položka obsahuje:   
- SW integraci signálů z energetický a elektrotechnických systémů stažených do jednoho PLC do integračního koncentrátoru DDTS ŽDC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</si>
  <si>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75O94K</t>
  </si>
  <si>
    <t>DDTS ŽDC, PARAMETRIZACE EZS</t>
  </si>
  <si>
    <t>1. Položka obsahuje:   
- doplnění parametrizace EZS do integračního koncentrátoru DDTS ŽDC  
- náklady na mzdy  
- programátorské práce včetně potřebného vybavení  
2. Položka neobsahuje:  
 X  
3. Způsob měření:  
Udává se počet kusů kompletní konstrukce nebo práce.</t>
  </si>
  <si>
    <t>75O951</t>
  </si>
  <si>
    <t>DDTS ŽDC, PŘIPOJENÍ INK DO INS</t>
  </si>
  <si>
    <t>1. Položka obsahuje:   
- připojení integračního koncentrátoru InK do InS  
- nastavení parametrů pro InK  
- náklady na mzdy  
- programátorské práce včetně potřebného vybavení  
2. Položka neobsahuje:  
 X  
3. Způsob měření:  
Udává se počet kusů kompletní konstrukce nebo práce.</t>
  </si>
  <si>
    <t>75O956</t>
  </si>
  <si>
    <t>DDTS ŽDC, KONFIGURACE PŘENOSŮ DAT JEDNOTLIVÝCH TLS</t>
  </si>
  <si>
    <t>1. Položka obsahuje:   
- konfigurace přenosů dat ze systémů TLS do datových struktur  
- odladění a ověření  
- funkční zkoušky  
- náklady na mzdy  
- programátorské práce  
2. Položka neobsahuje:  
 X  
3. Způsob měření:  
Udává se počet kusů integrovaných TLS</t>
  </si>
  <si>
    <t>75O959</t>
  </si>
  <si>
    <t>DDTS ŽDC, ZÁVĚREČNÁ ZKOUŠKA</t>
  </si>
  <si>
    <t>1. Položka obsahuje:   
- závěrečná zkouška DDTS ŽDC  
- komplexní vyzkoušení zařízení DDTS ŽDC  
- náklady na mzdy  
2. Položka neobsahuje:  
 X  
3. Způsob měření:  
Udává se počet hodin po dobu provádění zkoušky.</t>
  </si>
  <si>
    <t>75O95A</t>
  </si>
  <si>
    <t>1. Položka obsahuje:   
- SW integraci jednoho prvku kamerového systému (kamera, datové úložiště...) do integračního koncentrátoru DDTS ŽDC ŽDC  
- licence s potřebnými protokoly MODBUS, DBNet, S-Net, IEC 60870-5-104 atd.   
- parametrizaci a naplnění</t>
  </si>
  <si>
    <t>75O95D</t>
  </si>
  <si>
    <t>DDTS ŽDC, INTEGRACE ISC</t>
  </si>
  <si>
    <t>1. Položka obsahuje:   
- SW integraci jednoho prvku informačního systému pro cestující (tabule, server...) do integračního koncentrátoru DDTS ŽDC ŽDC  
- licence s potřebnými protokoly MODBUS, DBNet, S-Net, IEC 60870-5-104 atd.   
- parametrizaci a n</t>
  </si>
  <si>
    <t>75O94J</t>
  </si>
  <si>
    <t>DDTS ŽDC, INTEGRACE JINÉHO TLS</t>
  </si>
  <si>
    <t>1. Položka obsahuje:   
- SW integraci jiného (nekategorizovaného) TLS, dle specifikace v TZ  
- licence s potřebnými protokoly MODBUS, DBNet, S-Net, IEC 60870-5-104 atd.   
- parametrizaci a naplnění datových, technologických, telemetrických a řídicích struktur DDTS ŽDC  
- náklady na mzdy  
- programátorské práce včetně potřebného vybavení  
2. Položka neobsahuje:  
 X  
3. Způsob měření:  
Udává se počet kusů kompletní konstrukce nebo práce.</t>
  </si>
  <si>
    <t>742J29</t>
  </si>
  <si>
    <t>KABEL SDĚLOVACÍ LAN UTP/FTP UKONČENÝ KONEKTORY RJ45</t>
  </si>
  <si>
    <t>Položka obsahuje : Dodávku a montáž kabelu včetně dovozu, manipulace a uložení kabelu (do trubky, na rošty, pod omítku, do rozvaděče ). Dále obsahuje cenu za pom. mechanismy včetně všech ostatních vedlejších nákladů</t>
  </si>
  <si>
    <t>DDTS ŽDC, SESTAVA PRO PZZ</t>
  </si>
  <si>
    <t>1. Položka obsahuje:  
 - kompletní montáž a dodávku jedné servisní zásuvky LTDS nebo TDS a souvisejícího příslušenství včetně drobného montážního materiálu  
 - veškeré potřebné mechanizmy, včetně obsluhy, náklady na mzdy a přibližné (průměrné) náklady na pořízení potřebných materiálů  
 2. Položka neobsahuje:  
 X  
 3. Způsob měření:  
 Udává se počet kusů kompletní práce.</t>
  </si>
  <si>
    <t>75O94B</t>
  </si>
  <si>
    <t>DDTS ŽDC, INTEGRACE AKTIVNÍHO PRVKU PŘENOSOVÉHO SYSTÉMU LTDS</t>
  </si>
  <si>
    <t>1. Položka obsahuje:   
- SW integraci jednoho prvku přenosového systému LTDS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</si>
  <si>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75O94E</t>
  </si>
  <si>
    <t>DDTS ŽDC, INTEGRACE NAPÁJECÍHO ZDROJE</t>
  </si>
  <si>
    <t>1. Položka obsahuje:   
- SW integraci jednoho napájecího zdroje sdělovací technologie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</si>
  <si>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>75O94D</t>
  </si>
  <si>
    <t>1. Položka obsahuje:   
- SW integraci informačního systému pro cestující v žst./zast. do integračního koncentrátoru DDTS ŽDC ŽDC  
- licence s potřebnými protokoly MODBUS, DBNet, S-Net, IEC 60870-5-104 atd.   
- parametrizaci a naplnění datových, technologických, telemetrických a řídicích struktur DDTS ŽDC ŽDC  
- náklady na mzdy  
- programátorské práce včetně potřebného vybavení  
2. Položka neobsahuje:  
 X  
3. Způsob měření:  
Udává se počet kusů kompletní konstrukce nebo práce.</t>
  </si>
  <si>
    <t xml:space="preserve">  PS 01-04-05</t>
  </si>
  <si>
    <t>Náhradní zdroj elektrické energie - NZEE</t>
  </si>
  <si>
    <t>PS 01-04-05</t>
  </si>
  <si>
    <t>Diesel agregát</t>
  </si>
  <si>
    <t>KS</t>
  </si>
  <si>
    <t>Výkon soustrojí 33 kVA, výkon stand-by 26,4 kW, výkon prime 24 kW, Jmenovitý proud STBy 48A, jištění 50A, včetně rozvaděče RD s automatikou ATS a automatickým ovládáním žaluzii pro přívod vzduchu.</t>
  </si>
  <si>
    <t>R002</t>
  </si>
  <si>
    <t>Systém výfukového potrubí</t>
  </si>
  <si>
    <t>KPLD</t>
  </si>
  <si>
    <t>potrubí pro odkouření včetně prostupu střechou</t>
  </si>
  <si>
    <t>R003</t>
  </si>
  <si>
    <t>Uzemnění objektu</t>
  </si>
  <si>
    <t>Pokládka pásku FeZn 30x4 včetně svorek a kompletních zemních prací</t>
  </si>
  <si>
    <t>R004</t>
  </si>
  <si>
    <t>Systém přívodních a odvodních žaluzii ve stavebním objektu</t>
  </si>
  <si>
    <t>včetně pohonů pro přívod a odvod vzduchu při chodu DA</t>
  </si>
  <si>
    <t>R005</t>
  </si>
  <si>
    <t>Rozvodnice RS 36M včetně jištění pro napájení stavební elektroinstalace a zařízení TZB</t>
  </si>
  <si>
    <t>viz. výkresová dokumentace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</si>
  <si>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 – přístrojové vybavení ( jističe, stykače apod. ) dle PD  
2. Položka neobsahuje:  
  X  
3. Způsob měření:  
Udává se počet kusů kompletní konstrukce nebo práce.</t>
  </si>
  <si>
    <t>R006</t>
  </si>
  <si>
    <t>Stavební elektroinstalace objektu DA</t>
  </si>
  <si>
    <t>Stavební elektroinstalace obasuhující světla, zásuvky, vypínač a kabeláž včetně montáže</t>
  </si>
  <si>
    <t>1. Položka obsahuje:  
 – dodávku požadovaného materiálu dle PD  
 – manipulace a uložení kabelu (do země, chráničky, kanálu, na rošty, na TV a pod.)  
 – příchytky, spojky, koncovky, chráničky apod.  
2. Položka neobsahuje:  
  X  
3. Způsob měření:  
Udává se počet kusů kompletní konstrukce nebo práce.</t>
  </si>
  <si>
    <t>R007</t>
  </si>
  <si>
    <t>Kabeláž pro stavební objekt DA</t>
  </si>
  <si>
    <t>Vnitřní silová kabeláž, MG-ATS, ATS-RS</t>
  </si>
  <si>
    <t>E.1.1.1</t>
  </si>
  <si>
    <t>Železniční svršek</t>
  </si>
  <si>
    <t xml:space="preserve">  SO 01-10-01</t>
  </si>
  <si>
    <t>ŽST Semily, železniční svršek</t>
  </si>
  <si>
    <t>SO 01-10-01</t>
  </si>
  <si>
    <t>Komunikace</t>
  </si>
  <si>
    <t>512550</t>
  </si>
  <si>
    <t>KOLEJOVÉ LOŽE - ZŘÍZENÍ Z KAMENIVA HRUBÉHO DRCENÉHO (ŠTĚRK)</t>
  </si>
  <si>
    <t>svršek + lože za výhybku č.1</t>
  </si>
  <si>
    <t>2351.760 + 160.600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</si>
  <si>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</si>
  <si>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528152</t>
  </si>
  <si>
    <t>KOLEJ 49 E1, ROZD. "C", BEZSTYKOVÁ, PR. BET. BEZPODKLADNICOVÝ, UP. PRUŽNÉ</t>
  </si>
  <si>
    <t>celkem koleje - regenerované</t>
  </si>
  <si>
    <t>odměřeno dle situace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</si>
  <si>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</si>
  <si>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528162</t>
  </si>
  <si>
    <t>KOLEJ 49 E1, ROZD. "C", BEZSTYKOVÁ, PR. BET. BEZPODKLADNICOVÝ UŽITÝ, UP. PRUŽNÉ</t>
  </si>
  <si>
    <t>regenerované koleje</t>
  </si>
  <si>
    <t>542121</t>
  </si>
  <si>
    <t>SMĚROVÉ A VÝŠKOVÉ VYROVNÁNÍ KOLEJE NA PRAŽCÍCH BETONOVÝCH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</si>
  <si>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</si>
  <si>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542221</t>
  </si>
  <si>
    <t>SMĚROVÉ A VÝŠKOVÉ VYROVNÁNÍ VÝHYBKOVÉ KONSTRUKCE NA PRAŽCÍCH BETONOVÝCH DO 0,05 M</t>
  </si>
  <si>
    <t>545122</t>
  </si>
  <si>
    <t>SVAR KOLEJNIC (STEJNÉHO TVARU) 49 E1, T SPOJITĚ</t>
  </si>
  <si>
    <t>2 x svary po 75 m + 2 x 10 napojení + 14 výhybka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</si>
  <si>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</si>
  <si>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PŘEMÍSTĚNÍ VÝHYBKY J49 1:9-300, PR.B., UP. PRUŽNÉ</t>
  </si>
  <si>
    <t>V1 bude nově V3</t>
  </si>
  <si>
    <t>Položka zahrnuje přemístění stávající výhybky J49 1:9-300 na betonových pražcích s pružným upevněním včetně dlouhých a krátkých výhybkových pražců a kolejového lože do nové polohy. Položka zahrnuje také doplnění chybějících pražců.</t>
  </si>
  <si>
    <t>923131</t>
  </si>
  <si>
    <t>NÁMEZNÍK</t>
  </si>
  <si>
    <t>sečteno dle situace</t>
  </si>
  <si>
    <t>1. Položka obsahuje:  
 – dodávku a osazení včetně nutných zemních prací a obetonování  
 – odrazky nebo retroreflexní fólie  
2. Položka neobsahuje:  
 X  
3. Způsob měření:  
Udává se počet kusů kompletní konstrukce nebo práce.</t>
  </si>
  <si>
    <t>922402</t>
  </si>
  <si>
    <t>ZARÁŽEDLO KOLEJNICOVÉ Z UŽITÉHO MATERIÁLU</t>
  </si>
  <si>
    <t>zarážedlo v koleji č. 3</t>
  </si>
  <si>
    <t>1. Položka obsahuje:  
 – ověření kvality vyzískaných materiálů s případnou regenerací do předpisového stavu  
 – dodávku a montáž veškerého materiálu nutného ke zřízení kompletní konstrukce kolejnicového zarážedl včetně nárazníků, návěsti, upevňovacích prvků ap.  
 – veškeré práce v kolejovém loži  
 – příplatky za ztížené podmínky vyskytující se při zřízení zarážedla, např. za překážky na straně koleje ap.  
2. Položka neobsahuje:  
 X  
3. Způsob měření:  
Udává se počet kusů kompletní konstrukce nebo práce.</t>
  </si>
  <si>
    <t>549111</t>
  </si>
  <si>
    <t>BROUŠENÍ KOLEJE A VÝHYBEK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</si>
  <si>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</si>
  <si>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Výstroj trati, demolice, zemní práce</t>
  </si>
  <si>
    <t>R925110</t>
  </si>
  <si>
    <t>DRÁŽNÍ STEZKY Z DRTI TL. DO 50 MM</t>
  </si>
  <si>
    <t>odměřeno dle řezů</t>
  </si>
  <si>
    <t>965010</t>
  </si>
  <si>
    <t>ODSTRANĚNÍ KOLEJOVÉHO LOŽE A DRÁŽNÍCH STEZEK</t>
  </si>
  <si>
    <t>odměřeno dle situace 
demontované koleje (1101.9 * 2.0 m2)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</si>
  <si>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</si>
  <si>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96611A</t>
  </si>
  <si>
    <t>BOURÁNÍ KONSTRUKCÍ Z BETONOVÝCH DÍLCŮ - BEZ DOPRAVY</t>
  </si>
  <si>
    <t>námezníky, rampa pod demolicí skladu</t>
  </si>
  <si>
    <t>0.0896 + 516.4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</si>
  <si>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</si>
  <si>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96616A</t>
  </si>
  <si>
    <t>BOURÁNÍ KONSTRUKCÍ ZE ŽELEZOBETONU - BEZ DOPRAVY</t>
  </si>
  <si>
    <t>rampa v místě nové koleje č. 3</t>
  </si>
  <si>
    <t>965123</t>
  </si>
  <si>
    <t>DEMONTÁŽ KOLEJE NA DŘEVĚNÝCH PRAŽCÍCH DO KOLEJOVÝCH POLÍ S ODVOZEM NA MONTÁŽNÍ ZÁKLADNU S NÁSLEDNÝM ROZEBRÁNÍM</t>
  </si>
  <si>
    <t>odměřeno dle situace 
26.2 + 203.3 + 363.3 + 194.3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</si>
  <si>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</si>
  <si>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965113</t>
  </si>
  <si>
    <t>DEMONTÁŽ KOLEJE NA BETONOVÝCH PRAŽCÍCH DO KOLEJOVÝCH POLÍ S ODVOZEM NA MONTÁŽNÍ ZÁKLADNU S NÁSLEDNÝM ROZEBRÁNÍM</t>
  </si>
  <si>
    <t>odměřeno dle situace 
273.8 + 17.5 + 10 + 13.5 m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</si>
  <si>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</si>
  <si>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965223</t>
  </si>
  <si>
    <t>DEMONTÁŽ VÝHYBKOVÉ KONSTRUKCE NA DŘEVĚNÝCH PRAŽCÍCH DO KOLEJOVÝCH POLÍ S ODVOZEM NA MONTÁŽNÍ ZÁKLADNU S NÁSLEDNÝM ROZEBRÁNÍM</t>
  </si>
  <si>
    <t>součet demontovaných výhybek</t>
  </si>
  <si>
    <t>1 ks * (25 m + 20 m)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</si>
  <si>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rozvinutá délka výhybkové konstrukce ve všech větvcích dle ČSN 73 6360, tj. v ose koleje.</t>
  </si>
  <si>
    <t>990</t>
  </si>
  <si>
    <t>Poplatky za skládku</t>
  </si>
  <si>
    <t>R015140</t>
  </si>
  <si>
    <t>901</t>
  </si>
  <si>
    <t>POPLATKY ZA LIKVIDACI ODPADŮ NEKONTAMINOVANÝCH - 17 01 01 BETON Z DEMOLIC OBJEKTŮ, ZÁKLADŮ TV, KŮLY A SLOUPY VČETNĚ DOPRAVY</t>
  </si>
  <si>
    <t>T</t>
  </si>
  <si>
    <t>EVIDENČNÍ POLOŽKA. Položka se neoceňuje v objektu SO/PS, položka se oceňuje pouze v objektu SO 90-90</t>
  </si>
  <si>
    <t>1. Položka obsahuje:     
 – veškeré poplatky provozovateli skládky, recyklační linky nebo jiného zařízení na zpracování nebo likvidaci odpadů související s převzetím, uložením, zpracováním nebo likvidací odpadu     
 – náklady spojené s dopravou z místa stavby na místo převzetí provozovatelem skládky, recyklační linky nebo jiného zařízení na zpracování nebo likvidaci odpadů      
 – náklady spojené s vyložením a manipulací s materiálem v místě skládky      
2. Položka neobsahuje:     
 – náklady spojené s naložením a manipulací materiálem      
3. Způsob měření:     
Tunou se rozumí hmotnost odpadu vytříděného v souladu se zákonem č. 541/2020 Sb., o nakládání s odpady, v platném znění.</t>
  </si>
  <si>
    <t>R015150</t>
  </si>
  <si>
    <t>902</t>
  </si>
  <si>
    <t>POPLATKY ZA LIKVIDACI ODPADŮ NEKONTAMINOVANÝCH - 17 05 08 ŠTĚRK Z KOLEJIŠTĚ (ODPAD PO RECYKLACI) VČETNĚ DOPRAVY</t>
  </si>
  <si>
    <t>R015260</t>
  </si>
  <si>
    <t>903</t>
  </si>
  <si>
    <t>POPLATKY ZA LIKVIDACI ODPADŮ NEKONTAMINOVANÝCH - 07 02 99 PRYŽOVÉ PODLOŽKY (ŽEL. SVRŠEK), VČETNĚ DOPRAVY</t>
  </si>
  <si>
    <t>R015511</t>
  </si>
  <si>
    <t>904</t>
  </si>
  <si>
    <t>POPLATKY ZA LIKVIDACI ODPADŮ NEBEZPEČNÝCH - 17 05 07* ŠTĚRK Z KOLEJIŠTĚ LOKÁLNĚ ZNEČIŠTĚNÝ ROPNÝMI LÁTKAMI (VÝHYBKY) - BIODEGRADACE, VČETNĚ DOPRAVY</t>
  </si>
  <si>
    <t>EVIDENČNÍ POLOŽKA. Položka se neoceňuje v objektu SO/PS, položka se oceňuje pouze v objektu SO 90-90  
N odpad: nebezpečné látky: ropné látky      
Způsob likvidace: biodegradace</t>
  </si>
  <si>
    <t>R015520</t>
  </si>
  <si>
    <t>905</t>
  </si>
  <si>
    <t>POPLATKY ZA LIKVIDACI ODPADŮ NEBEZPEČNÝCH - 17 02 04* ŽELEZNIČNÍ PRAŽCE DŘEVĚNÉ, KŮLY A SLOUPY DŘEVĚNÉ, MOSTNICE - IMPREGNACE NEBEZPEČNÝMI LÁTKAMI, VČETNĚ DOPRAVY</t>
  </si>
  <si>
    <t>EVIDENČNÍ POLOŽKA. Položka se neoceňuje v objektu SO/PS, položka se oceňuje pouze v objektu SO 90-90  
N odpad: nebezpečné látky: těžké kovy a pod.      
Způsob likvidace: spalovna N odpadu, skládka S-NO</t>
  </si>
  <si>
    <t>E.1.1.2</t>
  </si>
  <si>
    <t>Železniční spodek</t>
  </si>
  <si>
    <t xml:space="preserve">  SO 01-11-01</t>
  </si>
  <si>
    <t>ŽST Semily, železniční spodek</t>
  </si>
  <si>
    <t>SO 01-11-01</t>
  </si>
  <si>
    <t>Zemní práce</t>
  </si>
  <si>
    <t>12373A</t>
  </si>
  <si>
    <t>ODKOP PRO SPOD STAVBU SILNIC A ŽELEZNIC TŘ. I - BEZ DOPRAVY</t>
  </si>
  <si>
    <t>(5213.450+58.900 - 2203.800 - 593.050 - 109.075)m3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</si>
  <si>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</si>
  <si>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17610</t>
  </si>
  <si>
    <t>VÝPLNĚ ZE ZEMIN SE ZHUT</t>
  </si>
  <si>
    <t>dosyp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</si>
  <si>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</si>
  <si>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58.173 + 109.075 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</si>
  <si>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</si>
  <si>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17481</t>
  </si>
  <si>
    <t>ZÁSYP JAM A RÝH Z NAKUPOVANÝCH MATERIÁLŮ</t>
  </si>
  <si>
    <t>žebro + vsak. objekt</t>
  </si>
  <si>
    <t>109.075 + 58.9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</si>
  <si>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</si>
  <si>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</si>
  <si>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</si>
  <si>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úprava pláně</t>
  </si>
  <si>
    <t>položka zahrnuje úpravu pláně včetně vyrovnání výškových rozdílů. Míru zhutnění určuje projekt.</t>
  </si>
  <si>
    <t>Základy</t>
  </si>
  <si>
    <t>212635</t>
  </si>
  <si>
    <t>TRATIVODY KOMPL Z TRUB Z PLAST HM DN DO 150MM, RÝHA TŘ I</t>
  </si>
  <si>
    <t>součet délek trativodů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</si>
  <si>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</si>
  <si>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212655</t>
  </si>
  <si>
    <t>TRATIVODY KOMPL Z TRUB Z PLAST HM DN DO 300MM, RÝHA TŘ I</t>
  </si>
  <si>
    <t>21461</t>
  </si>
  <si>
    <t>SEPARAČNÍ GEOTEXTILIE</t>
  </si>
  <si>
    <t>žebro + trativody</t>
  </si>
  <si>
    <t>2185.475 + 376.925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</si>
  <si>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</si>
  <si>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</si>
  <si>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89436</t>
  </si>
  <si>
    <t>ŠACHTY KANALIZAČNÍ Z PROST BETONU NA POTRUBÍ DN DO 800MM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</si>
  <si>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</si>
  <si>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</si>
  <si>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</si>
  <si>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</si>
  <si>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899522</t>
  </si>
  <si>
    <t>OBETONOVÁNÍ POTRUBÍ Z PROSTÉHO BETONU DO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</si>
  <si>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</si>
  <si>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899523</t>
  </si>
  <si>
    <t>OBETONOVÁNÍ POTRUBÍ Z PROSTÉHO BETONU DO C16/20</t>
  </si>
  <si>
    <t>89419</t>
  </si>
  <si>
    <t>ŠACHTY KANALIZAČ Z BETON DÍLCŮ NA POTRUBÍ DN PŘES 1600MM</t>
  </si>
  <si>
    <t>Dle návrhu vsakovacího objektu 
12m / 0.75m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</si>
  <si>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</si>
  <si>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501430</t>
  </si>
  <si>
    <t>ZŘÍZENÍ KONSTRU NÍ VRSTVY TĚLESA ŽELEZNIČNÍHO SPODKU ZE ZEMINY ZLEPŠENÉ (STABILIZOVANÉ) VÁPNO-CEMENTEM</t>
  </si>
  <si>
    <t>ZKPP nd podchodem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</si>
  <si>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</si>
  <si>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501101</t>
  </si>
  <si>
    <t>ZŘÍZENÍ KONSTRU NÍ VRSTVY TĚLESA ŽELEZNIČNÍHO SPODKU ZE ŠTĚRKODRTI NOVÉ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</si>
  <si>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</si>
  <si>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502941</t>
  </si>
  <si>
    <t>ZŘÍZENÍ KONSTRU NÍ VRSTVY TĚLESA ŽELEZNIČNÍHO SPODKU Z GEOTEXTILIE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</si>
  <si>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</si>
  <si>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Poplatky za skládky</t>
  </si>
  <si>
    <t>R015111</t>
  </si>
  <si>
    <t>906</t>
  </si>
  <si>
    <t>POPLATKY ZA LIKVIDACI ODPADŮ NEKONTAMINOVANÝCH - 17 05 04 VYTĚŽENÉ ZEMINY A HORNINY - I. TŘÍDA TĚŽITELNOSTI VČETNĚ DOPRAVY</t>
  </si>
  <si>
    <t>E.1.2</t>
  </si>
  <si>
    <t>Nástupiště</t>
  </si>
  <si>
    <t xml:space="preserve">  SO 01-12-01</t>
  </si>
  <si>
    <t>ŽST Semily, nastupiště a zpevněné plochy</t>
  </si>
  <si>
    <t>SO 01-12-01</t>
  </si>
  <si>
    <t>R935111</t>
  </si>
  <si>
    <t>Odvodňovací žlab Z POLYMERBETONU VČETNĚ KRYTU KOMPLET</t>
  </si>
  <si>
    <t>viz. půdorys</t>
  </si>
  <si>
    <t>Celkem 75 m</t>
  </si>
  <si>
    <t>položka zahrnuje:  
- veškerý materiál, výrobky a polotovary, včetně mimostaveništní a vnitrostaveništní dopravy  
(rovněž přesuny), včetně naložení a složení,případně s uložením.  
- veškeré práce nutné pro zřízení těchto konstrukcí, včetně zemních prací, lože, ukončení,  
patek, spárování, úpravy vtoku a výtoku. Měří se v [m] délky osy žlabu bez čistících kusů a  
odtokových vpustí.  
-dodávku a montáž</t>
  </si>
  <si>
    <t>96615A</t>
  </si>
  <si>
    <t>BOURÁNÍ KONSTRUKCÍ Z PROSTÉHO BETONU - BEZ DOPRAVY</t>
  </si>
  <si>
    <t>(95m2*0,2m)+(7,25m2*0,5m)+(132,15*0,08m)+8,7m3 + (0,3*1,0*150*2)</t>
  </si>
  <si>
    <t>17180</t>
  </si>
  <si>
    <t>ULOŽENÍ SYPANINY DO NÁSYPŮ Z NAKUPOVANÝCH MATERIÁLŮ</t>
  </si>
  <si>
    <t>hutnění pláně, pláň pod přístupovou komunikací</t>
  </si>
  <si>
    <t>1018m3-343m3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</si>
  <si>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</si>
  <si>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453m2+485.75m2</t>
  </si>
  <si>
    <t>96612A</t>
  </si>
  <si>
    <t>BOURÁNÍ KONSTRUKCÍ Z KAMENE NA SUCHO - BEZ DOPRAVY</t>
  </si>
  <si>
    <t>2,76m3+8m3</t>
  </si>
  <si>
    <t>Svislé konstrukce</t>
  </si>
  <si>
    <t>311366</t>
  </si>
  <si>
    <t>VÝZTUŽ ZDÍ A STĚN PODP A VOL Z KARI-SÍTÍ</t>
  </si>
  <si>
    <t>vyztužení zdi, zakončení nastupiště a schodů, +20%, oka 10x10cm x 8mm drát</t>
  </si>
  <si>
    <t>(31.85*1,2*0,008t/m3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</si>
  <si>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</si>
  <si>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311314</t>
  </si>
  <si>
    <t>ZDI A STĚNY PODP A VOL Z PROST BET DO C25/30</t>
  </si>
  <si>
    <t>(schody) (rampa) (samo.zaradli) (koncove zídki) (zeď u P+R)</t>
  </si>
  <si>
    <t>(0.2944m3) + (1.1024m3) + (2.1963m3) + (25.924m3) + (2.333m3)</t>
  </si>
  <si>
    <t>348171</t>
  </si>
  <si>
    <t>ZÁBRADLÍ Z DÍLCŮ KOVOVÝCH S NÁTĚREM</t>
  </si>
  <si>
    <t>KG</t>
  </si>
  <si>
    <t>viz výkresy zábradlí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</si>
  <si>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</si>
  <si>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451312</t>
  </si>
  <si>
    <t>PODKLADNÍ A VÝPLŇOVÉ VRSTVY Z PROSTÉHO BETONU C12/15</t>
  </si>
  <si>
    <t>(nastupiste, chodnik, sikmy chodnik, zidka u P+R, zidki u N2, monolit.u P+R)</t>
  </si>
  <si>
    <t>(232.7m3+1.833m3+0.092m3+0.119m3) + (0,3m2*8m) + (0.15m2*3m) + (0.6m2*4)</t>
  </si>
  <si>
    <t>917223</t>
  </si>
  <si>
    <t>SILNIČNÍ A CHODNÍKOVÉ OBRUBY Z BETONOVÝCH OBRUBNÍKŮ ŠÍŘ 100MM</t>
  </si>
  <si>
    <t>zakončení přístupové komunikace a ukončení dlažby nástupiště</t>
  </si>
  <si>
    <t>18.21+36.632+178.601+40.691+19.7+16+27.017+3.171</t>
  </si>
  <si>
    <t>Položka zahrnuje:  
dodání a pokládku betonových obrubníků o rozměrech předepsaných zadávací dokumentací  
betonové lože i boční betonovou opěrku.</t>
  </si>
  <si>
    <t>RCSBHK</t>
  </si>
  <si>
    <t>OBRUBNÍK HK - PŘÍMÝ 400/330/1003</t>
  </si>
  <si>
    <t>dle situace</t>
  </si>
  <si>
    <t>R582602</t>
  </si>
  <si>
    <t>KRYTY Z BETON DLAŽDIC ŠEDÝCH TL 80MM BEZ LOŽE</t>
  </si>
  <si>
    <t>200x200, chodník</t>
  </si>
  <si>
    <t>- dodání dlažebního materiálu v požadované kvalitě, dodání materiálu pro předepsanou výplň  
spar  
- očištění podkladu  
- uložení dlažby dle předepsaného technologického předpisu včetně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</si>
  <si>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56334</t>
  </si>
  <si>
    <t>VOZOVKOVÉ VRSTVY ZE ŠTĚRKODRTI TL. DO 200MM</t>
  </si>
  <si>
    <t>frakce 0/32, tl.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</si>
  <si>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</si>
  <si>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R58260B</t>
  </si>
  <si>
    <t>KRYTY Z BETON DLAŽDIC BAREV RELIÉFNÍCH TL 80MM BEZ LOŽE</t>
  </si>
  <si>
    <t>dle situace, signalni a varovný pas - žlutý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</si>
  <si>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</si>
  <si>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R582608</t>
  </si>
  <si>
    <t>KRYTY Z BETON DLAŽDIC ŠEDÝCH RELIÉFNÍCH TL 80MM BEZ LOŽE</t>
  </si>
  <si>
    <t>dle situace, signalni a varovný pas - sedy</t>
  </si>
  <si>
    <t>10,036+11,039=21.075 [A]</t>
  </si>
  <si>
    <t>43411</t>
  </si>
  <si>
    <t>SCHODIŠŤOVÉ STUPNĚ, Z DÍLCŮ BETON</t>
  </si>
  <si>
    <t>0.223m2*3.757m 
dle situace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</si>
  <si>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</si>
  <si>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18233</t>
  </si>
  <si>
    <t>ROZPROSTŘENÍ ORNICE V ROVINĚ V TL DO 0,20M</t>
  </si>
  <si>
    <t>(sikmy chodnik)</t>
  </si>
  <si>
    <t>položka zahrnuje:  
nutné přemístění ornice z dočasných skládek vzdálených do 50m  
rozprostření ornice v předepsané tloušťce v rovině a ve svahu do 1:5</t>
  </si>
  <si>
    <t>45147</t>
  </si>
  <si>
    <t>PODKL A VÝPLŇ VRSTVY Z MALTY PLASTICKÉ</t>
  </si>
  <si>
    <t>(schody, sikmy chodnik, zidki u nast.1, nastupiste 2x)</t>
  </si>
  <si>
    <t>0.977m3+0.16m3+0.07m3+3.3m3</t>
  </si>
  <si>
    <t>Položka zahrnuje veškerý materiál, výrobky a polotovary, včetně mimostaveništní a vnitrostaveništní dopravy (rovněž přesuny), včetně naložení a složení, případně s uložením.</t>
  </si>
  <si>
    <t>45152</t>
  </si>
  <si>
    <t>PODKLADNÍ A VÝPLŇOVÉ VRSTVY Z KAMENIVA DRCENÉHO</t>
  </si>
  <si>
    <t>(schody)</t>
  </si>
  <si>
    <t>0.229m2 x 3.76m</t>
  </si>
  <si>
    <t>položka zahrnuje dodávku předepsaného kameniva, mimostaveništní a vnitrostaveništní dopravu a jeho uložení  
není-li v zadávací dokumentaci uvedeno jinak, jedná se o nakupovaný materiál</t>
  </si>
  <si>
    <t>923721R1</t>
  </si>
  <si>
    <t>TABULE VELIKOSTI 300x350 MM "ZÁKAZ VSTUPU"</t>
  </si>
  <si>
    <t>1ks umístěno na zábradlí</t>
  </si>
  <si>
    <t>1. Položka obsahuje:  
– dodávku a montáž návěsti v příslušném provedení na sloupek, popř. jinou podpůrnou konstrukci včetně upevňovacího a pomocného materiálu  
– protikorozní úpravu, není-li tato provedena již z výroby nebo daná vlastnostmi použitého  
materiálu  
– odrazky nebo retroreflexní fólie  
2. Položka neobsahuje:  
– nosnou konstrukci, např. sloupek, konzolu apod. včetně základu a zemních prácí  
3. Způsob měření:  
Udává se počet kusů kompletní konstrukce nebo práce.</t>
  </si>
  <si>
    <t>R924911</t>
  </si>
  <si>
    <t>NÁSTUPIŠTĚ - VODICÍ LINIE ŠÍŘKY 0,40 M Z DLAŽDIC S PODÉLNÝMI DRÁŽKAMI</t>
  </si>
  <si>
    <t>19.687+21.520+19.516+13.540+31.454+29.461+11.744+140.326+8.360=295.608</t>
  </si>
  <si>
    <t>1. Položka obsahuje:  
– všechny práce pro zřízení plně fun ního dlážděného bezpečnostního pásu s varovnými a vodicími prvky, tj. včetně lože, ukončení dlažby, její provedení do předepsaného tvaru a pohledové úpravy, výplně spar a otvorů apod.  
– dodání dlažeb a lože v požadované kvalitě  
– očištění podkladu, případně zřízení spojovací vrstvy  
– uložení směsi, dlažby nebo dílců dle předepsaného technologického předpisu  
– zřízení vrstvy bez rozlišení šířky, pokládání vrstvy po etapách, včetně pracovních spar a spojů  
– úpravu napojení, ukončení a těsnění podél obrubníků, DILATAČNÍích zařízení, odvodňovacích proužků, odvodňovačů, vpustí, šachet ap.  
– těsnění, tmelení a výplň spar a otvorů  
– úpravu dilatačních spar a povrchu vrstvy  
2. Položka neobsahuje:  
– úpravu a hutnění podloží  
– podkladní a konstru ní vrstvy  
3. Způsob měření:  
Měří se metr délkový.</t>
  </si>
  <si>
    <t>924700</t>
  </si>
  <si>
    <t>NÁSTUPIŠTĚ ATYPICKÁ</t>
  </si>
  <si>
    <t>1. Položka obsahuje:  
 – dodávku veškerých prvků a částí daného typu nástupiště dle odpovídajících vzorových listů a TKP včetně výplňových desek  
 – zřízení atypických nástupišť, nástupišť z atypických prefabrikátů nebo staveništních prefabrikátů ap.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</si>
  <si>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924420</t>
  </si>
  <si>
    <t>NÁSTUPIŠTĚ L (H) BEZ KONZOLOVÝCH DESEK</t>
  </si>
  <si>
    <t>150m+150m + 22m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</si>
  <si>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</si>
  <si>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>56341</t>
  </si>
  <si>
    <t>VOZOVKOVÉ VRSTVY ZE ŠTĚRKOPÍSKU TL. DO 50MM</t>
  </si>
  <si>
    <t>vyrovnávací vrstva</t>
  </si>
  <si>
    <t>odměřeno dle situace - 0.0442*300</t>
  </si>
  <si>
    <t>212156</t>
  </si>
  <si>
    <t>TRATIVODY KOMPLET Z TRUB BETON DN 300MM, RÝHA TŘ II</t>
  </si>
  <si>
    <t>915111</t>
  </si>
  <si>
    <t>VODOROVNÉ DOPRAVNÍ ZNAČENÍ BARVOU HLADKÉ - DODÁVKA A POKLÁDKA</t>
  </si>
  <si>
    <t>položka zahrnuje:  
- dodání a pokládku nátěrového materiálu (měří se pouze natíraná plocha)  
- předznačení a reflexní úpravu</t>
  </si>
  <si>
    <t>58260B</t>
  </si>
  <si>
    <t>KRYTY Z BETON DLAŽDIC SE ZÁMKEM BAREV RELIÉFNÍCH TL 80MM BEZ LOŽE</t>
  </si>
  <si>
    <t>zdrsněný povrch 30 mm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</si>
  <si>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</si>
  <si>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R015130</t>
  </si>
  <si>
    <t>907</t>
  </si>
  <si>
    <t>POPLATKY ZA LIKVIDACI ODPADŮ NEKONTAMINOVANÝCH - 17 03 02 VYBOURANÝ ASFALTOVÝ BETON BEZ DEHTU VČETNĚ DOPRAVY</t>
  </si>
  <si>
    <t>E.1.3</t>
  </si>
  <si>
    <t>Železniční přejezdy</t>
  </si>
  <si>
    <t xml:space="preserve">  SO 01-13-01</t>
  </si>
  <si>
    <t>ŽST Semily, úprava úrovňového přejezdu v km 102,017</t>
  </si>
  <si>
    <t>SO 01-13-01</t>
  </si>
  <si>
    <t>11343A</t>
  </si>
  <si>
    <t>ODSTRAN KRYTU ZPEVNĚNÝCH PLOCH S ASFALT POJIVEM VČET PODKLADU - BEZ DOPRAVY</t>
  </si>
  <si>
    <t>vybourání asfaltového krytu vozovky</t>
  </si>
  <si>
    <t>156,81m2*0,46m+3,80m2*0,45m=73,8m3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</si>
  <si>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</si>
  <si>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</si>
  <si>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</si>
  <si>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>odfrézování vozovky na krajích úseku komunikace</t>
  </si>
  <si>
    <t>9,80m2*0,26m+92,39m2*0,11m+8,82m2*0,04m=13,1m3</t>
  </si>
  <si>
    <t>odkop zemního tělesa komunikace</t>
  </si>
  <si>
    <t>0,37m2*10,20m+0,17m2*7,78m+0,06m2*7,69m+1,93m2*0,75m=18,3m3</t>
  </si>
  <si>
    <t>úprava pláně zemního tělesa komunikace</t>
  </si>
  <si>
    <t>zásyp rýh zemního tělesa komunikace</t>
  </si>
  <si>
    <t>0,19m2*10,20m+0,08m2*7,78m+0,19m2*7,69m+4,65m2*0,55m=6,5m3</t>
  </si>
  <si>
    <t>562132</t>
  </si>
  <si>
    <t>VOZOVKOVÉ VRSTVY Z MATERIÁLŮ STABIL CEMENTEM TŘ II TL DO 150MM</t>
  </si>
  <si>
    <t>stabilizace cementem SC C 3/4, tl. 150 mm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</si>
  <si>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</si>
  <si>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podkladní vrstva štěrkodrti fr. 0/32 Ge tl. min. 200mm</t>
  </si>
  <si>
    <t>572123</t>
  </si>
  <si>
    <t>INFILTRAČNÍ POSTŘIK Z EMULZE DO 1,0KG/M2</t>
  </si>
  <si>
    <t>infiltrační postřik z kationaktivní asfaltové emulze (1,0 kg/m2), postřik mezi vrstvami cementové stabilizace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</si>
  <si>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</si>
  <si>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</si>
  <si>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</si>
  <si>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(0,50 kg/m2)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</si>
  <si>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</si>
  <si>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</si>
  <si>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</si>
  <si>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</si>
  <si>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</si>
  <si>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</si>
  <si>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asfaltový beton pro podkladní vrstvy ACP 16+ tl. 70 mm</t>
  </si>
  <si>
    <t>58212</t>
  </si>
  <si>
    <t>DLÁŽDĚNÉ KRYTY Z VELKÝCH KOSTEK DO LOŽE Z MC</t>
  </si>
  <si>
    <t>srpovitá krajnice</t>
  </si>
  <si>
    <t>58920</t>
  </si>
  <si>
    <t>VÝPLŇ SPAR MODIFIKOVANÝM ASFALTEM</t>
  </si>
  <si>
    <t>výplň spar na rozhraní vozovky a závěrných zídek přejezdové konstrukce, vozovky a odvodňovacího žlabu</t>
  </si>
  <si>
    <t>položka zahrnuje:  
- dodávku předepsaného materiálu  
- vyčištění a výplň spar tímto materiálem</t>
  </si>
  <si>
    <t>914131</t>
  </si>
  <si>
    <t>DOPRAVNÍ ZNAČKY ZÁKLADNÍ VELIKOSTI OCELOVÉ FÓLIE TŘ 2 - DODÁVKA A MONTÁŽ</t>
  </si>
  <si>
    <t>dodávka a montáž dopravních značek B24b a E13, značky lisované s dvojitým ohybem z pozinkovaného plechu s plnými rohy</t>
  </si>
  <si>
    <t>položka zahrnuje:  
- dodávku a montáž značek v požadovaném provedení</t>
  </si>
  <si>
    <t>914911</t>
  </si>
  <si>
    <t>SLOUPKY A STOJKY DOPRAVNÍCH ZNAČEK Z OCEL TRUBEK SE ZABETONOVÁNÍM - DODÁVKA A MONTÁŽ</t>
  </si>
  <si>
    <t>dodávka a montáž sloupků z ocelových žárově zinkovaných trubek pro upevnění SDZ</t>
  </si>
  <si>
    <t>položka zahrnuje:  
- sloupky a upevňovací zařízení včetně jejich osazení (betonová patka, zemní práce)</t>
  </si>
  <si>
    <t>917425</t>
  </si>
  <si>
    <t>CHODNÍKOVÉ OBRUBY Z KAMENNÝCH OBRUBNÍKŮ ŠÍŘ 200MM</t>
  </si>
  <si>
    <t>kamenný obrubník v srpovité krajnici</t>
  </si>
  <si>
    <t>12,54m+13,21m=25,75m</t>
  </si>
  <si>
    <t>Položka zahrnuje:  
dodání a pokládku kamenných obrubníků o rozměrech předepsaných zadávací dokumentací  
betonové lože i boční betonovou opěrku.</t>
  </si>
  <si>
    <t>Přejezdová konstrukce</t>
  </si>
  <si>
    <t>451314</t>
  </si>
  <si>
    <t>PODKLADNÍ A VÝPLŇOVÉ VRSTVY Z PROSTÉHO BETONU C25/30</t>
  </si>
  <si>
    <t>podkladní beton pod odvodňovacím žlabem, svodným potrubím</t>
  </si>
  <si>
    <t>7,83m*0,13m+6,98m*0,04m2=1,30m3</t>
  </si>
  <si>
    <t>513550</t>
  </si>
  <si>
    <t>KOLEJOVÉ LOŽE - DOPLNĚNÍ Z KAMENIVA HRUBÉHO DRCENÉHO (ŠTĚRK)</t>
  </si>
  <si>
    <t>doplnění štěrku do kolejového lože po odtěženém asfaltu</t>
  </si>
  <si>
    <t>0,18m2*10,20m+0,08m2*2,39m+0,7m2*2,38m=2,2m3</t>
  </si>
  <si>
    <t>56110</t>
  </si>
  <si>
    <t>PODKLADNÍ BETON</t>
  </si>
  <si>
    <t>základ závěrných zídek přejezdové konstrukce</t>
  </si>
  <si>
    <t>0,44m2*10,20m=4,5m3</t>
  </si>
  <si>
    <t>567304</t>
  </si>
  <si>
    <t>VRSTVY PRO OBNOVU A OPRAVY ZE ŠTĚRKOPÍSKU</t>
  </si>
  <si>
    <t>vyrovnávací vrstva pod svodným potrubím</t>
  </si>
  <si>
    <t>6,98m*0,055m2=0,38m3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</si>
  <si>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</si>
  <si>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</si>
  <si>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</si>
  <si>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</si>
  <si>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921311</t>
  </si>
  <si>
    <t>ŽELEZNIČNÍ PŘEJEZD ŽELEZOBETONOVÝ S NOSIČI</t>
  </si>
  <si>
    <t>dodávka a montáž betonové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</si>
  <si>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</si>
  <si>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93556</t>
  </si>
  <si>
    <t>ŽLABY Z DÍLCŮ Z BETONU SVĚTLÉ ŠÍŘKY DO 400MM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</si>
  <si>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</si>
  <si>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</si>
  <si>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</si>
  <si>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</si>
  <si>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rozebrání plastbetonové přejezdové konstrukce v kolejích č.1 a 3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</si>
  <si>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</si>
  <si>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demolice asfaltové přejezdové konstrukce v kolejích č.1 a 3</t>
  </si>
  <si>
    <t>451315</t>
  </si>
  <si>
    <t>PODKLADNÍ A VÝPLŇOVÉ VRSTVY Z PROSTÉHO BETONU C30/37</t>
  </si>
  <si>
    <t>boční stabilizace odvodňovacího žlabu</t>
  </si>
  <si>
    <t>7,83m*0,13m2=1,0m3</t>
  </si>
  <si>
    <t>96654</t>
  </si>
  <si>
    <t>ODSTRANĚNÍ ŽLABŮ Z DÍLCŮ (VČET ŠTĚRBINOVÝCH) ŠÍŘKY 250MM</t>
  </si>
  <si>
    <t>odstranění polymerbetonového odvodňovacího žlabu</t>
  </si>
  <si>
    <t>- zahrnuje vybourání žlabů včetně podkladních vrstev a eventuelních mříží  
- zahrnuje veškerou manipulaci s vybouranou sutí a hmotami včetně uložení na skládku  
- nezahrnuje poplatek za skládku, vykáže se v samostatné položce 014** (s výjimkou malého množství bouraného materiálu, kde je možné poplatek zahrnout do jednotkové ceny bourání – tento fakt musí být uveden v doplňujícím textu k položce)</t>
  </si>
  <si>
    <t>R015670</t>
  </si>
  <si>
    <t>908</t>
  </si>
  <si>
    <t>POPLATKY ZA LIKVIDACI ODPADŮ NEBEZPEČNÝCH - 17 01 06* STAVEBNÍ SUŤ A BETONY Z DEMOLIC OBSAHUJÍCÍ NEBEZPEČNÉ LÁTKY, VČETNĚ DOPRAVY</t>
  </si>
  <si>
    <t>EVIDENČNÍ POLOŽKA. Položka se neoceňuje v objektu SO/PS, položka se oceňuje pouze v objektu SO 90-90  
N odpad: nebezpečné látky: těžké kovy a pod. (třída vyluhovatelnosti překračuje I, a II. třídu a nepřekračuje III. třídu dle vyhlášky 294/2005 Sb.)     
Způsob likvidace: skládka S-NO</t>
  </si>
  <si>
    <t>E.1.4</t>
  </si>
  <si>
    <t>Mosty, propustky a zdi</t>
  </si>
  <si>
    <t xml:space="preserve">  SO 01-20-01</t>
  </si>
  <si>
    <t>Podchod pro pěší v km 102,106</t>
  </si>
  <si>
    <t>SO 01-20-01</t>
  </si>
  <si>
    <t>dle výkresu č. 07: 4652,0=4 652,000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</si>
  <si>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</si>
  <si>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</si>
  <si>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</si>
  <si>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"z pol.č. 13173: 4150,0=4 150,000 [A]  
z pol.č. 264727: 118*3,14*0,225*0,225=18,758 [B]  
Celkem: A+B=4 168,758 [C]"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</si>
  <si>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</si>
  <si>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</si>
  <si>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</si>
  <si>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"dle výkresu č. 04:   
8,6m2*(20,5+17,5)m=326,800 [A]  
2*8,6m2*49,2m=846,240 [B]  
Celkem: A+B=1 173,040 [C]"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</si>
  <si>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</si>
  <si>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11512</t>
  </si>
  <si>
    <t>ČERPÁNÍ VODY DO 1000 L/MIN</t>
  </si>
  <si>
    <t>8hod*12*7dní=672,000 [A]</t>
  </si>
  <si>
    <t>Položka čerpání vody na povrchu zahrnuje i potrubí, pohotovost záložní čerpací soupravy a zřízení čerpací jímky. Součástí položky je také následná demontáž a likvidace těchto zařízení</t>
  </si>
  <si>
    <t>22694</t>
  </si>
  <si>
    <t>ZÁPOROVÉ PAŽENÍ Z KOVU DOČASNÉ</t>
  </si>
  <si>
    <t>"HEB 320: (126,0 kg/m *(2*5,0+2*7,0+2*9,0+4*9,0+2*9,0))/1000=12,096 [A]  
převázka: 2*(44,4 kg/m *13,8+10,3+4,75+5,25+2*3,25)/1000=1,279 [B]  
Celkem: A+B=13,375 [C]"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</si>
  <si>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</si>
  <si>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</si>
  <si>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</si>
  <si>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dle výkresu č. 08: 55,0+2*11,0=77,000 [A]</t>
  </si>
  <si>
    <t>položka zahrnuje osazení pažin bez ohledu na druh, jejich opotřebení a jejich odstranění</t>
  </si>
  <si>
    <t>26172</t>
  </si>
  <si>
    <t>VRTY PRO KOTV, INJEKT, MIKROPIL NA POVR TŘ I A II D DO 100MM</t>
  </si>
  <si>
    <t>(12+6)*10,0=180,000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</si>
  <si>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</si>
  <si>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264727</t>
  </si>
  <si>
    <t>VRTY PRO PILOTY TŘ I A II D DO 500MM</t>
  </si>
  <si>
    <t>HEB 320: (2*5,0+2*7,0+2*9,0+4*9,0+2*9,0)=96,000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</si>
  <si>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</si>
  <si>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285378</t>
  </si>
  <si>
    <t>KOTVENÍ NA POVRCHU Z PŘEDPÍNACÍ VÝZTUŽE DL. DO 10M</t>
  </si>
  <si>
    <t>12+6=18,000 [A]</t>
  </si>
  <si>
    <t>položka zahrnuje dodávku předepsané kotvy, případně její protikorozní úpravu, její osazení do vrtu, zainjektování a napnutí, případně opěrné desky  
nezahrnuje vrty</t>
  </si>
  <si>
    <t>272325</t>
  </si>
  <si>
    <t>ZÁKLADY ZE ŽELEZOBETONU DO C30/37</t>
  </si>
  <si>
    <t>dle výkresu č. 09: 69,0=69,000 [A]</t>
  </si>
  <si>
    <t>272366</t>
  </si>
  <si>
    <t>VÝZTUŽ ZÁKLADŮ Z KARI SÍTÍ</t>
  </si>
  <si>
    <t>345,2 m2*7,6 kg/m2 *1,1/1000=2,886 [A]</t>
  </si>
  <si>
    <t>28999</t>
  </si>
  <si>
    <t>OPLÁŠTĚNÍ (ZPEVNĚNÍ) Z FÓLIE</t>
  </si>
  <si>
    <t>ochrana izolace</t>
  </si>
  <si>
    <t>dle výkresu č. 20: 155,0=155,000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</si>
  <si>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</si>
  <si>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317325</t>
  </si>
  <si>
    <t>ŘÍMSY ZE ŽELEZOBETONU DO C30/37</t>
  </si>
  <si>
    <t>vč. vyznačení lotopočtu výstavby vlysem do betonu</t>
  </si>
  <si>
    <t>"Typ 1: 0,162m2*10,2m=1,652 [A]  
Typ 2: 0,144m2*51,6m=7,430 [B]  
Typ 3: 0,102m2*45,0m=4,590 [C]  
Typ 4: 0,15m2*4,3m=0,645 [D]  
Celkem: A+B+C+D=14,317 [E]"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</si>
  <si>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</si>
  <si>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389325</t>
  </si>
  <si>
    <t>MOSTNÍ RÁMOVÉ KONSTRUKCE ZE ŽELEZOBETONU C30/37</t>
  </si>
  <si>
    <t>"dle výkresu č. 09, 10:  
Konstrukce podchodu a přístupového chodníku:  
spodní deska: 49,0m3=49,000 [A]  
stěny, horní deska: 69,0+69,0=138,000 [B]  
přístupové chodníky: 87,0+108+5+129+145=474,000 [C]  
Celkem: A+B+C=661,000 [D]"</t>
  </si>
  <si>
    <t>389365</t>
  </si>
  <si>
    <t>VÝZTUŽ MOSTNÍ RÁMOVÉ KONSTRUKCE Z OCELI 10505, B500B</t>
  </si>
  <si>
    <t>odhad 220 kg/m3</t>
  </si>
  <si>
    <t>dle výkresu č. 13.1-13.4, 14.1-14.4, 15.1-15.5:  
(8162,4+7343,5+9261,2+4883,5+4670,7+6899,6+8125,0+9840,8+9253,0+9500,0+8479,9+7040,1+6362,1)/1000=99,822 [A]</t>
  </si>
  <si>
    <t>"pod deskou:  644,0m2*0,1m=64,400 [A]  
pod drenáž: 2,4m2*20,5m+2,4m2*17,8m=91,920 [B]  
Celkem: A+B=156,320 [C]"</t>
  </si>
  <si>
    <t>Krycí vrstva izolace na NK: 155,0m2*0,06m=9,300 [A]</t>
  </si>
  <si>
    <t>45131A</t>
  </si>
  <si>
    <t>PODKLADNÍ A VÝPLŇOVÉ VRSTVY Z PROSTÉHO BETONU C20/25</t>
  </si>
  <si>
    <t>Podkladní beton pod dlažbu: 37,0m2*0,1m=3,700 [A]</t>
  </si>
  <si>
    <t>46321</t>
  </si>
  <si>
    <t>ROVNANINA Z LOMOVÉHO KAMENE</t>
  </si>
  <si>
    <t>1,7m2*(20,5+17,5)m=64,600 [A]</t>
  </si>
  <si>
    <t>položka zahrnuje:  
- dodávku a vyrovnání lomového kamene předepsané frakce do předepsaného tvaru včetně mimostaveništní a vnitrostaveništní dopravy  
není-li v zadávací dokumentaci uvedeno jinak, jedná se o nakupovaný materiál</t>
  </si>
  <si>
    <t>465512</t>
  </si>
  <si>
    <t>DLAŽBY Z LOMOVÉHO KAMENE NA MC</t>
  </si>
  <si>
    <t>37,0m2*0,1m=3,700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</si>
  <si>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</si>
  <si>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451366</t>
  </si>
  <si>
    <t>VÝZTUŽ PODKL VRSTEV Z KARI-SÍTÍ</t>
  </si>
  <si>
    <t>Krycí vrstva izolace: 540,0m2*7,9kg/m2/1000=4,266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</si>
  <si>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veškerá opatření pro zajištění soudržnosti výztuže a betonu  
- vodivé propojení výztuže, které je součástí ochrany konstrukce proti vlivům bludných proudů, vyvedení do měřících skříní nebo míst pro měření bludných proudů  
- povrchovou antikorozní úpravu výztuže  
- separaci výztuže</t>
  </si>
  <si>
    <t>R582622</t>
  </si>
  <si>
    <t>KRYTY Z BETON DLAŽDIC ŠEDÝCH TL 80MM DO LOŽE Z MC</t>
  </si>
  <si>
    <t>dle výkresu č. 18: 370,0=370,000 [A]</t>
  </si>
  <si>
    <t>711412</t>
  </si>
  <si>
    <t>IZOLACE MOSTOVEK CELOPLOŠNÁ ASFALTOVÝMI PÁSY</t>
  </si>
  <si>
    <t>dle výkresu č. 20: 170,0+780,0+400,0+155,0=1 505,000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</si>
  <si>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</si>
  <si>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711519</t>
  </si>
  <si>
    <t>OCHRANA IZOLACE PODZEMNÍCH OBJEKTŮ TEXTILIÍ</t>
  </si>
  <si>
    <t>položka zahrnuje:  
- dodání  předepsaného ochranného materiálu  
- zřízení ochrany izolace</t>
  </si>
  <si>
    <t>R71419</t>
  </si>
  <si>
    <t>OCHRANA IZOLACE PODZEMNÍCH OBJEKTŮ POLYSTYRENEM</t>
  </si>
  <si>
    <t>Měkká ochrana SVI extrudovaným polystyrenem XPS, tl.materiálu 50 mm</t>
  </si>
  <si>
    <t>dle výkresu č. 20: 170,0=170,000 [A]</t>
  </si>
  <si>
    <t>"položka zahrnuje:    
- dodání a uložení předepsaného izolačního materiálu předepsaným způsobem včetně vnitrostaveništní a mimostaveništní dopravy    
- veškerý upevňovací a pomocný materiál    
- předepsané přesahy (nezapočítávají se do výměry)"</t>
  </si>
  <si>
    <t>711507</t>
  </si>
  <si>
    <t>OCHRANA IZOLACE NA POVRCHU Z PE FÓLIE</t>
  </si>
  <si>
    <t>dle výkresu č. 19: 540=540,000 [A]</t>
  </si>
  <si>
    <t>Potrubí</t>
  </si>
  <si>
    <t>894858</t>
  </si>
  <si>
    <t>ŠACHTY KANALIZAČNÍ PLASTOVÉ D 600MM</t>
  </si>
  <si>
    <t>87627</t>
  </si>
  <si>
    <t>CHRÁNIČKY Z TRUB PLASTOVÝCH DN DO 100MM</t>
  </si>
  <si>
    <t>"dle výkresu č. 12:   
1*(72,5+36,6+20,3)+2*(67,3+30,7+20,5)+3*52,5=523,900 [A]"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</si>
  <si>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</si>
  <si>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Ostatní konstrukce a práce</t>
  </si>
  <si>
    <t>9112B1</t>
  </si>
  <si>
    <t>ZÁBRADLÍ MOSTNÍ SE SVISLOU VÝPLNÍ - DODÁVKA A MONTÁŽ</t>
  </si>
  <si>
    <t>50,0+61,6=111,600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</si>
  <si>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</si>
  <si>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93542</t>
  </si>
  <si>
    <t>ŽLABY Z DÍLCŮ Z POLYMERBETONU SVĚTLÉ ŠÍŘKY DO 150MM VČETNĚ MŘÍŽÍ</t>
  </si>
  <si>
    <t>96616</t>
  </si>
  <si>
    <t>BOURÁNÍ KONSTRUKCÍ ZE ŽELEZOBETONU</t>
  </si>
  <si>
    <t>dle výkresu č. 07: 304,0=304,000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</si>
  <si>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</si>
  <si>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R936510</t>
  </si>
  <si>
    <t>DROBNÉ DOPLNK KONSTR KOVOVÉ NEREZ – madla zábradlí</t>
  </si>
  <si>
    <t>"madla zábradlí 1.4403 včetně spoj.materiálu   
nerezové provedení"</t>
  </si>
  <si>
    <t>105,0+104,0+105,0+105,0=419,000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</si>
  <si>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</si>
  <si>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</si>
  <si>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</si>
  <si>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</si>
  <si>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R93135</t>
  </si>
  <si>
    <t>TĚSNĚNÍ DILATAČ SPAR</t>
  </si>
  <si>
    <t>2*4,4+3*11,4=43,000 [A]</t>
  </si>
  <si>
    <t>položka zahrnuje dodávku a osazení předepsaného materiálu, očištění ploch spáry před úpravou, očištění okolí spáry po úpravě</t>
  </si>
  <si>
    <t>R93650</t>
  </si>
  <si>
    <t>LETOPOČET - MATRICE VLOŽENÁ DO BEDNĚNÍ</t>
  </si>
  <si>
    <t>- dílenská dokumentace, včetně technologického předpisu spojování,    
- dodání  materiálu  v požadované kvalitě a výroba konstrukce i dílenská (včetně  pomůcek,  přípravků a prostředků pro výrobu) bez ohledu na náročnost a její hmotnost, dílenská montáž,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jakákoliv doprava a manipulace dílců  a  montážních  sestav,  včetně  dopravy konstrukce z výrobny na stavbu,    
- montáž konstrukce na staveništi, včetně montážních prostředků a pomůcek a zednických výpomocí,    
- montážní dokumentace včetně technologického předpisu montáže,    
- výplň, těsnění a tmelení spar a spojů,    
- čištění konstrukce a odstranění všech vrubů (vrypy, otlačeniny a pod.),    
- veškeré druhy opracování povrchů, včetně úprav pod nátěry a pod izolaci,    
- veškeré druhy dílenských základů a základních nátěrů a povlaků,    
- všechny druhy ocelového kotvení,    
- dílenskou přejímku a montážní prohlídku, včetně požadovaných dokladů,    
- zřízení kotevních otvorů nebo jam, nejsou-li částí jiné konstrukce, jejich úpravy, očištění a ošetření,    
- osazení kotvení nebo přímo částí konstrukce do podpůrné konstrukce nebo do zeminy,    
- výplň kotevních otvorů  (příp.  podlití  patních  desek)  maltou,  betonem  nebo  jinou speciální hmotou, vyplnění jam zeminou,    
- ošetření kotevní oblasti proti vzniku trhlin, vlivu povětrnosti a pod.,    
- osazení nivelačních značek, včetně jejich zaměření, označení znakem výrobce a vyznačení letopočtu.    
Dokumentace pro zadání stavby může dále předepsat že cena položky ještě obsahuje například:    
- veškeré druhy protikorozní ochrany a nátěry konstrukcí,    
- žárové zinkování ponorem nebo žárové stříkání (metalizace) kovem,    
- zvláštní spojovací prostředky, rozebíratelnost konstrukce,    
- osazení měřících zařízení a úpravy pro ně    
- ochranná opatření před účinky bludných proudů    
- ochranu před přepětím.</t>
  </si>
  <si>
    <t xml:space="preserve">  SO 01-23-01</t>
  </si>
  <si>
    <t>Opěrná zeď podél nástupiště</t>
  </si>
  <si>
    <t>SO 01-23-01</t>
  </si>
  <si>
    <t>014211</t>
  </si>
  <si>
    <t>POPLATKY ZA ZEMNÍK - ORNICE</t>
  </si>
  <si>
    <t>dle pol. 12573.b</t>
  </si>
  <si>
    <t>zahrnuje veškeré poplatky majiteli zemníku související s nákupem zeminy (nikoliv s otvírkou zemníku)</t>
  </si>
  <si>
    <t>12573</t>
  </si>
  <si>
    <t>b</t>
  </si>
  <si>
    <t>VYKOPÁVKY ZE ZEMNÍKŮ A SKLÁDEK TŘ. I</t>
  </si>
  <si>
    <t>ornice ze zemníku    
vč. dovozu</t>
  </si>
  <si>
    <t>435,0*0,2=87,000 [A]   plocha dle pol. 18223 x tl.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</si>
  <si>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</si>
  <si>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</si>
  <si>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</si>
  <si>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</si>
  <si>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dle výkresu č. 04: 4715,0=4 715,000 [A]</t>
  </si>
  <si>
    <t>z pol.č. 13173: 4715,0=4 715,000 [A]  
z pol.č. 26175: 1208,0*3,14*0,15*0,15=85,345 [B]  
Celkem: A+B=4 800,345 [C]</t>
  </si>
  <si>
    <t>dle výkresu č. 04: 3150,0=3 150,000 [A]</t>
  </si>
  <si>
    <t>18223</t>
  </si>
  <si>
    <t>ROZPROSTŘENÍ ORNICE VE SVAHU V TL DO 0,20M</t>
  </si>
  <si>
    <t>odměřeno z výkresu: 435m2=435,000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</si>
  <si>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</si>
  <si>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</si>
  <si>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</si>
  <si>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dle pol. 18223</t>
  </si>
  <si>
    <t>Zahrnuje dodání předepsané travní směsi, hydroosev na ornici, zalévání, první pokosení, to vše bez ohledu na sklon terénu</t>
  </si>
  <si>
    <t>18247</t>
  </si>
  <si>
    <t>OŠETŘOVÁNÍ TRÁVNÍKU</t>
  </si>
  <si>
    <t>435.0*3=1 305,000 [A]</t>
  </si>
  <si>
    <t>Zahrnuje pokosení se shrabáním, naložení shrabků na dopravní prostředek, s odvozem a se složením, to vše bez ohledu na sklon terénu  
zahrnuje nutné zalití a hnojení</t>
  </si>
  <si>
    <t>18600</t>
  </si>
  <si>
    <t>ZALÉVÁNÍ VODOU</t>
  </si>
  <si>
    <t>3x</t>
  </si>
  <si>
    <t>435,0*3*0,005=6,525 [A]  předpoklad 5 l/m2</t>
  </si>
  <si>
    <t>položka zahrnuje veškerý materiál, výrobky a polotovary, včetně mimostaveništní a vnitrostaveništní dopravy (rovněž přesuny), včetně naložení a složení, případně s uložením</t>
  </si>
  <si>
    <t>dle výkresu č. 04: 129956,0/1000=129,956 [A]</t>
  </si>
  <si>
    <t>dle výkresu č. 04: 851,0=851,000 [A]</t>
  </si>
  <si>
    <t>26175</t>
  </si>
  <si>
    <t>VRTY PRO KOTV, INJEKT, MIKROPIL NA POVR TŘ I A II D DO 300MM</t>
  </si>
  <si>
    <t>212ks*10,0m=2 120,000 [A]</t>
  </si>
  <si>
    <t>těsnící fólie na rubu</t>
  </si>
  <si>
    <t>4,7*157,2=738,840 [A]</t>
  </si>
  <si>
    <t>0,15m2*157,2m=23,580 [A]</t>
  </si>
  <si>
    <t>317365</t>
  </si>
  <si>
    <t>VÝZTUŽ ŘÍMS Z OCELI 10505, B500B</t>
  </si>
  <si>
    <t>1705,3/1000=1,705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</si>
  <si>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</si>
  <si>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327325</t>
  </si>
  <si>
    <t>ZDI OPĚRNÉ, ZÁRUBNÍ, NÁBŘEŽNÍ ZE ŽELEZOVÉHO BETONU DO C30/37</t>
  </si>
  <si>
    <t>"TYP 1: 6,3m2*12,0m=75,600 [A]  
TYP 2: 6,3m2*10,0m=63,000 [B]  
TYP 3: 6,3m2*10,0m=63,000 [C]  
TYP 4: 4*6,3m2*12,0m=302,400 [D]  
TYP 5: 2*5,7m2*12,5m=142,500 [E]  
TYP 6: 2*4,8m2*12,5m=120,000 [F]  
TYP 7: 4,4m2*10,315m=45,386 [G]  
TYP 8: 4,4m2*10,315m=45,386 [H]  
TYP 9: (4,4+2,8)/2m2*2,415m+2,8m2*1,15m=11,914 [I]  
TYP 10: 2,8m2*0,66m+(2,8+2,0)/2m2*2,34m=7,464 [J]  
Celkem: A+B+C+D+E+F+G+H+I+J=876,650 [K]"</t>
  </si>
  <si>
    <t>327365</t>
  </si>
  <si>
    <t>VÝZTUŽ ZDÍ OPĚRNÝCH, ZÁRUBNÍCH, NÁBŘEŽNÍCH Z OCELI 10505, B500B</t>
  </si>
  <si>
    <t>"TYP 1: 8485,7=8 485,700 [A]  
TYP 2: 7641,4=7 641,400 [B]  
TYP 3: 7075,0=7 075,000 [C]  
TYP 4: 4*8506,2=34 024,800 [D]  
TYP 5: 17166,6=17 166,600 [E]  
TYP 6: 15827,3=15 827,300 [F]  
TYP 7: 6180,6=6 180,600 [G]  
TYP 8: 6228,9=6 228,900 [H]  
TYP 9 a 10: 2166,6+1367,1=3 533,700 [I]  
Celkem: (A+B+C+D+E+F+G+H+I)/1000=106,164 [J]"</t>
  </si>
  <si>
    <t>odměřeno z výkresu: 680,0m2*0,15m=102,000 [A]</t>
  </si>
  <si>
    <t>711312</t>
  </si>
  <si>
    <t>IZOLACE PODZEMNÍCH OBJEKTŮ PROTI ZEMNÍ VLHKOSTI ASFALTOVÝMI PÁSY</t>
  </si>
  <si>
    <t>743,0+3,4*105+3,1*25+2,9*20,6+2,0*(3,6+3,0)=1 250,440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</si>
  <si>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</si>
  <si>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plošná hmotnost min.800 g/m2</t>
  </si>
  <si>
    <t>16,5=16,500 [A]</t>
  </si>
  <si>
    <t xml:space="preserve">  SO 01-23-02</t>
  </si>
  <si>
    <t>Opěrná zeď se schodištěm</t>
  </si>
  <si>
    <t>SO 01-23-02</t>
  </si>
  <si>
    <t>20,0m2*1,9m=38,000 [A]</t>
  </si>
  <si>
    <t>0,12m2*14,0m=1,680 [A]</t>
  </si>
  <si>
    <t>2,3m2*0,725m+(2,3+1,9)/2m2*4,15m+(2,7+2,1)/2m2*4,7m+(1,9+1,5)/2m2*4,5m=29,313 [A]</t>
  </si>
  <si>
    <t>dle výkresu č. 06: 4697,7/1000=4,698 [A]</t>
  </si>
  <si>
    <t>431325</t>
  </si>
  <si>
    <t>SCHODIŠŤ KONSTR ZE ŽELEZOBETONU DO C30/37</t>
  </si>
  <si>
    <t>2,1m2*2,0m=4,200 [A]</t>
  </si>
  <si>
    <t>odměřeno z výkresu: 44,2m2*0,15m+0,25m2*13,5m=10,005 [A]</t>
  </si>
  <si>
    <t>431365</t>
  </si>
  <si>
    <t>VÝZTUŽ SCHODIŠŤ KONSTR Z BETONÁŘSKÉ OCELI 10505, B500B</t>
  </si>
  <si>
    <t>582,44/1000=0,582 [A]</t>
  </si>
  <si>
    <t>0,7m2*2,0m=1,400 [A]</t>
  </si>
  <si>
    <t>25,5+2,1*4,9+2,5*4,7+2,1*4,5=56,990 [A]</t>
  </si>
  <si>
    <t>R77202</t>
  </si>
  <si>
    <t>PODLAHY Z PŘÍRODNÍHO KAMENE TVRDÉHO</t>
  </si>
  <si>
    <t>"položka zahrnuje:     
- ukládání stupňů a dlažby se střídanými spárami, nutno dodržet spárořezy, včetně frézování   
  dvou drážek vyplněných karborundovými protiskluzovými pásky   
- barva stupňů RAL 7047, první a poslední stupeň RAL 7004 + žlutý pruh šířky 100 mm na délku schodu   
- součinitel smykového tření min. 0,6   
- povrch tryskaný   
- nasákavost 0,27% - 0,29% hmotn.   
- pevnost v tlaku 200 - 230 MPA   
- obrusnost 2,10 – 2,30 mm   
- koef. mrazuvzdornosti 0,75 – 0,85"</t>
  </si>
  <si>
    <t>16,8=16,800 [A]</t>
  </si>
  <si>
    <t>E.1.5</t>
  </si>
  <si>
    <t>Ostatní inženýrské objekty</t>
  </si>
  <si>
    <t xml:space="preserve">  SO 01-30-01</t>
  </si>
  <si>
    <t>Anténní stožár</t>
  </si>
  <si>
    <t>SO 01-30-01</t>
  </si>
  <si>
    <t>136738</t>
  </si>
  <si>
    <t>VYKOP V UZAVŘ PROSTORÁCH A POD ZÁKLADY TŘ. I ODVOZ DO 20KM</t>
  </si>
  <si>
    <t>Zhotovení jámy pro základ anténního stožáru včetně pažení</t>
  </si>
  <si>
    <t>2*2*1,5 = 6,000 M3</t>
  </si>
  <si>
    <t>Pod základy 2*2*0,2=0,800 [A]  
Zásyp okolo základu 6-2,89-0,8=2,310 [B]</t>
  </si>
  <si>
    <t>Pod základ, dno výkopu : 2*2=4,000 [A]  
Okolo základu po 30 cm:  
2,04 m2*7 hutnění=14,280 [B]  
Celkem: A+B=18,280 [C]</t>
  </si>
  <si>
    <t>272314</t>
  </si>
  <si>
    <t>ZÁKLADY Z PROSTÉHO BETONU DO C25/30</t>
  </si>
  <si>
    <t>Zhotovení základu anténního stožáru včetně všech bednění a drobného montážního materiálu</t>
  </si>
  <si>
    <t>1,7*1,7*1,0=2,890 [A]</t>
  </si>
  <si>
    <t>742Z92</t>
  </si>
  <si>
    <t>DEMONTÁŽ - ODVOZ (NA LIKVIDACI ODPADŮ NEBO JINÉ URČENÉ MÍSTO)</t>
  </si>
  <si>
    <t>tkm</t>
  </si>
  <si>
    <t>Odvoz na likvidaci nebo určené místo správcem.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</si>
  <si>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</si>
  <si>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743Z22</t>
  </si>
  <si>
    <t>DEMONTÁŽ OSVĚTLOVACÍ VĚŽE TRUBKOVÉ VÝŠKY OD 23 DO 35 M</t>
  </si>
  <si>
    <t>Demontáž věže včetně všech prvků.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</si>
  <si>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</si>
  <si>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75N414</t>
  </si>
  <si>
    <t>ANTÉNNÍ STOŽÁR TRUBKOVÝ DO 20 M</t>
  </si>
  <si>
    <t>1. Položka obsahuje:  
 – dodávku trubkového stožáru v přírubové nebo vetknuté variantě s PKO dle specifikace v TZ  
 – anténní výložník/nástavec včetně upevňovacího materiálu  
 – vyhotovení kompletního základového betonového bloku včetně kompletního uzemnění anténního stožáru tvořeného zemnící deskou nebo tyčí včetně FeZn pásku a drobného montážního materiálu  
 – dodávku souvisejícího příslušenství pro specifikovaný blok/zařízení  
 – dopravu a skladování  
 – kompletní montáž stožáru včetně anténního výložníku, základového bloku, uzemnění 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–  zemní práce  
3. Způsob měření:  
Udává se počet kusů kompletní konstrukce nebo práce.</t>
  </si>
  <si>
    <t>966168</t>
  </si>
  <si>
    <t>BOURÁNÍ KONSTRUKCÍ ZE ŽELEZOBETONU S ODVOZEM DO 20KM</t>
  </si>
  <si>
    <t>Demontáž stávajícího základu osvětlovací věže.</t>
  </si>
  <si>
    <t>1,5*1,5*1,5 = 3,375M3</t>
  </si>
  <si>
    <t xml:space="preserve">  SO 01-92-01</t>
  </si>
  <si>
    <t>Kácení a náhradní výsadba</t>
  </si>
  <si>
    <t>SO 01-92-01</t>
  </si>
  <si>
    <t>11120</t>
  </si>
  <si>
    <t>ODSTRANĚNÍ KŘOVIN</t>
  </si>
  <si>
    <t>popis položky</t>
  </si>
  <si>
    <t>viz Příloha A - Tabulka dřevin určených k pokácení - porosty; Příloha B - Výkresová část dokumentace</t>
  </si>
  <si>
    <t>odstranění křovin a stromů do průměru 100 mm  
doprava dřevin bez ohledu na vzdálenost  
spálení na hromadách nebo štěpkování</t>
  </si>
  <si>
    <t>11204</t>
  </si>
  <si>
    <t>KÁCENÍ STROMŮ D KMENE DO 0,3M S ODSTRANĚNÍM PAŘEZŮ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</si>
  <si>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</si>
  <si>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R015160</t>
  </si>
  <si>
    <t>909</t>
  </si>
  <si>
    <t>POPLATKY ZA LIKVIDACI ODPADŮ NEKONTAMINOVANÝCH - 02 01 03 SMÝCENÉ STROMY A KEŘE VČETNĚ DOPRAVY</t>
  </si>
  <si>
    <t>1. Položka obsahuje:    
 – veškeré poplatky provozovateli skládky, recyklační linky nebo jiného zařízení na zpracování nebo likvidaci odpadů související s převzetím, uložením, zpracováním nebo likvidací odpadu    
 – náklady spojené s dopravou z místa stavby na místo převzetí provozovatelem skládky, recyklační linky nebo jiného zařízení na zpracování nebo likvidaci odpadů     
 – náklady spojené s vyložením a manipulací s materiálem v místě skládky     
2. Položka neobsahuje:    
 – náklady spojené s naložením a manipulací materiálem     
3. Způsob měření:    
Tunou se rozumí hmotnost odpadu vytříděného v souladu se zákonem č. 541/2020 Sb., o nakládání s odpady, v platném znění.</t>
  </si>
  <si>
    <t>184A1</t>
  </si>
  <si>
    <t>VYSAZOVÁNÍ KEŘŮ LISTNATÝCH S BALEM VČETNĚ VÝKOPU JAMKY</t>
  </si>
  <si>
    <t>Položka vysazování keřů zahrnuje dodávku projektem předepsaných  keřů,  hloubení jamek (min. rozměry pro keře 30/30/30cm) s event. výměnou půdy, s hnojením anorganickým hnojivem a přídavkem organického hnojiva dle PD, zálivku,  a pod.  
položka zahrnuje veškerý materiál, výrobky a polotovary, včetně mimostaveništní a vnitrostaveništní dopravy (rovněž přesuny), včetně naložení a složení, případně s uložením</t>
  </si>
  <si>
    <t>SAZENICE KEŘ - LISTNATÝ S BALEM, VEL. 50-60</t>
  </si>
  <si>
    <t>vel. 50-60, zemní bal</t>
  </si>
  <si>
    <t>Položka zahrnuje dodávku projektem předepsaných  keřů, hloubení jamek (min. rozměry pro keře 30/30/30cm) s event. výměnou půdy, s hnojením anorganickým hnojivem a přídavkem organického hnojiva min. 2kg pro keře, zálivku, kůly, a pod.  
položka zahrnuje veškerý materiál, výrobky a polotovary, včetně mimostaveništní a vnitrostaveništní dopravy (rovněž přesuny), včetně naložení a složení, případně s uložením</t>
  </si>
  <si>
    <t>MULČOVÁNÍ</t>
  </si>
  <si>
    <t>položka zahrnuje dodání a rozprostření mulčovacho materiálu v předepsané tloušťce nebo mulčovací textilie bez ohledu na sklon terénu, stabilizaci mulče proti erozi, přísady proti vznícení mulče, naložení a odvoz odpadu</t>
  </si>
  <si>
    <t>MULČ</t>
  </si>
  <si>
    <t>počet m2 * výška mulče 10 cm - 140*0,1</t>
  </si>
  <si>
    <t>položka zahrnuje dodání a rozprostření mulčovací kůry nebo štěpky v předepsané tloušťce nebo mulčovací textilie bez ohledu na sklon terénu, stabilizaci mulče proti erozi, přísady proti vznícení mulče, naložení a odvoz odpadu</t>
  </si>
  <si>
    <t>E.1.6</t>
  </si>
  <si>
    <t>Potrubní vedení</t>
  </si>
  <si>
    <t xml:space="preserve">  SO 01-31-01</t>
  </si>
  <si>
    <t>ŽST Semily, dešťová kanalizace</t>
  </si>
  <si>
    <t>SO 01-31-01</t>
  </si>
  <si>
    <t>R015112</t>
  </si>
  <si>
    <t>910</t>
  </si>
  <si>
    <t>POPLATKY ZA LIKVIDACI ODPADŮ NEKONTAMINOVANÝCH - 17 05 04 VYTĚŽENÉ ZEMINY A HORNINY - II. TŘÍDA TĚŽITELNOSTI VČETNĚ DOPRAVY</t>
  </si>
  <si>
    <t>1,6*57,285=91.656 [A]</t>
  </si>
  <si>
    <t>12110</t>
  </si>
  <si>
    <t>SEJMUTÍ ORNICE NEBO LESNÍ PŮDY</t>
  </si>
  <si>
    <t>20*8*0,2=32.000 [A]</t>
  </si>
  <si>
    <t>položka zahrnuje sejmutí ornice bez ohledu na tloušťku vrstvy a její vodorovnou dopravu  
nezahrnuje uložení na trvalou skládku</t>
  </si>
  <si>
    <t>11313A</t>
  </si>
  <si>
    <t>ODSTRANĚNÍ KRYTU ZPEVNĚNÝCH PLOCH S ASFALTOVÝM POJIVEM - BEZ DOPRAVY</t>
  </si>
  <si>
    <t>100,5*1,9*0,15=28.643 [A]</t>
  </si>
  <si>
    <t>11332A</t>
  </si>
  <si>
    <t>ODSTRANĚNÍ PODKLADŮ ZPEVNĚNÝCH PLOCH Z KAMENIVA NESTMELENÉHO - BEZ DOPRAVY</t>
  </si>
  <si>
    <t>0,3*100,5*1,9=57.285 [A]</t>
  </si>
  <si>
    <t>11347A</t>
  </si>
  <si>
    <t>ODSTRAN KRYTU ZPEVNĚNÝCH PLOCH Z DLAŽEB KOSTEK VČET PODKL - BEZ DOPRAVY</t>
  </si>
  <si>
    <t>od ŠA-6 po ŠA-14</t>
  </si>
  <si>
    <t>214,25*1,9*0,4=162.830 [A]</t>
  </si>
  <si>
    <t>pro přípojky dvorních vpustí</t>
  </si>
  <si>
    <t>68*1,6*0,4=43,52 [A]</t>
  </si>
  <si>
    <t>13283A</t>
  </si>
  <si>
    <t>HLOUBENÍ RÝH ŠÍŘ DO 2M PAŽ I NEPAŽ TŘ. II - BEZ DOPRAVY</t>
  </si>
  <si>
    <t>"před ŠA-5 5,35*1,3*2,8=19,474 [A]  
ŠA-1 po ŠA-4 100,5*1,3*2,06=269,139 [B]  
ŠA-0 po ŠA-1 33,1*1,3*1,95=83,909 [C]  
ŠA-6 po ŠA-14 214,25*1,3*2,1=584,903 [D]  
dvorní vpusti a liniová vpust 68*1*1,9=129,20 [E]  
rozšíření šachty 15*3*1,6=72,00 [F]  
Celkem: A+B+C+D+E+F=1 158,62 [G]"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</si>
  <si>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</si>
  <si>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141246</t>
  </si>
  <si>
    <t>PROTLAČOVÁNÍ BETON POTRUBÍ DN DO 400MM</t>
  </si>
  <si>
    <t>mezi šachtami ŠA-5 a ŠA-6</t>
  </si>
  <si>
    <t>13183</t>
  </si>
  <si>
    <t>HLOUBENÍ JAM ZAPAŽ I NEPAŽ TŘ II</t>
  </si>
  <si>
    <t>startovací jáma protlaku (6,5*3,5*3,3)+(3*8*3,3)+((3*4*3,3)/2)=174.075 [A] 
cílová jáma protlaku (3*3*4)+(3*4*4)+((3*4*4)/2)=108.000 [B] 
Celkem: A+B=282.075 [C]</t>
  </si>
  <si>
    <t>11513</t>
  </si>
  <si>
    <t>ČERPÁNÍ VODY DO 2000 L/MIN</t>
  </si>
  <si>
    <t>startovací jáma 10dní *24hodin denně=240.000 [A] 
cílová jáma 10dní *24hodin denně=240.000 [B] 
Celkem: A+B=480.000 [C]</t>
  </si>
  <si>
    <t>"DN400- 388,14*0,78=302,749 [A]  
DN200- 68*0,47=31,96 [B]  
Celkem: A+B=334,71 [C]"</t>
  </si>
  <si>
    <t>"DN400- 388,14*1,3*1,35=681,186 [A]  
DN200- 68,0*1,2*1,35=110,16 [B]  
startovací jáma- 3*46,42=139,260 [C]  
cílová jáma- 2,7*21,6=58,320 [D]  
šachty- 15*2,9*0,47=20,45 [E]  
Celkem: A+B+C+D+E=1 009,37 [F]"</t>
  </si>
  <si>
    <t>18230</t>
  </si>
  <si>
    <t>ROZPROSTŘENÍ ORNICE V ROVINĚ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</si>
  <si>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</si>
  <si>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</si>
  <si>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</si>
  <si>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21361</t>
  </si>
  <si>
    <t>DRENÁŽNÍ VRSTVY Z GEOTEXTILIE</t>
  </si>
  <si>
    <t>na šířku výkopu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</si>
  <si>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</si>
  <si>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45157</t>
  </si>
  <si>
    <t>PODKLADNÍ A VÝPLŇOVÉ VRSTVY Z KAMENIVA TĚŽENÉHO</t>
  </si>
  <si>
    <t>"DN400- 388,14*1,3*0,1=50,458 [A]  
DN200- 68*1*0,1=6,80 [B]  
pod šachty- 15*0,1*2,25=3,38 [C]  
Celkem: A+B+C=60,63 [D]"</t>
  </si>
  <si>
    <t>startovací jáma - štěrk 8/16- 6,5*3,5*0,3=6.825 [A] 
cílová jáma - štěrk 8/16- 3*3*0,3=2.700 [B] 
Celkem: A+B=9.525 [C]</t>
  </si>
  <si>
    <t>drenážní vrstva - v podzemní vodě- 265,85*1,3*0,15=51.841 [A] 
obvod startovací a cílové jámy- 32*0,5*0,15=2.400 [B] 
Celkem: A+B=54.241 [C]</t>
  </si>
  <si>
    <t>587202</t>
  </si>
  <si>
    <t>PŘEDLÁŽDĚNÍ KRYTU Z DROBNÝCH KOSTEK</t>
  </si>
  <si>
    <t>od ŠA-0 po ŠA-01</t>
  </si>
  <si>
    <t>33,1*1,9=62.890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</si>
  <si>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</si>
  <si>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56336</t>
  </si>
  <si>
    <t>VOZOVKOVÉ VRSTVY ZE ŠTĚRKODRTI TL. DO 300MM</t>
  </si>
  <si>
    <t>100,5*1,9=190.950 [A]</t>
  </si>
  <si>
    <t>572151</t>
  </si>
  <si>
    <t>INFILTRAČNÍ POSTŘIK ASFALTOVÝ DO 2,5KG/M2</t>
  </si>
  <si>
    <t>574E58</t>
  </si>
  <si>
    <t>ASFALTOVÝ BETON PRO PODKLADNÍ VRSTVY ACP 22+, 22S TL. 60MM</t>
  </si>
  <si>
    <t>572221</t>
  </si>
  <si>
    <t>SPOJOVACÍ POSTŘIK Z ASFALTU DO 1,0KG/M2</t>
  </si>
  <si>
    <t>100,5*1,9*2=381.900 [A]</t>
  </si>
  <si>
    <t>574C56</t>
  </si>
  <si>
    <t>ASFALTOVÝ BETON PRO LOŽNÍ VRSTVY ACL 16+, 16S TL. 60MM</t>
  </si>
  <si>
    <t>875272</t>
  </si>
  <si>
    <t>POTRUBÍ DREN Z TRUB PLAST (I FLEXIBIL) DN DO 100MM DĚROVANÝCH</t>
  </si>
  <si>
    <t>rýha potrubí- 265,85=265.850 [A] 
startovací a cílová jáma- 32=32.000 [B] 
Celkem: A+B=297.850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</si>
  <si>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</si>
  <si>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87446</t>
  </si>
  <si>
    <t>POTRUBÍ Z TRUB PLASTOVÝCH ODPADNÍCH DN DO 400MM</t>
  </si>
  <si>
    <t>SN16 D400</t>
  </si>
  <si>
    <t>86658</t>
  </si>
  <si>
    <t>CHRÁNIČKY Z TRUB OCELOVÝCH DN DO 600MM</t>
  </si>
  <si>
    <t>protlačovací ocel DN600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</si>
  <si>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  
- opláštění dle dokumentace a nutné opravy opláštění při jeho poškození</t>
  </si>
  <si>
    <t>894446</t>
  </si>
  <si>
    <t>ŠACHTY KANAL ZE ŽELEZOBET VČET VÝZT NA POTRUBÍ DN DO 400MM</t>
  </si>
  <si>
    <t>položka zahrnuje:  
- poklopy s rámem, mříže s rámem, stupadla, žebříky, stropy z bet. dílců a pod.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předepsané podkladní konstrukce</t>
  </si>
  <si>
    <t>87434</t>
  </si>
  <si>
    <t>POTRUBÍ Z TRUB PLASTOVÝCH ODPADNÍCH DN DO 200MM</t>
  </si>
  <si>
    <t>SN16 DN200, přípojky dvorních vpustí</t>
  </si>
  <si>
    <t>89980</t>
  </si>
  <si>
    <t>TELEVIZNÍ PROHLÍDKA POTRUBÍ</t>
  </si>
  <si>
    <t>položka zahrnuje prohlídku potrubí televizní kamerou, záznam prohlídky na nosičích DVD a vyhotovení závěrečného písemného protokolu</t>
  </si>
  <si>
    <t>899672</t>
  </si>
  <si>
    <t>ZKOUŠKA VODOTĚSNOSTI POTRUBÍ DN DO 600MM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</si>
  <si>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</si>
  <si>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 xml:space="preserve">  SO 01-31-03</t>
  </si>
  <si>
    <t>Rekonstrukce jednotné kanalizace</t>
  </si>
  <si>
    <t>SO 01-31-03</t>
  </si>
  <si>
    <t>okolí šachty ŠB-2</t>
  </si>
  <si>
    <t>20*6*0,2=24.000 [A]</t>
  </si>
  <si>
    <t>0,15*26,25*2,15=8.466 [A]</t>
  </si>
  <si>
    <t>0,3*26,25*2,15=16.931 [A] 
0,3*14,1*2,45=10.364 [B] 
Celkem: A+B=27.295 [C]</t>
  </si>
  <si>
    <t>11,8*1,55*0,15=2.744 [A]</t>
  </si>
  <si>
    <t>"ŠB-1 po ŠB-2 26,25*1,55*2,56=104,160 [A]  
ŠB-0 po ŠB-1 14,1*1,55*2,655=58,025 [B]  
od ŠB-3 po ŠB-4, a za podchodem 11,8*1,55*4=73,160 [C]  
od ŠB-3 po ŠB-4, a za podchodem 12,5*1,55*0,5=9,688 [D]  
rýha pro přípojky vpustí 10,8*1*2,1=22,680 [E]  
rozšíření šachty 7*3,5*1,6=39,20 [F]  
rozšíření pro uliční vpusti 2*1,3*1=2,600 [G]  
Celkem: A+B+C+D+E+F+G=309,51 [H]"</t>
  </si>
  <si>
    <t>13283B</t>
  </si>
  <si>
    <t>HLOUBENÍ RÝH ŠÍŘ DO 2M PAŽ I NEPAŽ TŘ. II - DOPRAVA</t>
  </si>
  <si>
    <t>M3KM</t>
  </si>
  <si>
    <t>94,74*8=757.920 [A]</t>
  </si>
  <si>
    <t>Položka zahrnuje samostatnou dopravu zeminy. Množství se určí jako součin kubatutry [m3] a požadované vzdálenosti [km].</t>
  </si>
  <si>
    <t>R141246</t>
  </si>
  <si>
    <t>mezi šachtami ŠB-2 a ŠB-3</t>
  </si>
  <si>
    <t>výkop pro startovací jámu protlaku</t>
  </si>
  <si>
    <t>výkop pro startovací jámu protlaku  (6,5*3,5*4,6)+(1,5*8*4,6)+((1,5*4*4,6)/2)=173.650 [A] 
výkop pro cílovou jámu protlaku 3*3*4=36.000 [B] 
Celkem: A+B=209.650 [C]</t>
  </si>
  <si>
    <t>startovací jáma - 10 dní - 24 hodin denně 
cílová jáma - 10 dní - 24 hodin denně</t>
  </si>
  <si>
    <t>DN500 60,03*0,96=57.629 [A] 
DN200 10,8*0,47=5.076 [B] 
Celkem: A+B=62.705 [C]</t>
  </si>
  <si>
    <t>"DN 500- 60,03*1,55*1,6=148,874 [A]  
DN 200- 10,8*1*1,4=15,120 [B]  
zásyp startovací jámy- 4,1*46,31=189,871 [C]  
zásyp cílové jámy- 2*7,2=14,400 [D]  
zásyp šachet- 7*3*0,47=9,87 [E]  
zásyp vpustí- 2*1,2*0,8=1,920 [F]  
Celkem: A+B+C+D+E+F=380,04 [G]"</t>
  </si>
  <si>
    <t>"profil DN 200 10,8*1*0,1=1,080 [A]  
pod šachty 7*0,1*2,25=1,58 [B]  
pod vpusti 2*0,1*0,36=0,072 [C]  
Celkem: A+B+C=2,73 [D]"</t>
  </si>
  <si>
    <t>uložení potrubí DN500</t>
  </si>
  <si>
    <t>60,03*0,35=21.011 [A]</t>
  </si>
  <si>
    <t>štěrkový podklad ve dně startovací/cílové jámy- štěrk 8/16</t>
  </si>
  <si>
    <t>startovací jáma 6,5*3,5*0,3=6.825 [A] 
cílová jáma 3*3*0,3=2.700 [B] 
Celkem: A+B=9.525 [C]</t>
  </si>
  <si>
    <t>drenážní štěrková vrstva ve spodní vodě</t>
  </si>
  <si>
    <t>drenážní vrstva - v podzemní vodě 60,03*1,55*0,15=13.957 [A] 
obvod startovací a cílové jámy 32*0,5*0,15=2.400 [B] 
Celkem: A+B=16.357 [C]</t>
  </si>
  <si>
    <t>587206</t>
  </si>
  <si>
    <t>PŘEDLÁŽDĚNÍ KRYTU Z BETONOVÝCH DLAŽDIC SE ZÁMKEM</t>
  </si>
  <si>
    <t>od ŠB-0 po ŠB-1 a před ŠB-5</t>
  </si>
  <si>
    <t>14,1*2,45=34.545 [A]</t>
  </si>
  <si>
    <t>26,25*2,15=56.438 [A]</t>
  </si>
  <si>
    <t>26,25*2,15*2=112.875 [A]</t>
  </si>
  <si>
    <t>pracovní drenáž v podzemní vodě</t>
  </si>
  <si>
    <t>60,03+32=92.030 [A]</t>
  </si>
  <si>
    <t>83457</t>
  </si>
  <si>
    <t>POTRUBÍ Z TRUB KAMENINOVÝCH DN DO 500MM</t>
  </si>
  <si>
    <t>894457</t>
  </si>
  <si>
    <t>ŠACHTY KANAL ZE ŽELEZOBET VČET VÝZT NA POTRUBÍ DN DO 500MM</t>
  </si>
  <si>
    <t>SN16 DN200</t>
  </si>
  <si>
    <t>86660</t>
  </si>
  <si>
    <t>CHRÁNIČKY Z TRUB OCELOVÝCH DN DO 800MM</t>
  </si>
  <si>
    <t xml:space="preserve">  SO 01-33-01</t>
  </si>
  <si>
    <t>Přeložka plynovodu</t>
  </si>
  <si>
    <t>SO 01-33-01</t>
  </si>
  <si>
    <t>001</t>
  </si>
  <si>
    <t>Ostatní</t>
  </si>
  <si>
    <t>87</t>
  </si>
  <si>
    <t>R-002</t>
  </si>
  <si>
    <t>Poplatek za zábor pozemku</t>
  </si>
  <si>
    <t>zahrnuje veškeré náklady související se zábory pozemků</t>
  </si>
  <si>
    <t>88</t>
  </si>
  <si>
    <t>R-003</t>
  </si>
  <si>
    <t>Poplatek za dopravní značení - návrh, odsouhlasení, osazení</t>
  </si>
  <si>
    <t>položka zahrnuje:  
- náklady na návrh dopravního značení  
- veškeré poplatky související s návrhem a provedením dopravního značení  
- dodání zařízení v předepsaném provedení včetně jejich osazení  
- údržbu po celou dobu trvání funkce, náhradu zničených nebo ztracených kusů, nutnou opravu poškozených částí  
- odstranění, demontáž a odklizení zařízení s odvozem na předepsané místo  
- náklady za pronájem zařízení</t>
  </si>
  <si>
    <t>89</t>
  </si>
  <si>
    <t>R-005</t>
  </si>
  <si>
    <t>Poplatek za vytýčení sítí</t>
  </si>
  <si>
    <t>SOUB</t>
  </si>
  <si>
    <t>zahrnuje veškeré náklady spojené s objednatelem požadovanými pracemi</t>
  </si>
  <si>
    <t>90</t>
  </si>
  <si>
    <t>R-006</t>
  </si>
  <si>
    <t>Hutnící zkoušky</t>
  </si>
  <si>
    <t>009</t>
  </si>
  <si>
    <t>Vedlejší rozpočtové náklady</t>
  </si>
  <si>
    <t>012203000</t>
  </si>
  <si>
    <t>Geodetické práce při provádění stavby</t>
  </si>
  <si>
    <t>CS ÚRS 2021 01</t>
  </si>
  <si>
    <t>geodetické zaměření skutečného provedení bez polohopisu  
geodetické zaměření polohopisu</t>
  </si>
  <si>
    <t>012303000</t>
  </si>
  <si>
    <t>Geodetické práce po výstavbě</t>
  </si>
  <si>
    <t>geometrické plány pro smlouvu o věcné břemeno</t>
  </si>
  <si>
    <t>013244000</t>
  </si>
  <si>
    <t>Dokumentace pro provádění stavby</t>
  </si>
  <si>
    <t>R045002000</t>
  </si>
  <si>
    <t>Kompletační a koordinační činnost</t>
  </si>
  <si>
    <t>113106192</t>
  </si>
  <si>
    <t>K</t>
  </si>
  <si>
    <t>Rozebrání vozovek ze silničních dílců se spárami zalitými cementovou maltou strojně pl do 50 m2</t>
  </si>
  <si>
    <t>zpevněné dno protlakové jámy   
8*3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</si>
  <si>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</si>
  <si>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113107162</t>
  </si>
  <si>
    <t>Odstranění podkladu z kameniva drceného tl 200 mm strojně pl přes 50 do 200 m2</t>
  </si>
  <si>
    <t>6*2   
5*2   
0,8*20   
8*3   
Součet</t>
  </si>
  <si>
    <t>113107171</t>
  </si>
  <si>
    <t>Odstranění podkladu z betonu prostého tl 150 mm strojně pl přes 50 do 200 m2</t>
  </si>
  <si>
    <t>113107182</t>
  </si>
  <si>
    <t>Odstranění podkladu živičného tl 100 mm strojně pl přes 50 do 200 m2</t>
  </si>
  <si>
    <t>113154112</t>
  </si>
  <si>
    <t>Frézování živičného krytu tl 40 mm pruh š 0,5 m pl do 500 m2 bez překážek v trase</t>
  </si>
  <si>
    <t>(6+0,5)*(2+0,5)   
(5+0,5)*(2+0,5)   
(0,8+0,5)*20   
(8+0,5)*(3+0,5)   
Součet</t>
  </si>
  <si>
    <t>119001421</t>
  </si>
  <si>
    <t>Dočasné zajištění kabelů a kabelových tratí ze 3 volně ložených kabelů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</si>
  <si>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</si>
  <si>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119003227</t>
  </si>
  <si>
    <t>Mobilní plotová zábrana vyplněná dráty výšky do 2,2 m pro zabezpečení výkopu zřízení</t>
  </si>
  <si>
    <t>(7+3)*2+(6+3)*2+(4+4)*2+(9+4)*2   
20*2+12,5*2   
30*2   
Součet</t>
  </si>
  <si>
    <t>zahrnuje veškeré náklady spojené s objednatelem požadovanými zařízeními</t>
  </si>
  <si>
    <t>119003228</t>
  </si>
  <si>
    <t>Mobilní plotová zábrana vyplněná dráty výšky do 2,2 m pro zabezpečení výkopu odstranění</t>
  </si>
  <si>
    <t>119004111</t>
  </si>
  <si>
    <t>Bezpečný vstup nebo výstup z výkopu pomocí žebříku zřízení</t>
  </si>
  <si>
    <t>3+3+1,5+1,5</t>
  </si>
  <si>
    <t>119004112</t>
  </si>
  <si>
    <t>Bezpečný vstup nebo výstup z výkopu pomocí žebříku odstranění</t>
  </si>
  <si>
    <t>4*1*1,2</t>
  </si>
  <si>
    <t>130001101</t>
  </si>
  <si>
    <t>Příplatek za ztížení vykopávky v blízkosti podzemního vedení</t>
  </si>
  <si>
    <t>zahrnuje náklady za ztížení vykopávek v blízkosti podzemního vedení, konstrukcí a objektů vč. jejich dočasného zajištění</t>
  </si>
  <si>
    <t>131313101</t>
  </si>
  <si>
    <t>Hloubení jam v soudržných horninách třídy těžitelnosti II, skupiny 4 ručně</t>
  </si>
  <si>
    <t>6*2*(1,5-0,46)   
5*2*(1,5-0,46)   
8*3*(3,0-0,46)   
3*3*3   
Součet   
20% ručně   
VÝKOPJÁMA*0,2</t>
  </si>
  <si>
    <t>131351203</t>
  </si>
  <si>
    <t>Hloubení jam zapažených v hornině třídy těžitelnosti II, skupiny 4 objem do 100 m3 strojně</t>
  </si>
  <si>
    <t>80% strojně</t>
  </si>
  <si>
    <t>VÝKOPJÁMA*0,8</t>
  </si>
  <si>
    <t>132312211</t>
  </si>
  <si>
    <t>Hloubení rýh š do 2000 mm v soudržných horninách třídy těžitelnosti II, skupiny 4 ručně</t>
  </si>
  <si>
    <t>přeložka   
20*0,8*(1,2-0,46)   
12,5*0,8*1,2   
demontáž   
30*0,8*1,2   
Součet   
20% ručně   
VÝKOPRÝHA*0,2</t>
  </si>
  <si>
    <t>132351252</t>
  </si>
  <si>
    <t>Hloubení rýh nezapažených š do 2000 mm v hornině třídy těžitelnosti II, skupiny 4 objem do 50 m3 strojně</t>
  </si>
  <si>
    <t>VÝKOPRÝHA*0,8</t>
  </si>
  <si>
    <t>141721214</t>
  </si>
  <si>
    <t>Řízený zemní protlak délky do 50 m hloubky do 6 m s protlačením potrubí vnějšího průměru vrtu do 180 mm v hornině třídy těžitelnosti I a II, skupiny 1 až 4</t>
  </si>
  <si>
    <t>151101101</t>
  </si>
  <si>
    <t>Zřízení příložného pažení a rozepření stěn rýh hl do 2 m</t>
  </si>
  <si>
    <t>2*(6+2)*1,5   
2*(5+2)*1,5   
Součet</t>
  </si>
  <si>
    <t>151101102</t>
  </si>
  <si>
    <t>Zřízení příložného pažení a rozepření stěn rýh hl do 4 m</t>
  </si>
  <si>
    <t>2*(8+3)*3   
2*(3+3)*3   
Součet</t>
  </si>
  <si>
    <t>151101111</t>
  </si>
  <si>
    <t>Odstranění příložného pažení a rozepření stěn rýh hl do 2 m</t>
  </si>
  <si>
    <t>151101112</t>
  </si>
  <si>
    <t>Odstranění příložného pažení a rozepření stěn rýh hl do 4 m</t>
  </si>
  <si>
    <t>174101101</t>
  </si>
  <si>
    <t>Zásyp jam, šachet rýh nebo kolem objektů sypaninou se zhutněním</t>
  </si>
  <si>
    <t>zásyp výkopu ŠD   
VÝKOPJÁMA+VÝKOPRÝHA-LOŽEAOBSYP-ZÁSYPVÝKOPKEM   
Mezisoučet   
zásyp rýhy výkopkem   
0   
Mezisoučet   
Součet</t>
  </si>
  <si>
    <t>58343959</t>
  </si>
  <si>
    <t>kamenivo drcené hrubé frakce 32/63</t>
  </si>
  <si>
    <t>ZÁSYPŠD*0,5*1,8</t>
  </si>
  <si>
    <t>položka zahrnuje dodávku předepsaného kameniva, mimostaveništní a vnitrostaveništní dopravu a jeho uložení</t>
  </si>
  <si>
    <t>58344155</t>
  </si>
  <si>
    <t>štěrkodrť frakce 0/22</t>
  </si>
  <si>
    <t>175111101</t>
  </si>
  <si>
    <t>Obsypání potrubí ručně sypaninou bez prohození, uloženou do 3 m</t>
  </si>
  <si>
    <t>50% ruční obsyp</t>
  </si>
  <si>
    <t>LOŽEAOBSYP*0,5</t>
  </si>
  <si>
    <t>175151101</t>
  </si>
  <si>
    <t>Obsypání potrubí strojně sypaninou bez prohození, uloženou do 3 m</t>
  </si>
  <si>
    <t>pískové lože</t>
  </si>
  <si>
    <t>6*2*0,15   
5*2*0,15   
8*3*0,15   
3*3*0,15   
0,8*20*0,1   
0,8*12,5*0,1   
Mezisoučet   
pískový obsyp   
6*2*0,4+5*2*0,4+8*3*0,4+3*3*0,4+0,8*20*0,4+0,8*12,5*0,4   
Mezisoučet   
Součet   
50% strojní obsyp   
LOŽEAOBSYP*0,5</t>
  </si>
  <si>
    <t>58337303</t>
  </si>
  <si>
    <t>štěrkopísek frakce 0/8</t>
  </si>
  <si>
    <t>LOŽEAOBSYP*1,7*1,01</t>
  </si>
  <si>
    <t>Zakládání</t>
  </si>
  <si>
    <t>291211111</t>
  </si>
  <si>
    <t>Zřízení plochy ze silničních panelů do lože tl 50 mm z kameniva</t>
  </si>
  <si>
    <t>zpevněné dno protlakové jámy</t>
  </si>
  <si>
    <t>8*3</t>
  </si>
  <si>
    <t>1. Položka obsahuje:  
- pokládka panelů včetně lože  
- příplatky za ztížené podmínky vyskytující se při zřízení kolejových vah, např. za překážky na straně koleje apod.</t>
  </si>
  <si>
    <t>59381008</t>
  </si>
  <si>
    <t>panel silniční 3,00x1,00x0,18m</t>
  </si>
  <si>
    <t>Poznámka k položce:  
panel k opětovnému použití, index ceny 0,2 %</t>
  </si>
  <si>
    <t>1. Položka obsahuje:  
 – dodání panelů  
 – příplatky za ztížené podmínky vyskytující se při zřízení kolejových vah, např. za překážky na straně koleje apod.  
2. Položka neobsahuje:  
  X  
Měří se metr délkový.</t>
  </si>
  <si>
    <t>21-M</t>
  </si>
  <si>
    <t>Elektromontáže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</si>
  <si>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</si>
  <si>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</si>
  <si>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</si>
  <si>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</si>
  <si>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60*1,15 'Přepočtené koeficientem množství</t>
  </si>
  <si>
    <t>položka obsahuje:  
- příchytky, spojky, koncovky, chráničky apod.  
- dodání materiálu včetně stavenisštní a mimostaveništní dopravy</t>
  </si>
  <si>
    <t>210800R-526</t>
  </si>
  <si>
    <t>Propojení signalizačního vodiče na stávající vodič</t>
  </si>
  <si>
    <t>23-M</t>
  </si>
  <si>
    <t>Montáž potrubí</t>
  </si>
  <si>
    <t>2302001161</t>
  </si>
  <si>
    <t>Nasunutí potrubní sekce do PE chráničky - nasouvané potrubí PE dn 32 - 63 včetně vystředění a utěsnění</t>
  </si>
  <si>
    <t>286316R-0566</t>
  </si>
  <si>
    <t>manžety na chráničky 63x160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</si>
  <si>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Udává se počet kusů kompletní konstrukce a práce.</t>
  </si>
  <si>
    <t>230200251</t>
  </si>
  <si>
    <t>Jednostranné přerušení průtoku plynu stlačením plastového potrubí dn 63 mm</t>
  </si>
  <si>
    <t>286R-0149</t>
  </si>
  <si>
    <t>PE Tkus-el.navrtávací,SDR11-dn63-25</t>
  </si>
  <si>
    <t>286R-0135</t>
  </si>
  <si>
    <t>PE elektrozáslepka, SDR 11- dn 25</t>
  </si>
  <si>
    <t>286R-0176</t>
  </si>
  <si>
    <t>PE el.tvar-opravárenská,SDR11-dn63</t>
  </si>
  <si>
    <t>230205035</t>
  </si>
  <si>
    <t>Montáž potrubí plastového svařované na tupo nebo elektrospojkou dn 50 mm en 4,6 mm</t>
  </si>
  <si>
    <t>286R-0027</t>
  </si>
  <si>
    <t>tr. s ochr.pl. PE100 RC, SDR 11, Robust pipe dn 50-návin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</si>
  <si>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délky.</t>
  </si>
  <si>
    <t>286R-0084</t>
  </si>
  <si>
    <t>PE elektrospojka,SDR11-dn50</t>
  </si>
  <si>
    <t>230205042</t>
  </si>
  <si>
    <t>Montáž potrubí plastového svařované na tupo nebo elektrospojkou dn 63 mm en 5,8 mm</t>
  </si>
  <si>
    <t>potrubí řadu   
54</t>
  </si>
  <si>
    <t>286R-0010</t>
  </si>
  <si>
    <t>trubka PE 100 RC, SDR 11, dn 63-návin</t>
  </si>
  <si>
    <t>1. Položka obsahuje:  
- dodávku a montáž včetně dopravy  
- veškeré pomocné a přípravné práce  
- obsahuje cenu za pom. mechanismy včetně všech ostatních vedlejších nákladů.  
2. Položka neobsahuje:  
 X  
3. Způsob měření:  
Měří se metr délkový.</t>
  </si>
  <si>
    <t>286R-0085</t>
  </si>
  <si>
    <t>PE elektrospojka,SDR11-dn63</t>
  </si>
  <si>
    <t>230205235</t>
  </si>
  <si>
    <t>Montáž trubního dílu PE elektrotvarovky nebo svařovaného na tupo dn 50 mm en 4,5 mm</t>
  </si>
  <si>
    <t>286R-0099</t>
  </si>
  <si>
    <t>PE elektrokoleno90°,SDR11-dn50</t>
  </si>
  <si>
    <t>286R-0138</t>
  </si>
  <si>
    <t>PE elektrozáslepka, SDR 11- dn 50</t>
  </si>
  <si>
    <t>230205242</t>
  </si>
  <si>
    <t>Montáž trubního dílu PE elektrotvarovky nebo svařovaného na tupo dn 63 mm en 5,7 mm</t>
  </si>
  <si>
    <t>286R-0139</t>
  </si>
  <si>
    <t>PE elektrozáslepka, SDR 11- dn 63</t>
  </si>
  <si>
    <t>286R-0146</t>
  </si>
  <si>
    <t>PE Tkus-el.navrtávací,SDR11-dn63-50</t>
  </si>
  <si>
    <t>286R-0100</t>
  </si>
  <si>
    <t>PE elektrokoleno90°,SDR11-dn63</t>
  </si>
  <si>
    <t>286R-01081</t>
  </si>
  <si>
    <t>PE elektrokoleno30°,SDR11-dn63</t>
  </si>
  <si>
    <t>230220011</t>
  </si>
  <si>
    <t>Montáž orientačního sloupku ON 13 2970</t>
  </si>
  <si>
    <t>286316R-0535</t>
  </si>
  <si>
    <t>SLOUPEK ORIENTAČNÍ s 200cm + patka zvlášť (sada)</t>
  </si>
  <si>
    <t>2302200311</t>
  </si>
  <si>
    <t>Montáž a dodávka PE čichačky na chráničku z PE do dn 160</t>
  </si>
  <si>
    <t>2302200R-311</t>
  </si>
  <si>
    <t>Ochranná betonová skruž vysypaná šterkem pro osazení OS a ukončení čichačky D+ M</t>
  </si>
  <si>
    <t>230170002</t>
  </si>
  <si>
    <t>Tlakové zkoušky těsnosti potrubí - příprava DN do 80</t>
  </si>
  <si>
    <t>SADA</t>
  </si>
  <si>
    <t>zahrnuje veškeré náklady spojené s objednatelem požadovanými pracemi  
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</si>
  <si>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230230016</t>
  </si>
  <si>
    <t>Hlavní tlaková zkouška vzduchem 0,6 MPa DN 50</t>
  </si>
  <si>
    <t>230230076</t>
  </si>
  <si>
    <t>Čištění potrubí PN 38 6416 DN 200</t>
  </si>
  <si>
    <t>položka zahrnuje:  
použití potřebných mechanizmů pro vhánění a nasávání vzduchu nebo plynu  
utěsnění konců  
dělení na předepsané délky úseků  
v případě proplachu plynem (dusík) dodání lahví  
vyhotovení závěrečné zprávy</t>
  </si>
  <si>
    <t>230230R-076</t>
  </si>
  <si>
    <t>Odvzdušnění nových úseků plynovodu dle ZOV</t>
  </si>
  <si>
    <t>230R-101</t>
  </si>
  <si>
    <t>Výchozí revize plynovodu</t>
  </si>
  <si>
    <t>230R-102</t>
  </si>
  <si>
    <t>Zřízení provizorní přeložky v rámci propojů včetně její demontáže po propoji plynovodu.</t>
  </si>
  <si>
    <t>230R-103</t>
  </si>
  <si>
    <t>Ochrana provizorní přeložky bedněním - montáž + demontáž</t>
  </si>
  <si>
    <t>82</t>
  </si>
  <si>
    <t>230R-202</t>
  </si>
  <si>
    <t>Propojení plynovodů PE dn 63 / PE dn 63 - admin.zajištění - spoluúčast GasNetSlužby s.r.o.</t>
  </si>
  <si>
    <t>83</t>
  </si>
  <si>
    <t>230R-301</t>
  </si>
  <si>
    <t>Demontáž odstaveného STL plynovodu PE63 včetně ochranného potrubí</t>
  </si>
  <si>
    <t>- zahrnuje veškeré náklady spojené s objednatelem požadovanými pracemi  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</si>
  <si>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46-M</t>
  </si>
  <si>
    <t>Zemní práce při extr. Mont. Pracích</t>
  </si>
  <si>
    <t>84</t>
  </si>
  <si>
    <t>460751113</t>
  </si>
  <si>
    <t>Osazení kabelových kanálů do rýhy z prefabrikovaných betonových žlabů vnější šířky do 35 cm</t>
  </si>
  <si>
    <t>85</t>
  </si>
  <si>
    <t>59213010</t>
  </si>
  <si>
    <t>žlab kabelový betonový k ochraně zemního drátovodného vedení 100x31x26cm</t>
  </si>
  <si>
    <t>86</t>
  </si>
  <si>
    <t>59213006</t>
  </si>
  <si>
    <t>deska krycí betonová 500x310/210x55mm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</si>
  <si>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</si>
  <si>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Komunikace pozemní</t>
  </si>
  <si>
    <t>564861111</t>
  </si>
  <si>
    <t>Podklad ze štěrkodrtě ŠD tl 200 mm</t>
  </si>
  <si>
    <t>565155101</t>
  </si>
  <si>
    <t>Asfaltový beton vrstva podkladní ACP 16 (obalované kamenivo OKS) tl 70 mm š do 1,5 m</t>
  </si>
  <si>
    <t>567121114</t>
  </si>
  <si>
    <t>Podklad ze směsi stmelené cementem SC C 3/4 (SC I) tl 150 mm</t>
  </si>
  <si>
    <t>573191111</t>
  </si>
  <si>
    <t>Postřik infiltrační kationaktivní emulzí v množství 1 kg/m2</t>
  </si>
  <si>
    <t>573211109</t>
  </si>
  <si>
    <t>Postřik živičný spojovací z asfaltu v množství 0,50 kg/m2</t>
  </si>
  <si>
    <t>577134111</t>
  </si>
  <si>
    <t>Asfaltový beton vrstva obrusná ACO 11 (ABS) tř. I tl 40 mm š do 3 m z nemodifikovaného asfaltu</t>
  </si>
  <si>
    <t>Trubní vedení</t>
  </si>
  <si>
    <t>899722114</t>
  </si>
  <si>
    <t>Krytí potrubí z plastů výstražnou fólií z PVC 40 cm</t>
  </si>
  <si>
    <t>- Položka zahrnuje veškerý materiál, výrobky a polotovary, včetně mimostaveništní a vnitrostaveništní dopravy (rovněž přesuny), včetně naložení a složení,případně s uložením.</t>
  </si>
  <si>
    <t>Ostatní komunikace a práce, bourání</t>
  </si>
  <si>
    <t>919121211</t>
  </si>
  <si>
    <t>Těsnění spár zálivkou za studena pro komůrky š 10 mm hl 15 mm bez těsnicího profilu</t>
  </si>
  <si>
    <t>(6,5+2,5)*2   
(5,5+2,5)*2   
20*2   
(8,5+3,5)*2   
Součet</t>
  </si>
  <si>
    <t>919731121</t>
  </si>
  <si>
    <t>Zarovnání styčné plochy podkladu nebo krytu živičného tl do 50 mm</t>
  </si>
  <si>
    <t>919735115</t>
  </si>
  <si>
    <t>Řezání stávajícího živičného krytu hl do 250 mm</t>
  </si>
  <si>
    <t>(6+2)*2+(5+2)*2+20*2+(8+3)*2</t>
  </si>
  <si>
    <t>položka zahrnuje řezání živičných konstrukcí v předepsané tloušťce, včetně spotřeby vody</t>
  </si>
  <si>
    <t>997</t>
  </si>
  <si>
    <t>Přesun sutě</t>
  </si>
  <si>
    <t>998</t>
  </si>
  <si>
    <t>Přesun hmot</t>
  </si>
  <si>
    <t>998225111</t>
  </si>
  <si>
    <t>Přesun hmot pro pozemní komunikace s krytem z kamene, monolitickým betonovým nebo živičným</t>
  </si>
  <si>
    <t>E.1.8</t>
  </si>
  <si>
    <t>Pozemní komunikace</t>
  </si>
  <si>
    <t xml:space="preserve">  SO 01-50-02</t>
  </si>
  <si>
    <t>ŽST Semily, úpravy stávající manipulační plochy</t>
  </si>
  <si>
    <t>SO 01-50-02</t>
  </si>
  <si>
    <t>Poplatky</t>
  </si>
  <si>
    <t>2021.76 m3 * 2 t/m3</t>
  </si>
  <si>
    <t>56314</t>
  </si>
  <si>
    <t>VOZOVKOVÉ VRSTVY Z MECHANICKY ZPEVNĚNÉHO KAMENIVA TL. DO 200MM</t>
  </si>
  <si>
    <t>Zpevněná plocha</t>
  </si>
  <si>
    <t>úprava zemní pláně pod komunikací</t>
  </si>
  <si>
    <t>14.976m2 * 135 m</t>
  </si>
  <si>
    <t>R91722</t>
  </si>
  <si>
    <t>CHODNÍKOVÉ OBRUBY Z BETONOVÝCH OBRUBNÍKŮ</t>
  </si>
  <si>
    <t>chodníkové obruby do betonového lože min. tl. 100 mm</t>
  </si>
  <si>
    <t>Technická specifikace položky vychází z textace katalogových listů OTSKP včetně příslušných poznámek k souborům cen.</t>
  </si>
  <si>
    <t>93565</t>
  </si>
  <si>
    <t>ŽLABY OCELOLITINOVÉ SVĚTLÉ ŠÍŘKY DO 300MM VČET MŘÍŽÍ</t>
  </si>
  <si>
    <t>E.1.9</t>
  </si>
  <si>
    <t>Kabelovody, kolektory</t>
  </si>
  <si>
    <t xml:space="preserve">  SO 01-60-01</t>
  </si>
  <si>
    <t>ŽST Semily, kabelovod</t>
  </si>
  <si>
    <t>SO 01-60-01</t>
  </si>
  <si>
    <t>"Dle položky č. 131731: 136,100m3*1,9t/m3=258,52 t [A]  
Dle položky č. 132731: 604,390m3*1,9t/m3=1 148,341 t [B]  
Celkem: A+B=1 406,861 t [C]"</t>
  </si>
  <si>
    <t>Dle položky č. 966168: 6,25m3*2,5t/m3=0,788 [A]</t>
  </si>
  <si>
    <t>13173A</t>
  </si>
  <si>
    <t>HLOUBENÍ JAM ZAPAŽ I NEPAŽ TŘ. I - BEZ DOPRAVY</t>
  </si>
  <si>
    <t>Výkopy pro šachty  
dle tabulek: 130,800=604,390 [A]</t>
  </si>
  <si>
    <t>"Výkopy pro multikanály mezi šachtami  
dle tabulek: 634,390 [A]"</t>
  </si>
  <si>
    <t>289971</t>
  </si>
  <si>
    <t>OPLÁŠTĚNÍ (ZPEVNĚNÍ) Z GEOTEXTILIE</t>
  </si>
  <si>
    <t>386385</t>
  </si>
  <si>
    <t>KOMPLETNÍ KONSTRUKCE JÍMEK ZE ŽELEZOBETONU C30/37 VČETNĚ VÝZTUŽE</t>
  </si>
  <si>
    <t>468,849=468,849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</si>
  <si>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</si>
  <si>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R38824A</t>
  </si>
  <si>
    <t>KABELOVOD Z MULTIKANÁLŮ DEVÍTIOTVOROVÝCH STANDARDNÍCH</t>
  </si>
  <si>
    <t>vč. utěsnění prostupů v šachtách</t>
  </si>
  <si>
    <t>Položka zahrnuje veškerý materiál, výrobky a polotovary, včetně mimostaveništní a  
vnitrostaveništní dopravy (rovněž přesuny), včetně naložení a složení, případně s uložením.</t>
  </si>
  <si>
    <t>8988D</t>
  </si>
  <si>
    <t>KABELOVÉ KOMORY Z PLASTICKÝCH HMOT, UŽITNÝ OBJEM DO 0,8M3</t>
  </si>
  <si>
    <t>položka zahrnuje:  
- dodávku a osazení stupadel a žebříků  
- dodání  dílce  požadovaného  tvaru  a  vlastností,  jeho  skladování,  doprava  a  osazení  do 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položka nezahrnuje:   
- poklopy a mříže, vykazují se  samostatně v položkách č. 8991*.  
- kompletní vystrojení šachty, zejména kompletní kabelové lávky vč. veškerých podpůrných a uchycovacích prvků</t>
  </si>
  <si>
    <t>8988F</t>
  </si>
  <si>
    <t>KABELOVÉ KOMORY Z PLASTICKÝCH HMOT, UŽITNÝ OBJEM DO 1,8M3</t>
  </si>
  <si>
    <t>R8988H</t>
  </si>
  <si>
    <t>KABELOVÉ KOMORY Z PLASTICKÝCH HMOT, UŽITNÝ OBJEM DO 4,5M3</t>
  </si>
  <si>
    <t>položka zahrnuje:  
- dodávku a osazení stupadel a žebříků  
- dodání  dílce  požadovaného  tvaru  a  vlastností,  jeho  skladování,  doprava  a  osazení 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položka nezahrnuje:  
- poklopy a mříže, vykazují se  samostatně v položkách č. 8991*.  
- kompletní vystrojení šachty, zejména kompletní kabelové lávky vč. veškerých podpůrných a uchycovacích prvků</t>
  </si>
  <si>
    <t>42732</t>
  </si>
  <si>
    <t>ZAKRYTÍ KANÁLŮ ZE ŽELEZOBET</t>
  </si>
  <si>
    <t>obetonování plastových šachet: 0,25 M3 x 9 šachet = 2,250[A]</t>
  </si>
  <si>
    <t>45131</t>
  </si>
  <si>
    <t>PODKL A VÝPLŇ VRSTVY Z PROST BET</t>
  </si>
  <si>
    <t>podkladní beton šachet: 
2,477=2,477 [A]  
podkladní beton multikanálů: 
71,100=71,100 [B]  
Celkem: A+B=73,577 [C]</t>
  </si>
  <si>
    <t>45731</t>
  </si>
  <si>
    <t>VYROVNÁVACÍ A SPÁD PROSTÝ BETON</t>
  </si>
  <si>
    <t>V betonových šachtách, úprava dna</t>
  </si>
  <si>
    <t>89911B</t>
  </si>
  <si>
    <t>PLASTOVÝ POKLOP B125</t>
  </si>
  <si>
    <t>Položka zahrnuje dodávku a osazení předepsané mříže včetně rámu</t>
  </si>
  <si>
    <t>89911Q</t>
  </si>
  <si>
    <t>POKLOP PRO ZÁDLAŽBU B125</t>
  </si>
  <si>
    <t>89915</t>
  </si>
  <si>
    <t>STUPADLA (A POD)</t>
  </si>
  <si>
    <t>89952</t>
  </si>
  <si>
    <t>OBETONOVÁNÍ POTRUBÍ Z PROSTÉHO BETONU</t>
  </si>
  <si>
    <t>Obetonování chrániček přes podchod</t>
  </si>
  <si>
    <t>E.2</t>
  </si>
  <si>
    <t>Pozemní stavební objekty</t>
  </si>
  <si>
    <t xml:space="preserve">  SO 01-72-01</t>
  </si>
  <si>
    <t>ŽST Semily, Objekt pro náhradní zdroj</t>
  </si>
  <si>
    <t>SO 01-72-01</t>
  </si>
  <si>
    <t>132836</t>
  </si>
  <si>
    <t>HLOUBENÍ RÝH ŠÍŘ DO 2M PAŽ I NEPAŽ TŘ. II, ODVOZ DO 12KM</t>
  </si>
  <si>
    <t>0,4*3,8*2*0,55+0,4*2*2,2*0,55=2,640 [A]</t>
  </si>
  <si>
    <t>131836</t>
  </si>
  <si>
    <t>HLOUBENÍ JAM ZAPAŽ I NEPAŽ TŘ. II, ODVOZ DO 12KM</t>
  </si>
  <si>
    <t>3,2*4,5*0,3+4,5*2*0,53+2*2*1,8=16.290 [A]</t>
  </si>
  <si>
    <t>18120</t>
  </si>
  <si>
    <t>ÚPRAVA PLÁNĚ SE ZHUTNĚNÍM V HORNINĚ TŘ. II</t>
  </si>
  <si>
    <t>2*2+4,5*5,2=27.400 [A]</t>
  </si>
  <si>
    <t>27152</t>
  </si>
  <si>
    <t>POLŠTÁŘE POD ZÁKLADY Z KAMENIVA DRCENÉHO</t>
  </si>
  <si>
    <t>Viz. D.2.2.1 - 01,03,04,05</t>
  </si>
  <si>
    <t>3*2,2*0,15=0.990 [A]</t>
  </si>
  <si>
    <t>27232</t>
  </si>
  <si>
    <t>ZÁKLADY ZE ŽELEZOBETONU</t>
  </si>
  <si>
    <t>0,75*0,4*(3,8*2+2*2,2)+2*2*0,2=4.400 [A]</t>
  </si>
  <si>
    <t>212636</t>
  </si>
  <si>
    <t>TRATIVODY KOMPL Z TRUB Z PLAST HM DN DO 150MM, RÝHA TŘ II</t>
  </si>
  <si>
    <t>2,8+2,6+1=6.400 [A]</t>
  </si>
  <si>
    <t>272365</t>
  </si>
  <si>
    <t>VÝZTUŽ ZÁKLADŮ Z OCELI 10505, B500B</t>
  </si>
  <si>
    <t>4,4*0,09=0,396 [A]</t>
  </si>
  <si>
    <t>38238R2</t>
  </si>
  <si>
    <t>KOMPL KONSTR NÁDRŽÍ ZE ŽELBET DO C25/30 VČET VÝZT</t>
  </si>
  <si>
    <t>položka zahrnuje: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    
- dodání betonářské výztuže v požadované kvalitě, stříhání, řezání, ohýbání a spojování do všech požadovaných tvarů (vč. armakošů) a uložení s požadovaným zajištěním polohy a krytí výztuže betonem,</t>
  </si>
  <si>
    <t>34294</t>
  </si>
  <si>
    <t>STĚNY A PŘÍČKY VÝPLŇ A ODDĚL Z KOVU</t>
  </si>
  <si>
    <t>44118</t>
  </si>
  <si>
    <t>STŘEŠNÍ VAZNÍKY Z DŘEV DÍLCŮ</t>
  </si>
  <si>
    <t>0,07*5=0,350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</si>
  <si>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  
- dílenská dokumentace, včetně technologického předpisu spojování,  
- dodání dřeva v požadované kvalitě a výroba konstrukce (vč. pomůcek,  přípravků a prostředků pro výrobu) bez ohledu na náročnost a její objem, dílenská montáž, montážní dokumentace,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 požadovaných  otvorů, ochranných a bezpečnostních opatření a základů pro tyto konstrukce a lešení,  
- jakákoliv doprava a manipulace dílců a montážních sestav, včetně dopravy konstrukce z výrobny na stavbu,  
- montáž konstrukce na stavbě, včetně montážních prostředků a pomůcek a zednických výpomocí,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 kotevních  otvorů (případně podlití patních desek) maltou, betonem nebo jinou speciální hmotou, vyplnění jam zeminou,  
- ošetření kotevní oblasti proti vzniku trhlin, vlivu povětrnosti a pod.,  
- osazení značek, včetně jejich zaměření.  
Dokumentace pro zadání stavby může dále předepsat, že cena položky ještě obsahuje např.:  
- veškeré úpravy dřeva pro zlepšení jeho užitných vlastností (impregnace, zpevňování a pod.),  
- veškeré druhy povrchových úprav,  
- zvláštní spojové prostředky, rozebíratelnost konstrukce,  
- osazení měřících zařízení a úprav pro ně.</t>
  </si>
  <si>
    <t>44416</t>
  </si>
  <si>
    <t>STŘEŠNÍ PLÁŠŤ Z KERAMICKÝCH DÍLCŮ</t>
  </si>
  <si>
    <t>2,06*2*4,1=16,892 [A]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</si>
  <si>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</si>
  <si>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465921</t>
  </si>
  <si>
    <t>DLAŽBY Z BETONOVÝCH DLAŽDIC NA SUCHO</t>
  </si>
  <si>
    <t>4,5*5,2-2,7*3,5=13,950 [A]</t>
  </si>
  <si>
    <t>položka zahrnuje:  
- nutné zemní práce (svahování, úpravu pláně a pod.)  
- úpravu podkladu  
- dodávku a uložení dlažby z předepsaných dlaždic do předepsaného tvaru  
- spárování, těsnění, tmelení a vyplnění spar případně s vyklínováním  
- úprava povrchu pro odvedení srážkové vody  
- nezahrnuje podklad pod dlažbu, vykazuje se samostatně položkami SD 45</t>
  </si>
  <si>
    <t>0,5*0,3*(4,5+2*2,7)+2*4,5*0,45=5,535 [A]</t>
  </si>
  <si>
    <t>76234</t>
  </si>
  <si>
    <t>BEDNĚNÍ STŘECH</t>
  </si>
  <si>
    <t>2,06*0,018*4,1*2+0,1872+0,35*0,018*3,5*2=0,535 [A]</t>
  </si>
  <si>
    <t>- položky tesařských konstrukcí zahrnují kompletní konstrukci, včetně úprav řeziva (i impregnaci, povrchové úpravy a pod.), spojovací a ochranné prostředky, upevňovací prvky, lemování, lištování, spárování, není-li zahrnut v jiných položkách, i nátěr konstrukcí, včetně úpravy povrchu před nátěrem.</t>
  </si>
  <si>
    <t>741A11</t>
  </si>
  <si>
    <t>UZEMŇOVACÍ VODIČ V ZÁKLADECH FEZN DO 120 MM2</t>
  </si>
  <si>
    <t>6,2*2+2*5+2=24,400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</si>
  <si>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práce, betonový základ  
 – ochranu vodiče - chráničky apod.  
3. Způsob měření:  
Měří se metr délkový.</t>
  </si>
  <si>
    <t>76421</t>
  </si>
  <si>
    <t>OPLECHOVÁNÍ A LEMOVÁNÍ KONSTRUKCÍ Z POZINKOVANÉHO PLECHU</t>
  </si>
  <si>
    <t>0,3*4*4,06+0,3*4,1*2=7,332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</si>
  <si>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</t>
  </si>
  <si>
    <t>764412</t>
  </si>
  <si>
    <t>ŽLABY Z POZINK PLECHU RŠ DO 330MM</t>
  </si>
  <si>
    <t>4,1*2=8,200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</si>
  <si>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 
- Položka zahrnuje veškerý materiál, výrobky a polotovary, včetně mimostaveništní a vnitrostaveništní dopravy (rovněž přesuny), včetně naložení a složení,případně s uložením.   
- položka zahrnuje háky, zděře, čela, manžety, odbočky, kolena, rohy, hrdla, odskoky, výpusti, přechodové kusy a pod.</t>
  </si>
  <si>
    <t>72124</t>
  </si>
  <si>
    <t>LAPAČE STŘEŠNÍCH SPLAVENIN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</si>
  <si>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úprava, očištění a ošetření prostoru kolem instalace</t>
  </si>
  <si>
    <t>R7501</t>
  </si>
  <si>
    <t>DODÁVKA A MONTÁŽ KORPUSU</t>
  </si>
  <si>
    <t>1. Položka obsahuje:   
– dodávku a montáž korpusu se základním vybavením (VZT,..) dle specifikace v TZ   
– dodávku a montáž dveří   
– dodávku souvisejícího příslušenství pro specifikovaný blok/zařízení   
– vnitřní a vnější povrchové úpravy    
– přípravu pro uložení diesel agregátu    
– dopravu a skladování   
– kompletní montáž korpusu a souvisejícího příslušenství včetně drobného montážního materiálu   
– utěsnění spar a hydroizolace   
2. Položka neobsahuje:   
–  zemní práce   
–  zaklady   
–  střešní konstukci   
3. Způsob měření:   
Udává se počet kusů kompletní konstrukce nebo práce.</t>
  </si>
  <si>
    <t>711212</t>
  </si>
  <si>
    <t>IZOLACE ZVLÁŠT KONSTR PROTI ZEM VLHK ASFALT PÁSY</t>
  </si>
  <si>
    <t>4,1*2,06*2=16,892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</si>
  <si>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</si>
  <si>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71312</t>
  </si>
  <si>
    <t>IZOLACE TEPELNÁ BĚŽNÝCH KONSTR SNÍMATELNÁ</t>
  </si>
  <si>
    <t>3,5*2,7=9,450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</si>
  <si>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</si>
  <si>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764512</t>
  </si>
  <si>
    <t>ODPAD TROUBY KRUH (ČTVERC) Z POZINK PLECHU DN DO 100MM</t>
  </si>
  <si>
    <t>2,375*2=4,750 [A]</t>
  </si>
  <si>
    <t>917224</t>
  </si>
  <si>
    <t>SILNIČNÍ A CHODNÍKOVÉ OBRUBY Z BETONOVÝCH OBRUBNÍKŮ ŠÍŘ 150MM</t>
  </si>
  <si>
    <t>4,5+2*5,2=14,900 [A]</t>
  </si>
  <si>
    <t xml:space="preserve">  SO 01-74-01</t>
  </si>
  <si>
    <t>ŽST Semily, zastřešení nástupišť</t>
  </si>
  <si>
    <t>SO 01-74-01</t>
  </si>
  <si>
    <t>131937</t>
  </si>
  <si>
    <t>HLOUBENÍ JAM ZAPAŽ I NEPAŽ TŘ. III, ODVOZ DO 16KM</t>
  </si>
  <si>
    <t>((10,56*6)+(0,816*6+11,08)+(5,8*2,5*0,3))*1,5</t>
  </si>
  <si>
    <t>162217</t>
  </si>
  <si>
    <t>VODOROVNÉ PŘEMÍSTĚNÍ SUTI Z VÝRUBU NA POVRCHU DO 16 KM</t>
  </si>
  <si>
    <t>Zahrnuje vodorovné přemístění, dopravu, přeložení a manipulaci se sutí z vybouraných konstrukcí a vybouraných hmot z podzemí na povrchu;   
- převoz na skládku, nebo mezideponii do 16km;   
- potřebnou mechanizaci;  
- měří se v „m3“ v nerozpojeném objemu suti.</t>
  </si>
  <si>
    <t>122739</t>
  </si>
  <si>
    <t>PŘÍPLATEK ZA DALŠÍ 1KM DOPRAVY ZEMINY</t>
  </si>
  <si>
    <t>položka zahrnuje příplatek k vodorovnému přemístění zeminy za každý další 1km nad 20km</t>
  </si>
  <si>
    <t>27157</t>
  </si>
  <si>
    <t>(2,4*3,4*0,1)*6+(8,9*0,83*0,1)+(6*2,7*0,1)</t>
  </si>
  <si>
    <t>631312</t>
  </si>
  <si>
    <t>MAZANINA Z PROSTÉHO BETONU C12/15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</si>
  <si>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základů.</t>
  </si>
  <si>
    <t>272324</t>
  </si>
  <si>
    <t>ZÁKLADY ZE ŽELEZOBETONU DO C25/30</t>
  </si>
  <si>
    <t>(5,8*2,5*0,3)</t>
  </si>
  <si>
    <t>(10,56*6)+(0,816*6)+11,08</t>
  </si>
  <si>
    <t>Viz. VD</t>
  </si>
  <si>
    <t>95303520101R</t>
  </si>
  <si>
    <t>Kotevní koš tvořený 4ks šroubů M42 (8.8)</t>
  </si>
  <si>
    <t>286413</t>
  </si>
  <si>
    <t>KOTVY LEPENÉ V PODZEMÍ DL DO 3M ÚNOS DO 150KN</t>
  </si>
  <si>
    <t>(9*4)+(8*4)+(79*4)</t>
  </si>
  <si>
    <t>Zahrnuje kompletní dodávku kotvy délky do 3,00m a únosnosti do 150kN včetně příslušenství (podložky, matice, víčka 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lepící hmoty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</si>
  <si>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275351121</t>
  </si>
  <si>
    <t>Zřízení bednění stěn základových patek</t>
  </si>
  <si>
    <t>(2,2*1,5*2+3,2*1,5*2)*6+(8,9*1,5*2+0,83*1,5*2)</t>
  </si>
  <si>
    <t>275351122</t>
  </si>
  <si>
    <t>Odstranění bednění stěn základových patek</t>
  </si>
  <si>
    <t>711111</t>
  </si>
  <si>
    <t>IZOLACE BĚŽNÝCH KONSTRUKCÍ PROTI ZEMNÍ VLHKOSTI ASFALTOVÝMI NÁTĚRY</t>
  </si>
  <si>
    <t>(2,2*1,5*2+3,2*1,5*2+2,2*3,2)*6+(8,9*1,5*2+0,83*1,5*2+8,9*0,83)</t>
  </si>
  <si>
    <t>45734</t>
  </si>
  <si>
    <t>VYROVNÁVACÍ A SPÁD BETON ZVLÁŠTNÍ (PLASTBETON)</t>
  </si>
  <si>
    <t>(1*0,7*0,04)*6</t>
  </si>
  <si>
    <t>položka zahrnuje:  
- dodání zvláštního betonu (plastbetonu) předepsané kvality a jeho rozprostření v předepsané tloušťce a v předepsaném tvaru</t>
  </si>
  <si>
    <t>Vodorovné konstrukce, střešní plášť</t>
  </si>
  <si>
    <t>76413R</t>
  </si>
  <si>
    <t>Sendvičový panel střešní - dodávka</t>
  </si>
  <si>
    <t>(56*8,150)</t>
  </si>
  <si>
    <t>Položka obsahuje: Panel sendvičový střešní tl. Do 140mm - dodávka.</t>
  </si>
  <si>
    <t>76414R</t>
  </si>
  <si>
    <t>Sendvičový panel střešní - montáž</t>
  </si>
  <si>
    <t>Položka obsahuje: Panel sendvičový střešní tl. Do 140mm - montáž.</t>
  </si>
  <si>
    <t>44750985R</t>
  </si>
  <si>
    <t>Střešní panel - spojovací materiál</t>
  </si>
  <si>
    <t>SOUBOR</t>
  </si>
  <si>
    <t>1*1</t>
  </si>
  <si>
    <t>Položka obsahuje: Střešní panel - spojovací materiál</t>
  </si>
  <si>
    <t>76415</t>
  </si>
  <si>
    <t>KRYTINA STŘECH Z TITANZINK PLECHU</t>
  </si>
  <si>
    <t>(5,150*1,9)</t>
  </si>
  <si>
    <t>76415R</t>
  </si>
  <si>
    <t>Trapézový plech střešní - montáž</t>
  </si>
  <si>
    <t>Položka obsahuje: Trapézový plech - montáž. Práce plošinou, práce za pomoci lešení , práce ve výškách.</t>
  </si>
  <si>
    <t>764112R</t>
  </si>
  <si>
    <t>Trapézový plech - spojovací materiál</t>
  </si>
  <si>
    <t>Položka obsahuje: Trapézový plech - spojovací materiál. Práce plošinou, práce za pomoci lešení , práce ve výškách.</t>
  </si>
  <si>
    <t>44750969R</t>
  </si>
  <si>
    <t>Podkonstrukce podhledu - dodávka</t>
  </si>
  <si>
    <t>(56*3,650)</t>
  </si>
  <si>
    <t>Položka obsahuje: Ocelová podkonstrukce podhledu - dodávka. Práce plošinou, práce za pomoci lešení , práce ve výškách.</t>
  </si>
  <si>
    <t>44750970R</t>
  </si>
  <si>
    <t>Podkonstrukce podhledu - montáž</t>
  </si>
  <si>
    <t>Položka obsahuje: Ocelová podkonstrukce podhledu - montáž. Práce plošinou, práce za pomoci lešení , práce ve výškách.</t>
  </si>
  <si>
    <t>44750971R</t>
  </si>
  <si>
    <t>Rektifikovatelná podkonstrukce podhledu - dodávka</t>
  </si>
  <si>
    <t>Položka obsahuje: Hliníková rektifikovatelná podkonstrukce podhledu - dodávka. Práce plošinou, práce za pomoci lešení , práce ve výškách.</t>
  </si>
  <si>
    <t>44750972R</t>
  </si>
  <si>
    <t>Rektifikovatelná podkonstrukce podhledu - montáž</t>
  </si>
  <si>
    <t>Položka obsahuje: Hliníková rektifikovatelná podkonstrukce podhledu - montáž. Práce plošinou, práce za pomoci lešení , práce ve výškách.</t>
  </si>
  <si>
    <t>44750973R</t>
  </si>
  <si>
    <t>Podhledový panel fixní- dodávka</t>
  </si>
  <si>
    <t>(56*0,47)*1,15</t>
  </si>
  <si>
    <t>Položka obsahuje: Podhledový panel fixní z celokovových Al sendvičových desek s vyztuženým trapézovým jádrem, tl.15mm - dodávka.</t>
  </si>
  <si>
    <t>44750974R</t>
  </si>
  <si>
    <t>Podhledový panel fixní- montáž</t>
  </si>
  <si>
    <t>Položka obsahuje: Podhledový panel fixní z celokovových Al sendvičových desek s vyztuženým trapézovým jádrem, tl.15mm - montáž.</t>
  </si>
  <si>
    <t>44750975R</t>
  </si>
  <si>
    <t>Podhledový panel fixní- formátování</t>
  </si>
  <si>
    <t>Položka obsahuje: Podhledový panel fixní z celokovových Al sendvičových desek s vyztuženým trapézovým jádrem, tl.15mm - formátování.</t>
  </si>
  <si>
    <t>44750976R</t>
  </si>
  <si>
    <t>Podhledový panel otevíratelný - dodávka</t>
  </si>
  <si>
    <t>(56*3,18)*1,15</t>
  </si>
  <si>
    <t>Položka obsahuje: Podhledový panel otevíratelný z celokovových Al sendvičových desek s vyztuženým trapézovým jádrem, tl.15mm - dodávka.</t>
  </si>
  <si>
    <t>Podhledový panel otevíratelný - montáž</t>
  </si>
  <si>
    <t>Položka obsahuje: Podhledový panel otevíratelný z celokovových Al sendvičových desek s vyztuženým trapézovým jádrem, tl.15mm - montáž.</t>
  </si>
  <si>
    <t>44750977R</t>
  </si>
  <si>
    <t>Podhledový panel otevíratelný - formátování</t>
  </si>
  <si>
    <t>Položka obsahuje: Podhledový panel otevíratelný z celokovových Al sendvičových desek s vyztuženým trapézovým jádrem, tl.15mm - formátování.</t>
  </si>
  <si>
    <t>44750978R</t>
  </si>
  <si>
    <t>Pouzdra pro instalaci zapuštěných svítidel - dodávka</t>
  </si>
  <si>
    <t>(56*2)</t>
  </si>
  <si>
    <t>Položka obsahuje: dodávku pouzder pro instalaci zapuštěných svítidel do podhledu zastřešení nástupiště. Práce plošinou, práce za pomoci lešení , práce ve výškách.</t>
  </si>
  <si>
    <t>44750979R</t>
  </si>
  <si>
    <t>Pouzdra pro instalaci zapuštěných svítidel - montáž</t>
  </si>
  <si>
    <t>Položka obsahuje: montáž pouzder pro instalaci zapuštěných svítidel do podhledu zastřešení nástupiště. Práce plošinou, práce za pomoci lešení , práce ve výškách.</t>
  </si>
  <si>
    <t>44751979R</t>
  </si>
  <si>
    <t>kryt svítidel al, kryt</t>
  </si>
  <si>
    <t>Položka obsahuje: dodávku a montáž Al krytu svítidel. Práce plošinou, práce za pomoci lešení , práce ve výškách.</t>
  </si>
  <si>
    <t>44750988R</t>
  </si>
  <si>
    <t>Prosklená zástěna zastřešení - dodávka</t>
  </si>
  <si>
    <t>(10*4)</t>
  </si>
  <si>
    <t>Položka obsahuje: Bezpečnostní sklo ESG VSG 88.4, opatřeno sítotiskem - dodávka</t>
  </si>
  <si>
    <t>787117</t>
  </si>
  <si>
    <t>ZASKLÍVÁNÍ STĚN A PŘÍČEK BEZPEČNOSTNÍM SKLEM</t>
  </si>
  <si>
    <t>- položky zasklívání zahrnují kompletní zasklení, včetně lišt, spojovacího materiálu, těsnící profily a tmely. Zahrnují i další předepsané práce jako broušení, vrtání, lepení a pod.</t>
  </si>
  <si>
    <t>787117R</t>
  </si>
  <si>
    <t>Přesun hmot pro zasklívaní konstrukcí</t>
  </si>
  <si>
    <t>(1*1)</t>
  </si>
  <si>
    <t>Položka obsahuje: přesun hmot pro zasklívání konstrukcí.</t>
  </si>
  <si>
    <t>44750992R</t>
  </si>
  <si>
    <t>Střešní sklo podchodu - dodávka</t>
  </si>
  <si>
    <t>(36,015*3,93)</t>
  </si>
  <si>
    <t>Položka obsahuje: Bezpečnostní sklo ESG VSG 1010.4, spáry přetmeleny, opatřeno sítotiskem - dodávka</t>
  </si>
  <si>
    <t>44750993R</t>
  </si>
  <si>
    <t>Střešní sklo podchodu - montáž</t>
  </si>
  <si>
    <t>Položka obsahuje: Bezpečnostní sklo ESG VSG 1010.4, spáry přetmeleny, opatřeno sítotiskem - montáž</t>
  </si>
  <si>
    <t>44750994R</t>
  </si>
  <si>
    <t>Opláštění stěn bezpečnostním sklem - dodávka</t>
  </si>
  <si>
    <t>(77,2+77,2+5)</t>
  </si>
  <si>
    <t>Položka obsahuje: Bezpečnostní sklo ESG VSG 1010.4, opatřeno sítotiskem - dodávka</t>
  </si>
  <si>
    <t>44750995R</t>
  </si>
  <si>
    <t>Opláštění stěn bezpečnostním sklem - montáž</t>
  </si>
  <si>
    <t>Položka obsahuje: Bezpečnostní sklo ESG VSG 1010.4, opatřeno sítotiskem - montáž</t>
  </si>
  <si>
    <t>44750996R</t>
  </si>
  <si>
    <t>Liniové zasklívací lišty - dodávka</t>
  </si>
  <si>
    <t>viz příloha PD</t>
  </si>
  <si>
    <t>Položka obsahuje: liniové zasklívací lišty, zasklívací těsnění - dodávka</t>
  </si>
  <si>
    <t>44750997R</t>
  </si>
  <si>
    <t>Liniové zasklívací lišty - montáž</t>
  </si>
  <si>
    <t>Položka obsahuje: liniové zasklívací lišty, zasklívací těsnění, formátování - montáž</t>
  </si>
  <si>
    <t>44750990R</t>
  </si>
  <si>
    <t>Prosklená stěna přístřešku - dodávka</t>
  </si>
  <si>
    <t>(5,150*2,470)+(2,47*0,725)*2</t>
  </si>
  <si>
    <t>Položka obsahuje: Bezpečnostní sklo ESG VSG 66.4, opatřeno sítotiskem - dodávka</t>
  </si>
  <si>
    <t>44750991R</t>
  </si>
  <si>
    <t>Prosklená stěna přístřešku - montáž</t>
  </si>
  <si>
    <t>Položka obsahuje: Bezpečnostní sklo ESG VSG 66.4, opatřeno sítotiskem - montáž</t>
  </si>
  <si>
    <t>44750980R</t>
  </si>
  <si>
    <t>Revizní lávka - dodávka</t>
  </si>
  <si>
    <t>56*1</t>
  </si>
  <si>
    <t>Položka obsahuje: Střešní revizní lávka - dodávka. Práce plošinou, práce za pomoci lešení , práce ve výškách.</t>
  </si>
  <si>
    <t>44750981R</t>
  </si>
  <si>
    <t>Revizní lávka - montáž</t>
  </si>
  <si>
    <t>Položka obsahuje: Střešní revizní lávka - montáž. Práce plošinou, práce za pomoci lešení , práce ve výškách.</t>
  </si>
  <si>
    <t>56*2</t>
  </si>
  <si>
    <t>44750983R</t>
  </si>
  <si>
    <t>Kabelový žlab - montáž</t>
  </si>
  <si>
    <t>Položka obsahuje: Kabelový žlab nosný/drátěný - montáž. Práce plošinou, práce za pomoci lešení , práce ve výškách.</t>
  </si>
  <si>
    <t>44750984R</t>
  </si>
  <si>
    <t>Zádržný systém - kompletní provedení</t>
  </si>
  <si>
    <t>Položka obsahuje: Zádržný systém - kompletní provedení. Práce plošinou, práce za pomoci lešení , práce ve výškách.</t>
  </si>
  <si>
    <t>764</t>
  </si>
  <si>
    <t>Konstrukce klempířské</t>
  </si>
  <si>
    <t>764458</t>
  </si>
  <si>
    <t>ŽLABY Z TITANZINK PLECHU RŠ DO 1000MM</t>
  </si>
  <si>
    <t>56+4,170</t>
  </si>
  <si>
    <t>764252575R</t>
  </si>
  <si>
    <t>Odvodňovací žlab RŠ do 1000mm - montáž</t>
  </si>
  <si>
    <t>Položka obsahuje: Odvodňovací žlab RŠ do 1000mm - montáž. Práce plošinou, práce za pomoci lešení , práce ve výškách.</t>
  </si>
  <si>
    <t>764458R</t>
  </si>
  <si>
    <t>Spojovací materiál, odvodňovací žlab</t>
  </si>
  <si>
    <t>Položka obsahuje: Spojovací materiál, těsnivo pro montáž odvodňovacího žlabu.</t>
  </si>
  <si>
    <t>764252576R</t>
  </si>
  <si>
    <t>Oplechování odvodňovacího žlabu - dodávka</t>
  </si>
  <si>
    <t>60,170*2</t>
  </si>
  <si>
    <t>Položka obsahuje: Oplechování odvodňovacího žlabu - dodávka. Práce plošinou, práce za pomoci lešení , práce ve výškách.</t>
  </si>
  <si>
    <t>764252577R</t>
  </si>
  <si>
    <t>Oplechování odvodňovacího žlabu - montáž</t>
  </si>
  <si>
    <t>Položka obsahuje: Oplechování odvodňovacího žlabu - montáž. Práce plošinou, práce za pomoci lešení , práce ve výškách.</t>
  </si>
  <si>
    <t>764252578R</t>
  </si>
  <si>
    <t>Oplechování krajních vaznic - dodávka</t>
  </si>
  <si>
    <t>128+72</t>
  </si>
  <si>
    <t>Položka obsahuje: Dodávku oplechování krajních vaznic, pozinkovaný lakovaný plech 1,5mm. práce plošinou, práce za pomoci lešení , práce ve výškách.</t>
  </si>
  <si>
    <t>764252579R</t>
  </si>
  <si>
    <t>Oplechování krajních vaznic - montáž</t>
  </si>
  <si>
    <t>Položka obsahuje: Montáž oplechování krajních vaznic, pozinkovaný lakovaný plech 1,5mm. práce plošinou, práce za pomoci lešení , práce ve výškách.</t>
  </si>
  <si>
    <t>764252580R</t>
  </si>
  <si>
    <t>Odvodňovací potrubí - dodávka</t>
  </si>
  <si>
    <t>4,4*3+4,68</t>
  </si>
  <si>
    <t>Položka obsahuje: Odvodňovací potrubí - dodávka. Práce plošinou, práce za pomoci lešení , práce ve výškách.</t>
  </si>
  <si>
    <t>764252581R</t>
  </si>
  <si>
    <t>Odvodňovací potrubí - montáž</t>
  </si>
  <si>
    <t>Položka obsahuje: Odvodňovací potrubí - montáž. Práce plošinou, práce za pomoci lešení , práce ve výškách.</t>
  </si>
  <si>
    <t>3*1</t>
  </si>
  <si>
    <t>72123</t>
  </si>
  <si>
    <t>STŘEŠNÍ VTOKY</t>
  </si>
  <si>
    <t>767</t>
  </si>
  <si>
    <t>Konstrukce zámečnické</t>
  </si>
  <si>
    <t>76725026R</t>
  </si>
  <si>
    <t>D+M kotevní šrouby s kotevní hlavou do M24</t>
  </si>
  <si>
    <t>24*4</t>
  </si>
  <si>
    <t>Položka obsahuje: D+M kotevní šrouby s kotevní hlavou do M24 - včetně přesného zaměření, osazení a zabezpečení polohy</t>
  </si>
  <si>
    <t>737990010R</t>
  </si>
  <si>
    <t>Atypické ocelové konstrukce - dodávka</t>
  </si>
  <si>
    <t>Položka obsahuje: Položka obsahuje: dodávku atypických ocelových konstrukcí</t>
  </si>
  <si>
    <t>737990070R</t>
  </si>
  <si>
    <t>Atypické ocelové konstrukce, konzoly orientačního systému</t>
  </si>
  <si>
    <t>Položka obsahuje: dodávku a montáž konzol pro montáž orientačního systému.</t>
  </si>
  <si>
    <t>737990011R</t>
  </si>
  <si>
    <t>Atypické ocelové konstrukce - montáž</t>
  </si>
  <si>
    <t>Položka obsahuje: montáž atypických ocelových konstrukcí</t>
  </si>
  <si>
    <t>767991018R</t>
  </si>
  <si>
    <t>Integrovaná lavička přístřešku - dodávka</t>
  </si>
  <si>
    <t>Položka obsahuje: integrovanou lavičku se sedákem a opěradlem z ocelové kulatiny - dodávka</t>
  </si>
  <si>
    <t>767991019R</t>
  </si>
  <si>
    <t>Integrovaná lavička přístřešku - montáž</t>
  </si>
  <si>
    <t>Položka obsahuje: integrovanou lavičku se sedákem a opěradlem z ocelové kulatiny - montáž</t>
  </si>
  <si>
    <t>767991020R</t>
  </si>
  <si>
    <t>Integrovaná lavice zástěny zastřešení - dodávka</t>
  </si>
  <si>
    <t>2*1</t>
  </si>
  <si>
    <t>Položka obsahuje: integrovanou lavičku se sedákem - dodávka</t>
  </si>
  <si>
    <t>767991021R</t>
  </si>
  <si>
    <t>Integrovaná lavice zástěny zastřešení - montáž</t>
  </si>
  <si>
    <t>Položka obsahuje: integrovanou lavičku se sedákem - montáž</t>
  </si>
  <si>
    <t>737990012R</t>
  </si>
  <si>
    <t>Žárové zinkování</t>
  </si>
  <si>
    <t>Položka obsahuje: žárové zinkování atypických ocelových konstrukcí</t>
  </si>
  <si>
    <t>78312</t>
  </si>
  <si>
    <t>PROTIKOROZ OCHRANA OCEL KONSTR NÁTĚREM VÍCEVRST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</si>
  <si>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</si>
  <si>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737990014R</t>
  </si>
  <si>
    <t>Příplatek za nátěr atypické ocelové konstrukce</t>
  </si>
  <si>
    <t>Položka obsahuje příplatek nátěry stávajících atypických ocelových konstrukcí</t>
  </si>
  <si>
    <t>767991017R</t>
  </si>
  <si>
    <t>Oprava protikorozní ochrany po montáži</t>
  </si>
  <si>
    <t>Oprava protikorozní ochrany po přepravě a montáži</t>
  </si>
  <si>
    <t>7674105R</t>
  </si>
  <si>
    <t>Spojovací materiál OK žárově zinkovaný, třída pevnosti 8.8.</t>
  </si>
  <si>
    <t>Viz.výkresová dokumentace</t>
  </si>
  <si>
    <t>Položka obsahuje: Kompletní dodávku nového spojovacího materiálu. Veškerý spojovací materiál je žárově zinkovaný, třída pevnosti 8.8. V položce jsou zakalkulovány i náklady na dodání všech hmot.</t>
  </si>
  <si>
    <t>OST</t>
  </si>
  <si>
    <t>Ostatní, logistika</t>
  </si>
  <si>
    <t>77735201R</t>
  </si>
  <si>
    <t>Doprava klempířských kcí, vč. Vykládky</t>
  </si>
  <si>
    <t>Položka obsahuje: Dopravu materiálu klempířských konstrukcí na stavbu, vč. vykládky a manipulace.</t>
  </si>
  <si>
    <t>77735202R</t>
  </si>
  <si>
    <t>Vnitrostaveništní doprava</t>
  </si>
  <si>
    <t>Položka obsahuje: Dopravu v rámci staveniště; manipulace, přesuny.</t>
  </si>
  <si>
    <t>77735204R</t>
  </si>
  <si>
    <t>Zpracování výkresové dokumentace</t>
  </si>
  <si>
    <t>Položka obsahuje: Zpracování kompletní výkresové dokumentace včetně zpracování všech detailů.</t>
  </si>
  <si>
    <t>005121010</t>
  </si>
  <si>
    <t>Vybudování zařízení staveniště</t>
  </si>
  <si>
    <t>Položka obsahuje: 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</si>
  <si>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</t>
  </si>
  <si>
    <t>Provoz zařízení staveniště</t>
  </si>
  <si>
    <t>Položka obsahuje: 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</si>
  <si>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</t>
  </si>
  <si>
    <t>Odstranění zařízení staveniště</t>
  </si>
  <si>
    <t>Položka obsahuje: 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</si>
  <si>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916811</t>
  </si>
  <si>
    <t>Odděl oplocení s podstavci drátěnné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</si>
  <si>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</si>
  <si>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916813</t>
  </si>
  <si>
    <t>Odděl oplocení s podstavci drátěnné - demontáž</t>
  </si>
  <si>
    <t>Položka zahrnuje odstranění, demontáž a odklizení zařízení s odvozem na předepsané místo</t>
  </si>
  <si>
    <t>916819</t>
  </si>
  <si>
    <t>Odděl oplocení s podstavci drátěnné - nájemné</t>
  </si>
  <si>
    <t>DEN</t>
  </si>
  <si>
    <t>(60*1)</t>
  </si>
  <si>
    <t>položka zahrnuje sazbu za pronájem zařízení. Počet měrných jednotek se určí jako součin délky zařízení a počtu dní použití.</t>
  </si>
  <si>
    <t>VRN</t>
  </si>
  <si>
    <t>Zdvihací technika, manipulační technika, plošiny, lešení</t>
  </si>
  <si>
    <t>91</t>
  </si>
  <si>
    <t>180300000100</t>
  </si>
  <si>
    <t>Pracovní plošina 0,227 tuny 12,5m Genie Z-34/22</t>
  </si>
  <si>
    <t>SH</t>
  </si>
  <si>
    <t>40*8</t>
  </si>
  <si>
    <t>Položka obsahuje: Dodání zařízení v předepsaném provedení včetně jejich obsluhy po dobu trvání funkce.</t>
  </si>
  <si>
    <t>92</t>
  </si>
  <si>
    <t>1711566106R</t>
  </si>
  <si>
    <t>Jeřábová technika</t>
  </si>
  <si>
    <t>35*8</t>
  </si>
  <si>
    <t>93</t>
  </si>
  <si>
    <t>94390</t>
  </si>
  <si>
    <t>lešení</t>
  </si>
  <si>
    <t>60*1</t>
  </si>
  <si>
    <t>Položka zahrnuje dovoz, montáž, údržbu, opotřebení (nájemné), demontáž, konzervaci, odvoz.</t>
  </si>
  <si>
    <t xml:space="preserve">  SO 01-77-01</t>
  </si>
  <si>
    <t>ŽST Semily, orientační systém</t>
  </si>
  <si>
    <t>SO 01-77-01</t>
  </si>
  <si>
    <t>D.2.2.4 - 01,02</t>
  </si>
  <si>
    <t>75L3F4</t>
  </si>
  <si>
    <t>SW PRO ŘÍZENÍ SYSTÉMU (ŽST. SAMOSTATNÁ MALÁ) - SW MODUL PRO PODPORU HLÁSIČE PRO NEVIDOMÉ</t>
  </si>
  <si>
    <t>D.2.2.4 - 01,02                                                                                                                             B1,B2 - TABULKA S BRAILLOVÝM PÍSMEM</t>
  </si>
  <si>
    <t>923711</t>
  </si>
  <si>
    <t>TABULE VELIKOSTI 2700X600 MM "NÁZEV STANICE" (NA OCELOVÝCH SLOUPCÍCH)</t>
  </si>
  <si>
    <t>D.2.2.4 - 01,02                                                                                                                             T1 - NÁZEV ŽEL. STANIC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</si>
  <si>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</si>
  <si>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923721</t>
  </si>
  <si>
    <t>TABULE VELIKOSTI 300X300 MM "PRŮCHOD PRO PĚŠÍ ZAKÁZÁN!" (NA OCELOVÉM SLOUPKU)</t>
  </si>
  <si>
    <t>D.2.2.4 - 01,02                                                                                                                             T2 - "ZÁKAZ KOUŘENÍ"   
T3 - "PRŮCHOD PRO PĚŠÍ ZAKÁZÁN"    
T9 - OZNAČENÍ PŘILEHLÉ KOLEJE V PODCHODU</t>
  </si>
  <si>
    <t>2+1+3=6,000 [A]</t>
  </si>
  <si>
    <t>923751</t>
  </si>
  <si>
    <t>TABULE VELIKOSTI 1000X300 MM "ČÍSLO NÁSTUPIŠTĚ" (NA OCELOVÉM SLOUPKU)</t>
  </si>
  <si>
    <t>D.2.2.4 - 01,02                                                                                                                             T4 - OZNAČENÍ SEKTORŮ NA NÁSTUPIŠTI   
T5 - OZNAČENÍ SEKTORŮ NA NÁSTUPIŠTI</t>
  </si>
  <si>
    <t>4+4</t>
  </si>
  <si>
    <t>923731</t>
  </si>
  <si>
    <t>TABULE VELIKOSTI 1200X450 MM "OZNAČENÍ SMĚRŮ" (NA OCELOVÝCH SLOUPCÍCH)</t>
  </si>
  <si>
    <t>D.2.2.4 - 01,02                                                                                                                             T6 - ORIENTAČNÍ TABULE</t>
  </si>
  <si>
    <t>923761</t>
  </si>
  <si>
    <t>TABULE VELIKOSTI 800X300 MM "OZNAČENÍ VÝCHODU Z NÁSTUPIŠTĚ" (NA OCELOVÉM SLOUPKU)</t>
  </si>
  <si>
    <t>D.2.2.4 - 01,02                                                                                                                             T7 - ORIENTAČNÍ TABULE   
T8 - ORIENTAČNÍ TABULE</t>
  </si>
  <si>
    <t>1+1=2,000 [A]</t>
  </si>
  <si>
    <t>923831</t>
  </si>
  <si>
    <t>KONZOLA PRO NÁVĚST</t>
  </si>
  <si>
    <t>D.2.2.4 - 01,02                                                                                                                             Pro T1, T4.2, T4.3</t>
  </si>
  <si>
    <t>2+1+1=4,000 [A]</t>
  </si>
  <si>
    <t>1. Položka obsahuje:  
 – dodání a osazení konzoly v příslušném provedení včetně vyvrtání otvorů do nosné konstrukce, vyrovnání podkladů a dalších souvisejících prací  
 – protikorozní úpravu, není-li tato provedena již z výroby nebo daná vlastnostmi použitého materiálu  
2. Položka neobsahuje:  
 X  
3. Způsob měření:  
Udává se počet kusů kompletní konstrukce nebo práce.</t>
  </si>
  <si>
    <t>952126</t>
  </si>
  <si>
    <t>PROSVĚTL DZ ZÁKL VEL FÓLIE TRANSLUC A RETROREF DOD A MON NA PORT</t>
  </si>
  <si>
    <t>T1</t>
  </si>
  <si>
    <t>- kromě vlastních značek a zařízení v příslušném provedení uvedeném v textu ještě sloupky a upevňovací zařízení včetně jejich osazení (betonová patka, zemní práce), pokud nejsou uvedeny samostatnou položkou, pomocné konstrukce (lešení, zdvíhací plošina).  
- u dočasných (provizorních) značek a zařízení údržbu po celou dobu trvání funkce, náhradu zničených nebo ztracených kusů, nutnou opravu poškozených částí  
- u výstražných světel napájení z baterie včetně záložní baterie</t>
  </si>
  <si>
    <t xml:space="preserve">  SO 01-78-01</t>
  </si>
  <si>
    <t>ŽST Semily, demolice stávajícího skladiště</t>
  </si>
  <si>
    <t>SO 01-78-01</t>
  </si>
  <si>
    <t>R015680</t>
  </si>
  <si>
    <t>911</t>
  </si>
  <si>
    <t>POPLATKY ZA LIKVIDACI ODPADŮ NEBEZPEČNÝCH - 17 06 05*  STAVEBNÍ MATERIÁLY OBSAHUJÍCÍ AZBEST, VČETNĚ DOPRAVY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</si>
  <si>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</si>
  <si>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R015120</t>
  </si>
  <si>
    <t>912</t>
  </si>
  <si>
    <t>POPLATKY ZA LIKVIDACI ODPADŮ NEKONTAMINOVANÝCH - 17 01 02  STAVEBNÍ A DEMOLIČNÍ SUŤ (CIHLY) VČETNĚ DOPRAVY</t>
  </si>
  <si>
    <t>R015170</t>
  </si>
  <si>
    <t>913</t>
  </si>
  <si>
    <t>POPLATKY ZA LIKVIDACI ODPADŮ NEKONTAMINOVANÝCH - 17 02 01  DŘEVO PO STAVEBNÍM POUŽITÍ, Z DEMOLIC, VČETNĚ DOPRAVY</t>
  </si>
  <si>
    <t>POPLATKY ZA LIKVIDACI ODPADŮ NEKONTAMINOVANÝCH - 17 01 01  BETON Z DEMOLIC OBJEKTŮ, ZÁKLADŮ TV, VČETNĚ DOPRAVY</t>
  </si>
  <si>
    <t>981336</t>
  </si>
  <si>
    <t>DEMOLICE BUDOV CIHEL S PODÍLEM KONSTR DO 30%, ODVOZ DO 12KM</t>
  </si>
  <si>
    <t>M3OP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</si>
  <si>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   
- rozpojení zdiva na suť schopnou odvozu na skládku  
- kropení a vytváření vodní clony  
- bezpečnostní opatření, vyplývající z předpisů o bezpečnosti práce  
- podpěrné konstrukce jakékoli výšky  
- úpravu pláně po demolici s návazností na přilehlý terén  
- odpojení od sousedních nedemolovaných objektů  
- jakékoli lešení a práce bez pevné pracovní podlahy  
- naložení, dopravu a složení suti  
- ochranná ohrazení a sítě  
- ochranná zařízení proti poškození okolních objektů  
- eventuelní nutnou asistenci požárních či bezpečnostních sborů</t>
  </si>
  <si>
    <t xml:space="preserve">  SO 01-79-01</t>
  </si>
  <si>
    <t>Drobná architektura, mobiliář</t>
  </si>
  <si>
    <t>SO 01-79-01</t>
  </si>
  <si>
    <t>14123010</t>
  </si>
  <si>
    <t>Lavička s dřevěnými lamelami - montáž</t>
  </si>
  <si>
    <t>12*1</t>
  </si>
  <si>
    <t>Položka obsahuje: ocelovou lavičku spojenou dřevěnými lamelami včetně zhotovení spodní stavby - montáž</t>
  </si>
  <si>
    <t>14123011</t>
  </si>
  <si>
    <t>Odpadkový koš na tříděný odpad - montáž</t>
  </si>
  <si>
    <t>Položka obsahuje: odpadkový koš opláštěný plechem, objem nádob 4x45l, včetně zhotovení spodní stavby - montáž</t>
  </si>
  <si>
    <t>14123012</t>
  </si>
  <si>
    <t>Odpadkový koš samostatně stojící - montáž</t>
  </si>
  <si>
    <t>Položka obsahuje: odpadkový koš opláštěný plechem, objem nádoby 60l, včetně zhotovení spodní stavby - montáž</t>
  </si>
  <si>
    <t>14123013</t>
  </si>
  <si>
    <t>Prosvětlená vitrína oboustranná - montáž</t>
  </si>
  <si>
    <t>Položka obsahuje: samostatně stojící prosvětlená vitrína, včetně zhotovení spodní stavby - montáž</t>
  </si>
  <si>
    <t>E.3.4</t>
  </si>
  <si>
    <t>Ohřev výměn</t>
  </si>
  <si>
    <t xml:space="preserve">  SO 01-84-01</t>
  </si>
  <si>
    <t>ŽST Semily, EOV</t>
  </si>
  <si>
    <t>SO 01-84-01</t>
  </si>
  <si>
    <t>702231</t>
  </si>
  <si>
    <t>KABELOVÁ OCELOVÁ CHRÁNIČKA ZEMNÍ, NOSNOST DIMENZOVSNÁ PRO PROSTUP POD KOLEJEMI, ANTIKOROZNÍ ÚPRAVA DN DO 100 MM</t>
  </si>
  <si>
    <t>18210</t>
  </si>
  <si>
    <t>ÚPRAVA POVRCHŮ SROVNÁNÍM ÚZEMÍ</t>
  </si>
  <si>
    <t>položka zahrnuje srovnání výškových rozdílů terénu</t>
  </si>
  <si>
    <t>581354</t>
  </si>
  <si>
    <t>CEMENTOBETONOVÝ KRYT JEDNOVRSTVÝ VYZTUŽENÝ TŘ.III TL. DO 250MM</t>
  </si>
  <si>
    <t>- dodání směsi v požadované kvalitě a výztuže v předepsaném množství  
- očištění podkladu  
- uložení směsi a výztuže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úpravu povrchu krytu uvedenou v kapitole 7.10 ČSN 73 6123-1  
- navrtání otvorů a osazení kotev a kluzných trnů v napojovacích spárách  
- nezahrnuje postřiky, nátěry</t>
  </si>
  <si>
    <t>743951</t>
  </si>
  <si>
    <t>ROZVADĚČ EOV/VO S NADŘAZENÝM OVLADAČEM - HARDWARE + ZÁKLADNÍ SOFTWARE</t>
  </si>
  <si>
    <t>1. Položka obsahuje:  
 – instalaci rozvaděče včetně softwaru k PLC pro možnost chodu rozvaděče a jeho oživení, zhotovení výrobní dokumentace  
 – technický popis viz. projektová dokumentace  
2. Položka neobsahuje:  
 X  
3. Způsob měření:  
Udává se počet kusů kompletní konstrukce nebo práce.</t>
  </si>
  <si>
    <t>743911</t>
  </si>
  <si>
    <t>ROZVADĚČ EOV SILOVÝ NAPÁJECÍ S PLC ŘÍDÍCÍM SYSTÉMEM DO 8 KS ZÁKLADNÍCH VÝHYBEK S PROUDOVÝMI CHRÁNIČI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</si>
  <si>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</si>
  <si>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743952</t>
  </si>
  <si>
    <t>ROZVADĚČ EOV S NADŘAZENÝM OVLADAČEM - SOFTWARE A PARAMETRIZACE NA 1 KS VÝHYBKY/VĚTVE OSVĚTLENÍ</t>
  </si>
  <si>
    <t>1. Položka obsahuje:  
 – technický popis viz. projektová dokumentace  
2. Položka neobsahuje:  
 X  
3. Způsob měření:  
Udává se počet kusů kompletní konstrukce nebo práce.</t>
  </si>
  <si>
    <t>743953</t>
  </si>
  <si>
    <t>ROZVADĚČ EOV/VO S NADŘAZENÝM OVLADAČEM - VERIFIKACE POVELŮ A SIGNÁLŮ NA 1 KS ROZVADĚČE EOV/OSVĚTLENÍ</t>
  </si>
  <si>
    <t>743962</t>
  </si>
  <si>
    <t>EOV/VO, KLIENTSKÉ PRACOVIŠTĚ - HARDWARE + ZÁKLADNÍ SOFTWARE</t>
  </si>
  <si>
    <t>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</si>
  <si>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743971</t>
  </si>
  <si>
    <t>ÚPRAVA NEBO ROZŠÍŘENÍ SW NA ELEKTRODISPEČINKU-ÚPRAVA NEBO ROZŠÍŘENÍ AKTIVNÍHO PRVKU V APLIKACI PRO VIZUALIZACI A OVLÁDÁNÍ ZAŘ.NA ELEKTRODISPEČINKU</t>
  </si>
  <si>
    <t>ÚPRAVA NEBO ROZŠÍŘENÍ SW NA ELEKTRODISPEČINKU - ÚPRAVA NEBO ROZŠÍŘENÍ AKTIVNÍHO PRVKU V APLIKACI PRO VIZUALIZACI A OVLÁDÁNÍ ZAŘÍZENÍ NA ELEKTRODISPEČINKU VČETNĚ ZAVEDENÍ DO SYSTÉMU CELÉHO ŘÍZENÍ, OŽIVENÍ A ODZKOUŠENÍ                                                                                                                                                                                                                                                                       1. Položka obsahuje:  
 – úprava řídícího software rozvaděče i nadřazeného systému  
 – technický popis viz. projektová dokumentace  
2. Položka neobsahuje:  
 X  
3. Způsob měření:  
Udává se počet kusů kompletní konstrukce nebo práce.</t>
  </si>
  <si>
    <t>743822</t>
  </si>
  <si>
    <t>VÝSTROJ EOV PRO VÝHYBKU  OBLOUKOVOU TVARU 1:9-300, 1:11-300</t>
  </si>
  <si>
    <t>1. Položka obsahuje:  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  
 – technický popis viz. projektová dokumentace  
2. Položka neobsahuje:  
 X  
3. Způsob měření:  
Udává se počet kusů kompletní konstrukce nebo práce.</t>
  </si>
  <si>
    <t>743Z42</t>
  </si>
  <si>
    <t>DEMONTÁŽ NAPÁJECÍHO ROZVADĚČE PRO ZAŘÍZENÍ EOV</t>
  </si>
  <si>
    <t>744722</t>
  </si>
  <si>
    <t>PROUDOVÝ CHRÁNIČ DVOUPÓLOVÝ (10 KA) PŘES 30 MA, PŘES 25 A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</si>
  <si>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</si>
  <si>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</si>
  <si>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</si>
  <si>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742H12</t>
  </si>
  <si>
    <t>KABEL NN ČTYŘ- A PĚTIŽÍLOVÝ CU S PLASTOVOU IZOLACÍ OD 4 DO 16 MM2</t>
  </si>
  <si>
    <t>742I12</t>
  </si>
  <si>
    <t>KABEL NN CU OVLÁDACÍ 7-12ŽÍLOVÝ OD 4 DO 6 MM2</t>
  </si>
  <si>
    <t>742J21</t>
  </si>
  <si>
    <t>SYKFY DO 4X2X0,5, KABEL SDĚLOVACÍ IZOLACE PVC</t>
  </si>
  <si>
    <t>742J51</t>
  </si>
  <si>
    <t>UKONČENÍ SDĚLOVACÍHO KABELU V ROZVADĚČI VČ. POMOCNÉHO MATERIÁLU A ZMĚŘENÍ KONTINUITY OVLÁDACÍHO OBVODU</t>
  </si>
  <si>
    <t>Položka obsahuje : Dodávku a montáž kabelového zakončení a kabelu vč. podružného materiálu, dovozu, odizolování pláště a izolace žil kabelu, montáž kabelového zakončení v rozvaděči, zakončení stínění a pod..  Dále obsahuje cenu za pom. mechanismy včetně všech ostatních vedlejších nákladů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</si>
  <si>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</si>
  <si>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</si>
  <si>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</si>
  <si>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702903</t>
  </si>
  <si>
    <t>ZASYPÁNÍ KABELOVÉHO ŽLABU VRSTVOU Z PŘESÁTÉHO PÍSKU SVĚTLÉ ŠÍŘKY PŘES 250 MM</t>
  </si>
  <si>
    <t>1. Položka obsahuje:  
 – všechny náklady na demontáž stávajícího zařízení včetně pomocných doplňujících úprav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</si>
  <si>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E.3.6</t>
  </si>
  <si>
    <t>Rozvody vn, nn, osvětlení a dálkové ovládání odpojovačů</t>
  </si>
  <si>
    <t xml:space="preserve">  SO-01-86-01,02</t>
  </si>
  <si>
    <t>ŽST Semily, Rozvody VN, NN, osvětlení a DO odpojovačů</t>
  </si>
  <si>
    <t>SO-01-86-01,02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</si>
  <si>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   
pol. 1151,2)    
- potřebné snížení hladiny podzemní vody    
- těžení a rozpojování jednotlivých balvanů    
- vytahování a nošení výkopku    
- svahování a přesvah. svahů do konečného tvaru, výměna hornin v podloží a v pláni    
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   
položce č.0141**</t>
  </si>
  <si>
    <t>13193A</t>
  </si>
  <si>
    <t>HLOUBENÍ JAM ZAPAŽ I NEPAŽ TŘ III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</si>
  <si>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</si>
  <si>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13193B</t>
  </si>
  <si>
    <t>HLOUBENÍ JAM ZAPAŽ I NEPAŽ TŘ. III - DOPRAVA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</si>
  <si>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</si>
  <si>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   
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   
zeminou nebo kamenivem,    
- případné zřízení spojovací vrstvy u základů,    
- úpravy pro osazení zařízení ochrany konstrukce proti vlivu bludných proudů,</t>
  </si>
  <si>
    <t>- dodání směsi v požadované kvalitě a výztuže v předepsaném množství    
- očištění podkladu    
- uložení směsi a výztuže dle předepsaného technologického předpisu a zhutnění vrstvy v předepsané tloušťce    
- zřízení vrstvy bez rozlišení šířky, pokládání vrstvy po etapách, včetně pracovních spar a spojů    
- úpravu napojení, ukončení    
- úpravu dilatačních spar včetně předepsané výztuže    
- úpravu povrchu krytu uvedenou v kapitole 7.10 ČSN 73 6123-1    
- navrtání otvorů a osazení kotev a kluzných trnů v napojovacích spárách    
- nezahrnuje postřiky, nátěry</t>
  </si>
  <si>
    <t>742H23</t>
  </si>
  <si>
    <t>KABEL NN ČTYŘ- A PĚTIŽÍLOVÝ AL S PLASTOVOU IZOLACÍ OD 25 DO 50 MM2</t>
  </si>
  <si>
    <t>742H24</t>
  </si>
  <si>
    <t>KABEL NN ČTYŘ- A PĚTIŽÍLOVÝ AL S PLASTOVOU IZOLACÍ OD 70 DO 120 MM2</t>
  </si>
  <si>
    <t>741921</t>
  </si>
  <si>
    <t>UZEMŇOVACÍ VODIČ V ZEMI NEREZOVÝ (V4A) DO 120 MM2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</si>
  <si>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</si>
  <si>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</si>
  <si>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</si>
  <si>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743122</t>
  </si>
  <si>
    <t>OSVĚTLOVACÍ STOŽÁR PEVNÝ ŽÁROVĚ ZINKOVANÝ DÉLKY PŘES 6,5 DO 12 M</t>
  </si>
  <si>
    <t>743312</t>
  </si>
  <si>
    <t>VÝLOŽNÍK PRO MONTÁŽ SVÍTIDLA NA STOŽÁR JEDNORAMENNÝ DÉLKA VYLOŽENÍ PŘES 1 DO 2 M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</si>
  <si>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</si>
  <si>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743322</t>
  </si>
  <si>
    <t>VÝLOŽNÍK PRO MONTÁŽ SVÍTIDLA NA STOŽÁR DVOURAMENNÝ DÉLKA VYLOŽENÍ PŘES 1 DO 2 M</t>
  </si>
  <si>
    <t>743472</t>
  </si>
  <si>
    <t>SVÍTIDLO DRÁŽNÍ LED, MIN. IP 54, ELEKTRONICKÝ PŘEDŘADNÍK, PŘES 10 DO 25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</si>
  <si>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</si>
  <si>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743473</t>
  </si>
  <si>
    <t>SVÍTIDLO DRÁŽNÍ LED, MIN. IP 54, ELEKTRONICKÝ PŘEDŘADNÍK, PŘES 25 DO 45 W</t>
  </si>
  <si>
    <t>743474</t>
  </si>
  <si>
    <t>SVÍTIDLO DRÁŽNÍ LED, MIN. IP 54, ELEKTRONICKÝ PŘEDŘADNÍK, PŘES 45 W</t>
  </si>
  <si>
    <t>743486</t>
  </si>
  <si>
    <t>SVÍTIDLO DRÁŽNÍ - MONTÁŽ SVÍTIDLA NA OSVĚTLOVACÍ STOŽÁR DO VÝŠKY 15 M</t>
  </si>
  <si>
    <t>1. Položka obsahuje:  
 – montáž zařízení  
2. Položka neobsahuje:  
 X  
3. Způsob měření:  
Udává se počet kusů kompletní konstrukce nebo práce.</t>
  </si>
  <si>
    <t>743451</t>
  </si>
  <si>
    <t>SVÍTIDLO DRÁŽNÍ LED ANTIVANDAL KOVOVÉ, MIN. IP 65, TŘÍDA II, ELEKTRONICKÝ PŘEDŘADNÍK, DO 40 W</t>
  </si>
  <si>
    <t>743485</t>
  </si>
  <si>
    <t>SVÍTIDLO DRÁŽNÍ - MONTÁŽ NÁSTĚNNÉHO, PŘISAZENÉHO NEBO ZÁVĚSNÉHO SVÍTIDLA</t>
  </si>
  <si>
    <t>744313</t>
  </si>
  <si>
    <t>ROZVADĚČ NN SKŘÍŇOVÝ OCELOPLECHOVÝ VČ. VÝZBROJE, IP 40, HLOUBKY DO 500 MM, ŠÍŘKY OD 810 DO 1000 MM, VÝŠKY DO 2250 MM</t>
  </si>
  <si>
    <t>1. Položka obsahuje:  
 – přípravu podkladu pro osazení vč. upevňovacího materiálu  
 – veškerý podružný a pomocný materiál  
 – provedení zkoušek, dodání předepsaných zkoušek, revizí a atestů   
– přístrojové vybavení ( jističe, stykače apod. ), přípojnice  
2. Položka neobsahuje:  
 – x  
3. Způsob měření:  
Udává se počet kusů kompletní konstrukce nebo práce.</t>
  </si>
  <si>
    <t>743611</t>
  </si>
  <si>
    <t>ROZVADĚČ PRO DRÁŽNÍ OSVĚTLENÍ SILOVÝ NAPÁJECÍ S PLC ŘÍDÍCÍM SYSTÉMEM DO 6 KUSŮ TŘÍFÁZOVÝCH VĚTVÍ</t>
  </si>
  <si>
    <t>743641</t>
  </si>
  <si>
    <t>ROZVADĚČ PRO DRÁŽNÍ OSVĚTLENÍ - SOFTWARE PRO ZAČLENĚNÍ TECHNOLOGICKÉHO CELKU OSVĚTLENÍ DO DÁLKOVÉ DIAGNOSTIKY TS ŽDC</t>
  </si>
  <si>
    <t>1. Položka obsahuje:  
 – instalaci software pro začlenění technologického celku do dálkové diagnostiky TS ŽDC  
 – technický popis viz. projektová dokumentace  
2. Položka neobsahuje:  
 X  
3. Způsob měření:  
Udává se počet kusů kompletní konstrukce nebo práce.</t>
  </si>
  <si>
    <t>1. Položka obsahuje:  
 – veškerý podružný, spojovací a pomocný materiálu. ále obsahuje uživatelskou úpravu SW, parametrizaci, nastavení a uvedení do provozu nebo komplexní přenastavení stávajícího pracoviště po úpravách technologie, nastavení komunikace s řídicím systémem (servery) vč.úpravy nebo definice protokolu a účasti na komplexním vyzkoušení ŘS jako celku  
 – technický popis viz. projektová dokumentace  
 – výrobní dokumentaci, uvedení do provozu, předepsané zkoušky, revize a atesty  
2. Položka neobsahuje:  
 X  
3. Způsob měření:  
Udává se počet kusů kompletní konstrukce nebo práce.</t>
  </si>
  <si>
    <t>746673</t>
  </si>
  <si>
    <t>PŘEVODNÍK ROZHRANÍ METALICKÉHO DLE SPECIFIKACE NA OPTICKÉ, 1:1, PROTOKOLOVĚ TRANSPARENTNÍ</t>
  </si>
  <si>
    <t>743A22</t>
  </si>
  <si>
    <t>PŘEDTÁPĚCÍ STOJAN PEVNÝ VČETNĚ ZÁKLADU S TOPNÝM KABELEM DÉLKY OD 10 DO 15 M</t>
  </si>
  <si>
    <t>1. Položka obsahuje:  
 – instalaci do terénu vč. prefabrikovaného základu a zapojení, zhotovení výrobní dokumentace  
 – technický popis viz. projektová dokumentace  
2. Položka neobsahuje:  
 X  
3. Způsob měření:  
Udává se počet kusů kompletní konstrukce nebo práce.</t>
  </si>
  <si>
    <t>CELKOVÁ PROHLÍDKA, ZKOUŠENÍ, MĚŘENÍ A VYHOTOVENÍ VÝCHOZÍ REVIZNÍ ZPRÁVY, PRO OBJEM IN - PŘÍPLATEK ZA KAŽDÝCH DALŠÍCH I ZAPOČATÝCH 500 TIS. KČ</t>
  </si>
  <si>
    <t>744Z01</t>
  </si>
  <si>
    <t>DEMONTÁŽ ROZVODNICE NN</t>
  </si>
  <si>
    <t>744Z02</t>
  </si>
  <si>
    <t>DEMONTÁŽ 1 KS POLE ROZVADĚČE NN</t>
  </si>
  <si>
    <t>744Z03</t>
  </si>
  <si>
    <t>DEMONTÁŽ OVLÁDACÍ SKŘÍNĚ NEBO OVLÁDACÍHO ROZVADĚČE NN</t>
  </si>
  <si>
    <t>743Z21</t>
  </si>
  <si>
    <t>DEMONTÁŽ OSVĚTLOVACÍ VĚŽE TRUBKOVÉ VÝŠKY DO 22 M</t>
  </si>
  <si>
    <t>743Z32</t>
  </si>
  <si>
    <t>DEMONTÁŽ ELEKTROVÝZBROJE OSVĚTLOVACÍ VEŽE VÝŠKY DO 40 M</t>
  </si>
  <si>
    <t>743Z36</t>
  </si>
  <si>
    <t>DEMONTÁŽ SVÍTIDLA Z OSVĚTLOVACÍ VĚŽE VÝŠKY DO 40 M</t>
  </si>
  <si>
    <t>743Z39</t>
  </si>
  <si>
    <t>DEMONTÁŽ ROZVADĚČE OSVĚTLENÍ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</si>
  <si>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</si>
  <si>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 
 – veškeré zemní práce včetně dodání zásypového materiálu  
2. Položka neobsahuje:  
 X  
3. Způsob měření:  
Měří se metr délkový.</t>
  </si>
  <si>
    <t>SO90-90</t>
  </si>
  <si>
    <t>ODPADY</t>
  </si>
  <si>
    <t xml:space="preserve">  SO 90-90</t>
  </si>
  <si>
    <t>LIKVIDACE ODPADŮ včetně dopravy</t>
  </si>
  <si>
    <t>SO 90-90</t>
  </si>
  <si>
    <t>900</t>
  </si>
  <si>
    <t>POPLATKY ZA LIKVIDACŮ ODPADŮ NEKONTAMINOVANÝCH - 17 02 01  DŘEVO PO STAVEBNÍM POUŽITÍ, Z DEMOLIC, VČETNĚ DOPRAVY</t>
  </si>
  <si>
    <t>N odpad: nebezpečné látky: ropné látky      
Způsob likvidace: biodegradace</t>
  </si>
  <si>
    <t>N odpad: nebezpečné látky: těžké kovy a pod.      
Způsob likvidace: spalovna N odpadu, skládka S-NO</t>
  </si>
  <si>
    <t>N odpad: nebezpečné látky: těžké kovy a pod. (třída vyluhovatelnosti překračuje I, a II. třídu a nepřekračuje III. třídu dle vyhlášky 294/2005 Sb.)     
Způsob likvidace: skládka S-NO</t>
  </si>
  <si>
    <t>VŠEOB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</si>
  <si>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</si>
  <si>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</si>
  <si>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</si>
  <si>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</si>
  <si>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</si>
  <si>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</si>
  <si>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</si>
  <si>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</si>
  <si>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</si>
  <si>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</si>
  <si>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</si>
  <si>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</si>
  <si>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</si>
  <si>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</si>
  <si>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</si>
  <si>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</si>
  <si>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</si>
  <si>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</si>
  <si>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Osvědčení o shodě notifikovanou osobou v realizaci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</si>
  <si>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</si>
  <si>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činnosti."</t>
  </si>
  <si>
    <t>VSEOB005</t>
  </si>
  <si>
    <t>Projektová dokumentace pro provádění stavby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</si>
  <si>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</si>
  <si>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</si>
  <si>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VSEOB007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</si>
  <si>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</si>
  <si>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</si>
  <si>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činnosti."</t>
  </si>
  <si>
    <t>VSEOB008</t>
  </si>
  <si>
    <t>Publicita</t>
  </si>
  <si>
    <t>Zajištění propagace stavby dle podmínek poskytovatele dotace</t>
  </si>
  <si>
    <t>v předepsaném rozsahu a počtu dle ZTP</t>
  </si>
  <si>
    <t>Položka zahrnuje veškeré činnosti nezbytné pro zajištění publicity stavby. Veškerá požadavky na rozsah publicity určují podmínky příslušného poskytovatele dotačního programu. Součástí položky je zřízení dočasného billboardu, jeho instalace, přelep a deinstalace v průběhu realizace stavby a osazení stále pamětní desky po ukončení stavby. Součastí položky jsou také veškeré nezbytné práce, doprava a pomocný materiál, nezbytný pro uskutečnění dané činnosti. Detailně jsou specifikace požadavků na publicitu uvedené v ZTP.</t>
  </si>
  <si>
    <t>VSEOB006</t>
  </si>
  <si>
    <t>Nájmy hrazené zhotovitelem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</si>
</sst>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styles" Target="styles.xml" /><Relationship Id="rId35" Type="http://schemas.openxmlformats.org/officeDocument/2006/relationships/sharedStrings" Target="sharedStrings.xml" /><Relationship Id="rId3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0+C10+C13+C18+C22+C24+C26+C28+C30+C34+C37+C41+C43+C45+C51+C53+C55+C57</f>
      </c>
    </row>
    <row r="7" spans="2:3" ht="12.75" customHeight="1">
      <c r="B7" s="8" t="s">
        <v>7</v>
      </c>
      <c s="10">
        <f>0+E10+E13+E18+E22+E24+E26+E28+E30+E34+E37+E41+E43+E45+E51+E53+E55+E57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</f>
      </c>
      <c s="14">
        <f>C10*0.21</f>
      </c>
      <c s="14">
        <f>0+E11+E12</f>
      </c>
      <c s="13">
        <f>0+F11+F12</f>
      </c>
    </row>
    <row r="11" spans="1:6" ht="12.75">
      <c r="A11" s="11" t="s">
        <v>16</v>
      </c>
      <c s="12" t="s">
        <v>17</v>
      </c>
      <c s="14">
        <f>'PS 01-01-11'!K8+'PS 01-01-11'!M8</f>
      </c>
      <c s="14">
        <f>C11*0.21</f>
      </c>
      <c s="14">
        <f>C11+D11</f>
      </c>
      <c s="13">
        <f>'PS 01-01-11'!T7</f>
      </c>
    </row>
    <row r="12" spans="1:6" ht="12.75">
      <c r="A12" s="11" t="s">
        <v>348</v>
      </c>
      <c s="12" t="s">
        <v>349</v>
      </c>
      <c s="14">
        <f>'PS 01-01-51'!K8+'PS 01-01-51'!M8</f>
      </c>
      <c s="14">
        <f>C12*0.21</f>
      </c>
      <c s="14">
        <f>C12+D12</f>
      </c>
      <c s="13">
        <f>'PS 01-01-51'!T7</f>
      </c>
    </row>
    <row r="13" spans="1:6" ht="12.75">
      <c r="A13" s="11" t="s">
        <v>361</v>
      </c>
      <c s="12" t="s">
        <v>362</v>
      </c>
      <c s="14">
        <f>0+C14+C15+C16+C17</f>
      </c>
      <c s="14">
        <f>C13*0.21</f>
      </c>
      <c s="14">
        <f>0+E14+E15+E16+E17</f>
      </c>
      <c s="13">
        <f>0+F14+F15+F16+F17</f>
      </c>
    </row>
    <row r="14" spans="1:6" ht="12.75">
      <c r="A14" s="11" t="s">
        <v>363</v>
      </c>
      <c s="12" t="s">
        <v>364</v>
      </c>
      <c s="14">
        <f>'PS 01-02-11'!K8+'PS 01-02-11'!M8</f>
      </c>
      <c s="14">
        <f>C14*0.21</f>
      </c>
      <c s="14">
        <f>C14+D14</f>
      </c>
      <c s="13">
        <f>'PS 01-02-11'!T7</f>
      </c>
    </row>
    <row r="15" spans="1:6" ht="12.75">
      <c r="A15" s="11" t="s">
        <v>466</v>
      </c>
      <c s="12" t="s">
        <v>467</v>
      </c>
      <c s="14">
        <f>'PS 01-02-21'!K8+'PS 01-02-21'!M8</f>
      </c>
      <c s="14">
        <f>C15*0.21</f>
      </c>
      <c s="14">
        <f>C15+D15</f>
      </c>
      <c s="13">
        <f>'PS 01-02-21'!T7</f>
      </c>
    </row>
    <row r="16" spans="1:6" ht="12.75">
      <c r="A16" s="11" t="s">
        <v>520</v>
      </c>
      <c s="12" t="s">
        <v>521</v>
      </c>
      <c s="14">
        <f>'PS 01-02-71'!K8+'PS 01-02-71'!M8</f>
      </c>
      <c s="14">
        <f>C16*0.21</f>
      </c>
      <c s="14">
        <f>C16+D16</f>
      </c>
      <c s="13">
        <f>'PS 01-02-71'!T7</f>
      </c>
    </row>
    <row r="17" spans="1:6" ht="12.75">
      <c r="A17" s="11" t="s">
        <v>623</v>
      </c>
      <c s="12" t="s">
        <v>624</v>
      </c>
      <c s="14">
        <f>'PS 01-02-91'!K8+'PS 01-02-91'!M8</f>
      </c>
      <c s="14">
        <f>C17*0.21</f>
      </c>
      <c s="14">
        <f>C17+D17</f>
      </c>
      <c s="13">
        <f>'PS 01-02-91'!T7</f>
      </c>
    </row>
    <row r="18" spans="1:6" ht="12.75">
      <c r="A18" s="11" t="s">
        <v>702</v>
      </c>
      <c s="12" t="s">
        <v>703</v>
      </c>
      <c s="14">
        <f>0+C19+C20+C21</f>
      </c>
      <c s="14">
        <f>C18*0.21</f>
      </c>
      <c s="14">
        <f>0+E19+E20+E21</f>
      </c>
      <c s="13">
        <f>0+F19+F20+F21</f>
      </c>
    </row>
    <row r="19" spans="1:6" ht="12.75">
      <c r="A19" s="11" t="s">
        <v>704</v>
      </c>
      <c s="12" t="s">
        <v>705</v>
      </c>
      <c s="14">
        <f>'PS 01-03-11'!K8+'PS 01-03-11'!M8</f>
      </c>
      <c s="14">
        <f>C19*0.21</f>
      </c>
      <c s="14">
        <f>C19+D19</f>
      </c>
      <c s="13">
        <f>'PS 01-03-11'!T7</f>
      </c>
    </row>
    <row r="20" spans="1:6" ht="12.75">
      <c r="A20" s="11" t="s">
        <v>860</v>
      </c>
      <c s="12" t="s">
        <v>861</v>
      </c>
      <c s="14">
        <f>'PS 01-03-12'!K8+'PS 01-03-12'!M8</f>
      </c>
      <c s="14">
        <f>C20*0.21</f>
      </c>
      <c s="14">
        <f>C20+D20</f>
      </c>
      <c s="13">
        <f>'PS 01-03-12'!T7</f>
      </c>
    </row>
    <row r="21" spans="1:6" ht="12.75">
      <c r="A21" s="11" t="s">
        <v>935</v>
      </c>
      <c s="12" t="s">
        <v>936</v>
      </c>
      <c s="14">
        <f>'PS 01-04-05'!K8+'PS 01-04-05'!M8</f>
      </c>
      <c s="14">
        <f>C21*0.21</f>
      </c>
      <c s="14">
        <f>C21+D21</f>
      </c>
      <c s="13">
        <f>'PS 01-04-05'!T7</f>
      </c>
    </row>
    <row r="22" spans="1:6" ht="12.75">
      <c r="A22" s="11" t="s">
        <v>962</v>
      </c>
      <c s="12" t="s">
        <v>963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964</v>
      </c>
      <c s="12" t="s">
        <v>965</v>
      </c>
      <c s="14">
        <f>'SO 01-10-01'!K8+'SO 01-10-01'!M8</f>
      </c>
      <c s="14">
        <f>C23*0.21</f>
      </c>
      <c s="14">
        <f>C23+D23</f>
      </c>
      <c s="13">
        <f>'SO 01-10-01'!T7</f>
      </c>
    </row>
    <row r="24" spans="1:6" ht="12.75">
      <c r="A24" s="11" t="s">
        <v>1055</v>
      </c>
      <c s="12" t="s">
        <v>1056</v>
      </c>
      <c s="14">
        <f>0+C25</f>
      </c>
      <c s="14">
        <f>C24*0.21</f>
      </c>
      <c s="14">
        <f>0+E25</f>
      </c>
      <c s="13">
        <f>0+F25</f>
      </c>
    </row>
    <row r="25" spans="1:6" ht="12.75">
      <c r="A25" s="11" t="s">
        <v>1057</v>
      </c>
      <c s="12" t="s">
        <v>1058</v>
      </c>
      <c s="14">
        <f>'SO 01-11-01'!K8+'SO 01-11-01'!M8</f>
      </c>
      <c s="14">
        <f>C25*0.21</f>
      </c>
      <c s="14">
        <f>C25+D25</f>
      </c>
      <c s="13">
        <f>'SO 01-11-01'!T7</f>
      </c>
    </row>
    <row r="26" spans="1:6" ht="12.75">
      <c r="A26" s="11" t="s">
        <v>1122</v>
      </c>
      <c s="12" t="s">
        <v>1123</v>
      </c>
      <c s="14">
        <f>0+C27</f>
      </c>
      <c s="14">
        <f>C26*0.21</f>
      </c>
      <c s="14">
        <f>0+E27</f>
      </c>
      <c s="13">
        <f>0+F27</f>
      </c>
    </row>
    <row r="27" spans="1:6" ht="12.75">
      <c r="A27" s="11" t="s">
        <v>1124</v>
      </c>
      <c s="12" t="s">
        <v>1125</v>
      </c>
      <c s="14">
        <f>'SO 01-12-01'!K8+'SO 01-12-01'!M8</f>
      </c>
      <c s="14">
        <f>C27*0.21</f>
      </c>
      <c s="14">
        <f>C27+D27</f>
      </c>
      <c s="13">
        <f>'SO 01-12-01'!T7</f>
      </c>
    </row>
    <row r="28" spans="1:6" ht="12.75">
      <c r="A28" s="11" t="s">
        <v>1236</v>
      </c>
      <c s="12" t="s">
        <v>1237</v>
      </c>
      <c s="14">
        <f>0+C29</f>
      </c>
      <c s="14">
        <f>C28*0.21</f>
      </c>
      <c s="14">
        <f>0+E29</f>
      </c>
      <c s="13">
        <f>0+F29</f>
      </c>
    </row>
    <row r="29" spans="1:6" ht="12.75">
      <c r="A29" s="11" t="s">
        <v>1238</v>
      </c>
      <c s="12" t="s">
        <v>1239</v>
      </c>
      <c s="14">
        <f>'SO 01-13-01'!K8+'SO 01-13-01'!M8</f>
      </c>
      <c s="14">
        <f>C29*0.21</f>
      </c>
      <c s="14">
        <f>C29+D29</f>
      </c>
      <c s="13">
        <f>'SO 01-13-01'!T7</f>
      </c>
    </row>
    <row r="30" spans="1:6" ht="12.75">
      <c r="A30" s="11" t="s">
        <v>1340</v>
      </c>
      <c s="12" t="s">
        <v>1341</v>
      </c>
      <c s="14">
        <f>0+C31+C32+C33</f>
      </c>
      <c s="14">
        <f>C30*0.21</f>
      </c>
      <c s="14">
        <f>0+E31+E32+E33</f>
      </c>
      <c s="13">
        <f>0+F31+F32+F33</f>
      </c>
    </row>
    <row r="31" spans="1:6" ht="12.75">
      <c r="A31" s="11" t="s">
        <v>1342</v>
      </c>
      <c s="12" t="s">
        <v>1343</v>
      </c>
      <c s="14">
        <f>'SO 01-20-01'!K8+'SO 01-20-01'!M8</f>
      </c>
      <c s="14">
        <f>C31*0.21</f>
      </c>
      <c s="14">
        <f>C31+D31</f>
      </c>
      <c s="13">
        <f>'SO 01-20-01'!T7</f>
      </c>
    </row>
    <row r="32" spans="1:6" ht="12.75">
      <c r="A32" s="11" t="s">
        <v>1470</v>
      </c>
      <c s="12" t="s">
        <v>1471</v>
      </c>
      <c s="14">
        <f>'SO 01-23-01'!K8+'SO 01-23-01'!M8</f>
      </c>
      <c s="14">
        <f>C32*0.21</f>
      </c>
      <c s="14">
        <f>C32+D32</f>
      </c>
      <c s="13">
        <f>'SO 01-23-01'!T7</f>
      </c>
    </row>
    <row r="33" spans="1:6" ht="12.75">
      <c r="A33" s="11" t="s">
        <v>1531</v>
      </c>
      <c s="12" t="s">
        <v>1532</v>
      </c>
      <c s="14">
        <f>'SO 01-23-02'!K8+'SO 01-23-02'!M8</f>
      </c>
      <c s="14">
        <f>C33*0.21</f>
      </c>
      <c s="14">
        <f>C33+D33</f>
      </c>
      <c s="13">
        <f>'SO 01-23-02'!T7</f>
      </c>
    </row>
    <row r="34" spans="1:6" ht="12.75">
      <c r="A34" s="11" t="s">
        <v>1551</v>
      </c>
      <c s="12" t="s">
        <v>1552</v>
      </c>
      <c s="14">
        <f>0+C35+C36</f>
      </c>
      <c s="14">
        <f>C34*0.21</f>
      </c>
      <c s="14">
        <f>0+E35+E36</f>
      </c>
      <c s="13">
        <f>0+F35+F36</f>
      </c>
    </row>
    <row r="35" spans="1:6" ht="12.75">
      <c r="A35" s="11" t="s">
        <v>1553</v>
      </c>
      <c s="12" t="s">
        <v>1554</v>
      </c>
      <c s="14">
        <f>'SO 01-30-01'!K8+'SO 01-30-01'!M8</f>
      </c>
      <c s="14">
        <f>C35*0.21</f>
      </c>
      <c s="14">
        <f>C35+D35</f>
      </c>
      <c s="13">
        <f>'SO 01-30-01'!T7</f>
      </c>
    </row>
    <row r="36" spans="1:6" ht="12.75">
      <c r="A36" s="11" t="s">
        <v>1582</v>
      </c>
      <c s="12" t="s">
        <v>1583</v>
      </c>
      <c s="14">
        <f>'SO 01-92-01'!K8+'SO 01-92-01'!M8</f>
      </c>
      <c s="14">
        <f>C36*0.21</f>
      </c>
      <c s="14">
        <f>C36+D36</f>
      </c>
      <c s="13">
        <f>'SO 01-92-01'!T7</f>
      </c>
    </row>
    <row r="37" spans="1:6" ht="12.75">
      <c r="A37" s="11" t="s">
        <v>1608</v>
      </c>
      <c s="12" t="s">
        <v>1609</v>
      </c>
      <c s="14">
        <f>0+C38+C39+C40</f>
      </c>
      <c s="14">
        <f>C37*0.21</f>
      </c>
      <c s="14">
        <f>0+E38+E39+E40</f>
      </c>
      <c s="13">
        <f>0+F38+F39+F40</f>
      </c>
    </row>
    <row r="38" spans="1:6" ht="12.75">
      <c r="A38" s="11" t="s">
        <v>1610</v>
      </c>
      <c s="12" t="s">
        <v>1611</v>
      </c>
      <c s="14">
        <f>'SO 01-31-01'!K8+'SO 01-31-01'!M8</f>
      </c>
      <c s="14">
        <f>C38*0.21</f>
      </c>
      <c s="14">
        <f>C38+D38</f>
      </c>
      <c s="13">
        <f>'SO 01-31-01'!T7</f>
      </c>
    </row>
    <row r="39" spans="1:6" ht="12.75">
      <c r="A39" s="11" t="s">
        <v>1702</v>
      </c>
      <c s="12" t="s">
        <v>1703</v>
      </c>
      <c s="14">
        <f>'SO 01-31-03'!K8+'SO 01-31-03'!M8</f>
      </c>
      <c s="14">
        <f>C39*0.21</f>
      </c>
      <c s="14">
        <f>C39+D39</f>
      </c>
      <c s="13">
        <f>'SO 01-31-03'!T7</f>
      </c>
    </row>
    <row r="40" spans="1:6" ht="12.75">
      <c r="A40" s="11" t="s">
        <v>1745</v>
      </c>
      <c s="12" t="s">
        <v>1746</v>
      </c>
      <c s="14">
        <f>'SO 01-33-01'!K8+'SO 01-33-01'!M8</f>
      </c>
      <c s="14">
        <f>C40*0.21</f>
      </c>
      <c s="14">
        <f>C40+D40</f>
      </c>
      <c s="13">
        <f>'SO 01-33-01'!T7</f>
      </c>
    </row>
    <row r="41" spans="1:6" ht="12.75">
      <c r="A41" s="11" t="s">
        <v>2000</v>
      </c>
      <c s="12" t="s">
        <v>2001</v>
      </c>
      <c s="14">
        <f>0+C42</f>
      </c>
      <c s="14">
        <f>C41*0.21</f>
      </c>
      <c s="14">
        <f>0+E42</f>
      </c>
      <c s="13">
        <f>0+F42</f>
      </c>
    </row>
    <row r="42" spans="1:6" ht="12.75">
      <c r="A42" s="11" t="s">
        <v>2002</v>
      </c>
      <c s="12" t="s">
        <v>2003</v>
      </c>
      <c s="14">
        <f>'SO 01-50-02'!K8+'SO 01-50-02'!M8</f>
      </c>
      <c s="14">
        <f>C42*0.21</f>
      </c>
      <c s="14">
        <f>C42+D42</f>
      </c>
      <c s="13">
        <f>'SO 01-50-02'!T7</f>
      </c>
    </row>
    <row r="43" spans="1:6" ht="12.75">
      <c r="A43" s="11" t="s">
        <v>2018</v>
      </c>
      <c s="12" t="s">
        <v>2019</v>
      </c>
      <c s="14">
        <f>0+C44</f>
      </c>
      <c s="14">
        <f>C43*0.21</f>
      </c>
      <c s="14">
        <f>0+E44</f>
      </c>
      <c s="13">
        <f>0+F44</f>
      </c>
    </row>
    <row r="44" spans="1:6" ht="12.75">
      <c r="A44" s="11" t="s">
        <v>2020</v>
      </c>
      <c s="12" t="s">
        <v>2021</v>
      </c>
      <c s="14">
        <f>'SO 01-60-01'!K8+'SO 01-60-01'!M8</f>
      </c>
      <c s="14">
        <f>C44*0.21</f>
      </c>
      <c s="14">
        <f>C44+D44</f>
      </c>
      <c s="13">
        <f>'SO 01-60-01'!T7</f>
      </c>
    </row>
    <row r="45" spans="1:6" ht="12.75">
      <c r="A45" s="11" t="s">
        <v>2066</v>
      </c>
      <c s="12" t="s">
        <v>2067</v>
      </c>
      <c s="14">
        <f>0+C46+C47+C48+C49+C50</f>
      </c>
      <c s="14">
        <f>C45*0.21</f>
      </c>
      <c s="14">
        <f>0+E46+E47+E48+E49+E50</f>
      </c>
      <c s="13">
        <f>0+F46+F47+F48+F49+F50</f>
      </c>
    </row>
    <row r="46" spans="1:6" ht="12.75">
      <c r="A46" s="11" t="s">
        <v>2068</v>
      </c>
      <c s="12" t="s">
        <v>2069</v>
      </c>
      <c s="14">
        <f>'SO 01-72-01'!K8+'SO 01-72-01'!M8</f>
      </c>
      <c s="14">
        <f>C46*0.21</f>
      </c>
      <c s="14">
        <f>C46+D46</f>
      </c>
      <c s="13">
        <f>'SO 01-72-01'!T7</f>
      </c>
    </row>
    <row r="47" spans="1:6" ht="12.75">
      <c r="A47" s="11" t="s">
        <v>2147</v>
      </c>
      <c s="12" t="s">
        <v>2148</v>
      </c>
      <c s="14">
        <f>'SO 01-74-01'!K8+'SO 01-74-01'!M8</f>
      </c>
      <c s="14">
        <f>C47*0.21</f>
      </c>
      <c s="14">
        <f>C47+D47</f>
      </c>
      <c s="13">
        <f>'SO 01-74-01'!T7</f>
      </c>
    </row>
    <row r="48" spans="1:6" ht="12.75">
      <c r="A48" s="11" t="s">
        <v>2431</v>
      </c>
      <c s="12" t="s">
        <v>2432</v>
      </c>
      <c s="14">
        <f>'SO 01-77-01'!K8+'SO 01-77-01'!M8</f>
      </c>
      <c s="14">
        <f>C48*0.21</f>
      </c>
      <c s="14">
        <f>C48+D48</f>
      </c>
      <c s="13">
        <f>'SO 01-77-01'!T7</f>
      </c>
    </row>
    <row r="49" spans="1:6" ht="12.75">
      <c r="A49" s="11" t="s">
        <v>2466</v>
      </c>
      <c s="12" t="s">
        <v>2467</v>
      </c>
      <c s="14">
        <f>'SO 01-78-01'!K8+'SO 01-78-01'!M8</f>
      </c>
      <c s="14">
        <f>C49*0.21</f>
      </c>
      <c s="14">
        <f>C49+D49</f>
      </c>
      <c s="13">
        <f>'SO 01-78-01'!T7</f>
      </c>
    </row>
    <row r="50" spans="1:6" ht="12.75">
      <c r="A50" s="11" t="s">
        <v>2484</v>
      </c>
      <c s="12" t="s">
        <v>2485</v>
      </c>
      <c s="14">
        <f>'SO 01-79-01'!K8+'SO 01-79-01'!M8</f>
      </c>
      <c s="14">
        <f>C50*0.21</f>
      </c>
      <c s="14">
        <f>C50+D50</f>
      </c>
      <c s="13">
        <f>'SO 01-79-01'!T7</f>
      </c>
    </row>
    <row r="51" spans="1:6" ht="12.75">
      <c r="A51" s="11" t="s">
        <v>2500</v>
      </c>
      <c s="12" t="s">
        <v>2501</v>
      </c>
      <c s="14">
        <f>0+C52</f>
      </c>
      <c s="14">
        <f>C51*0.21</f>
      </c>
      <c s="14">
        <f>0+E52</f>
      </c>
      <c s="13">
        <f>0+F52</f>
      </c>
    </row>
    <row r="52" spans="1:6" ht="12.75">
      <c r="A52" s="11" t="s">
        <v>2502</v>
      </c>
      <c s="12" t="s">
        <v>2503</v>
      </c>
      <c s="14">
        <f>'SO 01-84-01'!K8+'SO 01-84-01'!M8</f>
      </c>
      <c s="14">
        <f>C52*0.21</f>
      </c>
      <c s="14">
        <f>C52+D52</f>
      </c>
      <c s="13">
        <f>'SO 01-84-01'!T7</f>
      </c>
    </row>
    <row r="53" spans="1:6" ht="12.75">
      <c r="A53" s="11" t="s">
        <v>2555</v>
      </c>
      <c s="12" t="s">
        <v>2556</v>
      </c>
      <c s="14">
        <f>0+C54</f>
      </c>
      <c s="14">
        <f>C53*0.21</f>
      </c>
      <c s="14">
        <f>0+E54</f>
      </c>
      <c s="13">
        <f>0+F54</f>
      </c>
    </row>
    <row r="54" spans="1:6" ht="12.75">
      <c r="A54" s="11" t="s">
        <v>2557</v>
      </c>
      <c s="12" t="s">
        <v>2558</v>
      </c>
      <c s="14">
        <f>'SO-01-86-01,02'!K8+'SO-01-86-01,02'!M8</f>
      </c>
      <c s="14">
        <f>C54*0.21</f>
      </c>
      <c s="14">
        <f>C54+D54</f>
      </c>
      <c s="13">
        <f>'SO-01-86-01,02'!T7</f>
      </c>
    </row>
    <row r="55" spans="1:6" ht="12.75">
      <c r="A55" s="11" t="s">
        <v>2630</v>
      </c>
      <c s="12" t="s">
        <v>2631</v>
      </c>
      <c s="14">
        <f>0+C56</f>
      </c>
      <c s="14">
        <f>C55*0.21</f>
      </c>
      <c s="14">
        <f>0+E56</f>
      </c>
      <c s="13">
        <f>0+F56</f>
      </c>
    </row>
    <row r="56" spans="1:6" ht="12.75">
      <c r="A56" s="11" t="s">
        <v>2632</v>
      </c>
      <c s="12" t="s">
        <v>2633</v>
      </c>
      <c s="14">
        <f>'SO 90-90'!K8+'SO 90-90'!M8</f>
      </c>
      <c s="14">
        <f>C56*0.21</f>
      </c>
      <c s="14">
        <f>C56+D56</f>
      </c>
      <c s="13">
        <f>'SO 90-90'!T7</f>
      </c>
    </row>
    <row r="57" spans="1:6" ht="12.75">
      <c r="A57" s="11" t="s">
        <v>2640</v>
      </c>
      <c s="12" t="s">
        <v>2641</v>
      </c>
      <c s="14">
        <f>0+C58</f>
      </c>
      <c s="14">
        <f>C57*0.21</f>
      </c>
      <c s="14">
        <f>0+E58</f>
      </c>
      <c s="13">
        <f>0+F58</f>
      </c>
    </row>
    <row r="58" spans="1:6" ht="12.75">
      <c r="A58" s="11" t="s">
        <v>2642</v>
      </c>
      <c s="12" t="s">
        <v>2641</v>
      </c>
      <c s="14">
        <f>'SO 98-98'!K8+'SO 98-98'!M8</f>
      </c>
      <c s="14">
        <f>C58*0.21</f>
      </c>
      <c s="14">
        <f>C58+D58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702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702</v>
      </c>
      <c r="E4" s="26" t="s">
        <v>703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937</v>
      </c>
      <c r="E8" s="30" t="s">
        <v>936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626</v>
      </c>
      <c r="E9" s="33" t="s">
        <v>627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277</v>
      </c>
      <c s="34" t="s">
        <v>690</v>
      </c>
      <c s="35" t="s">
        <v>5</v>
      </c>
      <c s="6" t="s">
        <v>938</v>
      </c>
      <c s="36" t="s">
        <v>939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38.25">
      <c r="A11" s="35" t="s">
        <v>55</v>
      </c>
      <c r="E11" s="39" t="s">
        <v>940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692</v>
      </c>
    </row>
    <row r="14" spans="1:16" ht="12.75">
      <c r="A14" t="s">
        <v>49</v>
      </c>
      <c s="34" t="s">
        <v>27</v>
      </c>
      <c s="34" t="s">
        <v>941</v>
      </c>
      <c s="35" t="s">
        <v>5</v>
      </c>
      <c s="6" t="s">
        <v>942</v>
      </c>
      <c s="36" t="s">
        <v>943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431</v>
      </c>
      <c>
        <f>(M14*21)/100</f>
      </c>
      <c t="s">
        <v>27</v>
      </c>
    </row>
    <row r="15" spans="1:5" ht="12.75">
      <c r="A15" s="35" t="s">
        <v>55</v>
      </c>
      <c r="E15" s="39" t="s">
        <v>944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692</v>
      </c>
    </row>
    <row r="18" spans="1:16" ht="12.75">
      <c r="A18" t="s">
        <v>49</v>
      </c>
      <c s="34" t="s">
        <v>26</v>
      </c>
      <c s="34" t="s">
        <v>945</v>
      </c>
      <c s="35" t="s">
        <v>5</v>
      </c>
      <c s="6" t="s">
        <v>946</v>
      </c>
      <c s="36" t="s">
        <v>218</v>
      </c>
      <c s="37">
        <v>110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431</v>
      </c>
      <c>
        <f>(M18*21)/100</f>
      </c>
      <c t="s">
        <v>27</v>
      </c>
    </row>
    <row r="19" spans="1:5" ht="12.75">
      <c r="A19" s="35" t="s">
        <v>55</v>
      </c>
      <c r="E19" s="39" t="s">
        <v>947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692</v>
      </c>
    </row>
    <row r="22" spans="1:16" ht="12.75">
      <c r="A22" t="s">
        <v>49</v>
      </c>
      <c s="34" t="s">
        <v>299</v>
      </c>
      <c s="34" t="s">
        <v>948</v>
      </c>
      <c s="35" t="s">
        <v>5</v>
      </c>
      <c s="6" t="s">
        <v>949</v>
      </c>
      <c s="36" t="s">
        <v>943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431</v>
      </c>
      <c>
        <f>(M22*21)/100</f>
      </c>
      <c t="s">
        <v>27</v>
      </c>
    </row>
    <row r="23" spans="1:5" ht="12.75">
      <c r="A23" s="35" t="s">
        <v>55</v>
      </c>
      <c r="E23" s="39" t="s">
        <v>950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692</v>
      </c>
    </row>
    <row r="26" spans="1:16" ht="25.5">
      <c r="A26" t="s">
        <v>49</v>
      </c>
      <c s="34" t="s">
        <v>303</v>
      </c>
      <c s="34" t="s">
        <v>951</v>
      </c>
      <c s="35" t="s">
        <v>5</v>
      </c>
      <c s="6" t="s">
        <v>952</v>
      </c>
      <c s="36" t="s">
        <v>53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431</v>
      </c>
      <c>
        <f>(M26*21)/100</f>
      </c>
      <c t="s">
        <v>27</v>
      </c>
    </row>
    <row r="27" spans="1:5" ht="12.75">
      <c r="A27" s="35" t="s">
        <v>55</v>
      </c>
      <c r="E27" s="39" t="s">
        <v>953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954</v>
      </c>
    </row>
    <row r="30" spans="1:16" ht="12.75">
      <c r="A30" t="s">
        <v>49</v>
      </c>
      <c s="34" t="s">
        <v>306</v>
      </c>
      <c s="34" t="s">
        <v>955</v>
      </c>
      <c s="35" t="s">
        <v>5</v>
      </c>
      <c s="6" t="s">
        <v>956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431</v>
      </c>
      <c>
        <f>(M30*21)/100</f>
      </c>
      <c t="s">
        <v>27</v>
      </c>
    </row>
    <row r="31" spans="1:5" ht="25.5">
      <c r="A31" s="35" t="s">
        <v>55</v>
      </c>
      <c r="E31" s="39" t="s">
        <v>957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958</v>
      </c>
    </row>
    <row r="34" spans="1:16" ht="12.75">
      <c r="A34" t="s">
        <v>49</v>
      </c>
      <c s="34" t="s">
        <v>311</v>
      </c>
      <c s="34" t="s">
        <v>959</v>
      </c>
      <c s="35" t="s">
        <v>5</v>
      </c>
      <c s="6" t="s">
        <v>960</v>
      </c>
      <c s="36" t="s">
        <v>943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431</v>
      </c>
      <c>
        <f>(M34*21)/100</f>
      </c>
      <c t="s">
        <v>27</v>
      </c>
    </row>
    <row r="35" spans="1:5" ht="12.75">
      <c r="A35" s="35" t="s">
        <v>55</v>
      </c>
      <c r="E35" s="39" t="s">
        <v>961</v>
      </c>
    </row>
    <row r="36" spans="1:5" ht="12.75">
      <c r="A36" s="35" t="s">
        <v>56</v>
      </c>
      <c r="E36" s="40" t="s">
        <v>5</v>
      </c>
    </row>
    <row r="37" spans="1:5" ht="114.75">
      <c r="A37" t="s">
        <v>57</v>
      </c>
      <c r="E37" s="39" t="s">
        <v>958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9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962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962</v>
      </c>
      <c r="E4" s="26" t="s">
        <v>963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COUNTIFS(L8:L96,"=0",A8:A96,"P")+COUNTIFS(L8:L96,"",A8:A96,"P")+SUM(Q8:Q96)</f>
      </c>
    </row>
    <row r="8" spans="1:13" ht="12.75">
      <c r="A8" t="s">
        <v>44</v>
      </c>
      <c r="C8" s="28" t="s">
        <v>966</v>
      </c>
      <c r="E8" s="30" t="s">
        <v>965</v>
      </c>
      <c r="J8" s="29">
        <f>0+J9+J50+J79</f>
      </c>
      <c s="29">
        <f>0+K9+K50+K79</f>
      </c>
      <c s="29">
        <f>0+L9+L50+L79</f>
      </c>
      <c s="29">
        <f>0+M9+M50+M79</f>
      </c>
    </row>
    <row r="9" spans="1:13" ht="12.75">
      <c r="A9" t="s">
        <v>46</v>
      </c>
      <c r="C9" s="31" t="s">
        <v>27</v>
      </c>
      <c r="E9" s="33" t="s">
        <v>967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12.75">
      <c r="A10" t="s">
        <v>49</v>
      </c>
      <c s="34" t="s">
        <v>311</v>
      </c>
      <c s="34" t="s">
        <v>968</v>
      </c>
      <c s="35" t="s">
        <v>5</v>
      </c>
      <c s="6" t="s">
        <v>969</v>
      </c>
      <c s="36" t="s">
        <v>226</v>
      </c>
      <c s="37">
        <v>2512.36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970</v>
      </c>
    </row>
    <row r="12" spans="1:5" ht="12.75">
      <c r="A12" s="35" t="s">
        <v>56</v>
      </c>
      <c r="E12" s="40" t="s">
        <v>971</v>
      </c>
    </row>
    <row r="13" spans="1:5" ht="89.25">
      <c r="A13" t="s">
        <v>57</v>
      </c>
      <c r="E13" s="39" t="s">
        <v>972</v>
      </c>
    </row>
    <row r="14" spans="1:16" ht="25.5">
      <c r="A14" t="s">
        <v>49</v>
      </c>
      <c s="34" t="s">
        <v>314</v>
      </c>
      <c s="34" t="s">
        <v>973</v>
      </c>
      <c s="35" t="s">
        <v>5</v>
      </c>
      <c s="6" t="s">
        <v>974</v>
      </c>
      <c s="36" t="s">
        <v>218</v>
      </c>
      <c s="37">
        <v>596.356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975</v>
      </c>
    </row>
    <row r="16" spans="1:5" ht="12.75">
      <c r="A16" s="35" t="s">
        <v>56</v>
      </c>
      <c r="E16" s="40" t="s">
        <v>976</v>
      </c>
    </row>
    <row r="17" spans="1:5" ht="306">
      <c r="A17" t="s">
        <v>57</v>
      </c>
      <c r="E17" s="39" t="s">
        <v>977</v>
      </c>
    </row>
    <row r="18" spans="1:16" ht="25.5">
      <c r="A18" t="s">
        <v>49</v>
      </c>
      <c s="34" t="s">
        <v>318</v>
      </c>
      <c s="34" t="s">
        <v>978</v>
      </c>
      <c s="35" t="s">
        <v>5</v>
      </c>
      <c s="6" t="s">
        <v>979</v>
      </c>
      <c s="36" t="s">
        <v>218</v>
      </c>
      <c s="37">
        <v>231.292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980</v>
      </c>
    </row>
    <row r="20" spans="1:5" ht="12.75">
      <c r="A20" s="35" t="s">
        <v>56</v>
      </c>
      <c r="E20" s="40" t="s">
        <v>976</v>
      </c>
    </row>
    <row r="21" spans="1:5" ht="306">
      <c r="A21" t="s">
        <v>57</v>
      </c>
      <c r="E21" s="39" t="s">
        <v>977</v>
      </c>
    </row>
    <row r="22" spans="1:16" ht="25.5">
      <c r="A22" t="s">
        <v>49</v>
      </c>
      <c s="34" t="s">
        <v>322</v>
      </c>
      <c s="34" t="s">
        <v>981</v>
      </c>
      <c s="35" t="s">
        <v>5</v>
      </c>
      <c s="6" t="s">
        <v>982</v>
      </c>
      <c s="36" t="s">
        <v>218</v>
      </c>
      <c s="37">
        <v>501.9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976</v>
      </c>
    </row>
    <row r="25" spans="1:5" ht="114.75">
      <c r="A25" t="s">
        <v>57</v>
      </c>
      <c r="E25" s="39" t="s">
        <v>983</v>
      </c>
    </row>
    <row r="26" spans="1:16" ht="25.5">
      <c r="A26" t="s">
        <v>49</v>
      </c>
      <c s="34" t="s">
        <v>326</v>
      </c>
      <c s="34" t="s">
        <v>984</v>
      </c>
      <c s="35" t="s">
        <v>5</v>
      </c>
      <c s="6" t="s">
        <v>985</v>
      </c>
      <c s="36" t="s">
        <v>218</v>
      </c>
      <c s="37">
        <v>149.55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976</v>
      </c>
    </row>
    <row r="29" spans="1:5" ht="114.75">
      <c r="A29" t="s">
        <v>57</v>
      </c>
      <c r="E29" s="39" t="s">
        <v>983</v>
      </c>
    </row>
    <row r="30" spans="1:16" ht="12.75">
      <c r="A30" t="s">
        <v>49</v>
      </c>
      <c s="34" t="s">
        <v>329</v>
      </c>
      <c s="34" t="s">
        <v>986</v>
      </c>
      <c s="35" t="s">
        <v>5</v>
      </c>
      <c s="6" t="s">
        <v>987</v>
      </c>
      <c s="36" t="s">
        <v>53</v>
      </c>
      <c s="37">
        <v>58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988</v>
      </c>
    </row>
    <row r="33" spans="1:5" ht="255">
      <c r="A33" t="s">
        <v>57</v>
      </c>
      <c r="E33" s="39" t="s">
        <v>989</v>
      </c>
    </row>
    <row r="34" spans="1:16" ht="12.75">
      <c r="A34" t="s">
        <v>49</v>
      </c>
      <c s="34" t="s">
        <v>333</v>
      </c>
      <c s="34" t="s">
        <v>690</v>
      </c>
      <c s="35" t="s">
        <v>5</v>
      </c>
      <c s="6" t="s">
        <v>990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431</v>
      </c>
      <c>
        <f>(M34*21)/100</f>
      </c>
      <c t="s">
        <v>27</v>
      </c>
    </row>
    <row r="35" spans="1:5" ht="12.75">
      <c r="A35" s="35" t="s">
        <v>55</v>
      </c>
      <c r="E35" s="39" t="s">
        <v>991</v>
      </c>
    </row>
    <row r="36" spans="1:5" ht="12.75">
      <c r="A36" s="35" t="s">
        <v>56</v>
      </c>
      <c r="E36" s="40" t="s">
        <v>5</v>
      </c>
    </row>
    <row r="37" spans="1:5" ht="38.25">
      <c r="A37" t="s">
        <v>57</v>
      </c>
      <c r="E37" s="39" t="s">
        <v>992</v>
      </c>
    </row>
    <row r="38" spans="1:16" ht="12.75">
      <c r="A38" t="s">
        <v>49</v>
      </c>
      <c s="34" t="s">
        <v>336</v>
      </c>
      <c s="34" t="s">
        <v>993</v>
      </c>
      <c s="35" t="s">
        <v>5</v>
      </c>
      <c s="6" t="s">
        <v>994</v>
      </c>
      <c s="36" t="s">
        <v>53</v>
      </c>
      <c s="37">
        <v>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995</v>
      </c>
    </row>
    <row r="41" spans="1:5" ht="89.25">
      <c r="A41" t="s">
        <v>57</v>
      </c>
      <c r="E41" s="39" t="s">
        <v>996</v>
      </c>
    </row>
    <row r="42" spans="1:16" ht="12.75">
      <c r="A42" t="s">
        <v>49</v>
      </c>
      <c s="34" t="s">
        <v>340</v>
      </c>
      <c s="34" t="s">
        <v>997</v>
      </c>
      <c s="35" t="s">
        <v>5</v>
      </c>
      <c s="6" t="s">
        <v>998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999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1000</v>
      </c>
    </row>
    <row r="46" spans="1:16" ht="12.75">
      <c r="A46" t="s">
        <v>49</v>
      </c>
      <c s="34" t="s">
        <v>344</v>
      </c>
      <c s="34" t="s">
        <v>1001</v>
      </c>
      <c s="35" t="s">
        <v>5</v>
      </c>
      <c s="6" t="s">
        <v>1002</v>
      </c>
      <c s="36" t="s">
        <v>218</v>
      </c>
      <c s="37">
        <v>827.648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976</v>
      </c>
    </row>
    <row r="49" spans="1:5" ht="165.75">
      <c r="A49" t="s">
        <v>57</v>
      </c>
      <c r="E49" s="39" t="s">
        <v>1003</v>
      </c>
    </row>
    <row r="50" spans="1:13" ht="12.75">
      <c r="A50" t="s">
        <v>46</v>
      </c>
      <c r="C50" s="31" t="s">
        <v>26</v>
      </c>
      <c r="E50" s="33" t="s">
        <v>1004</v>
      </c>
      <c r="J50" s="32">
        <f>0</f>
      </c>
      <c s="32">
        <f>0</f>
      </c>
      <c s="32">
        <f>0+L51+L55+L59+L63+L67+L71+L75</f>
      </c>
      <c s="32">
        <f>0+M51+M55+M59+M63+M67+M71+M75</f>
      </c>
    </row>
    <row r="51" spans="1:16" ht="12.75">
      <c r="A51" t="s">
        <v>49</v>
      </c>
      <c s="34" t="s">
        <v>50</v>
      </c>
      <c s="34" t="s">
        <v>1005</v>
      </c>
      <c s="35" t="s">
        <v>5</v>
      </c>
      <c s="6" t="s">
        <v>1006</v>
      </c>
      <c s="36" t="s">
        <v>803</v>
      </c>
      <c s="37">
        <v>5330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431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1007</v>
      </c>
    </row>
    <row r="54" spans="1:5" ht="12.75">
      <c r="A54" t="s">
        <v>57</v>
      </c>
      <c r="E54" s="39" t="s">
        <v>5</v>
      </c>
    </row>
    <row r="55" spans="1:16" ht="12.75">
      <c r="A55" t="s">
        <v>49</v>
      </c>
      <c s="34" t="s">
        <v>59</v>
      </c>
      <c s="34" t="s">
        <v>1008</v>
      </c>
      <c s="35" t="s">
        <v>5</v>
      </c>
      <c s="6" t="s">
        <v>1009</v>
      </c>
      <c s="36" t="s">
        <v>226</v>
      </c>
      <c s="37">
        <v>2203.8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25.5">
      <c r="A57" s="35" t="s">
        <v>56</v>
      </c>
      <c r="E57" s="40" t="s">
        <v>1010</v>
      </c>
    </row>
    <row r="58" spans="1:5" ht="140.25">
      <c r="A58" t="s">
        <v>57</v>
      </c>
      <c r="E58" s="39" t="s">
        <v>1011</v>
      </c>
    </row>
    <row r="59" spans="1:16" ht="12.75">
      <c r="A59" t="s">
        <v>49</v>
      </c>
      <c s="34" t="s">
        <v>67</v>
      </c>
      <c s="34" t="s">
        <v>1012</v>
      </c>
      <c s="35" t="s">
        <v>5</v>
      </c>
      <c s="6" t="s">
        <v>1013</v>
      </c>
      <c s="36" t="s">
        <v>226</v>
      </c>
      <c s="37">
        <v>516.49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1014</v>
      </c>
    </row>
    <row r="61" spans="1:5" ht="12.75">
      <c r="A61" s="35" t="s">
        <v>56</v>
      </c>
      <c r="E61" s="40" t="s">
        <v>1015</v>
      </c>
    </row>
    <row r="62" spans="1:5" ht="114.75">
      <c r="A62" t="s">
        <v>57</v>
      </c>
      <c r="E62" s="39" t="s">
        <v>1016</v>
      </c>
    </row>
    <row r="63" spans="1:16" ht="12.75">
      <c r="A63" t="s">
        <v>49</v>
      </c>
      <c s="34" t="s">
        <v>71</v>
      </c>
      <c s="34" t="s">
        <v>1017</v>
      </c>
      <c s="35" t="s">
        <v>5</v>
      </c>
      <c s="6" t="s">
        <v>1018</v>
      </c>
      <c s="36" t="s">
        <v>226</v>
      </c>
      <c s="37">
        <v>696.9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1019</v>
      </c>
    </row>
    <row r="65" spans="1:5" ht="12.75">
      <c r="A65" s="35" t="s">
        <v>56</v>
      </c>
      <c r="E65" s="40" t="s">
        <v>5</v>
      </c>
    </row>
    <row r="66" spans="1:5" ht="114.75">
      <c r="A66" t="s">
        <v>57</v>
      </c>
      <c r="E66" s="39" t="s">
        <v>1016</v>
      </c>
    </row>
    <row r="67" spans="1:16" ht="25.5">
      <c r="A67" t="s">
        <v>49</v>
      </c>
      <c s="34" t="s">
        <v>75</v>
      </c>
      <c s="34" t="s">
        <v>1020</v>
      </c>
      <c s="35" t="s">
        <v>5</v>
      </c>
      <c s="6" t="s">
        <v>1021</v>
      </c>
      <c s="36" t="s">
        <v>218</v>
      </c>
      <c s="37">
        <v>787.1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25.5">
      <c r="A69" s="35" t="s">
        <v>56</v>
      </c>
      <c r="E69" s="40" t="s">
        <v>1022</v>
      </c>
    </row>
    <row r="70" spans="1:5" ht="204">
      <c r="A70" t="s">
        <v>57</v>
      </c>
      <c r="E70" s="39" t="s">
        <v>1023</v>
      </c>
    </row>
    <row r="71" spans="1:16" ht="25.5">
      <c r="A71" t="s">
        <v>49</v>
      </c>
      <c s="34" t="s">
        <v>87</v>
      </c>
      <c s="34" t="s">
        <v>1024</v>
      </c>
      <c s="35" t="s">
        <v>5</v>
      </c>
      <c s="6" t="s">
        <v>1025</v>
      </c>
      <c s="36" t="s">
        <v>218</v>
      </c>
      <c s="37">
        <v>314.8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25.5">
      <c r="A73" s="35" t="s">
        <v>56</v>
      </c>
      <c r="E73" s="40" t="s">
        <v>1026</v>
      </c>
    </row>
    <row r="74" spans="1:5" ht="204">
      <c r="A74" t="s">
        <v>57</v>
      </c>
      <c r="E74" s="39" t="s">
        <v>1027</v>
      </c>
    </row>
    <row r="75" spans="1:16" ht="38.25">
      <c r="A75" t="s">
        <v>49</v>
      </c>
      <c s="34" t="s">
        <v>91</v>
      </c>
      <c s="34" t="s">
        <v>1028</v>
      </c>
      <c s="35" t="s">
        <v>5</v>
      </c>
      <c s="6" t="s">
        <v>1029</v>
      </c>
      <c s="36" t="s">
        <v>218</v>
      </c>
      <c s="37">
        <v>45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1030</v>
      </c>
    </row>
    <row r="77" spans="1:5" ht="12.75">
      <c r="A77" s="35" t="s">
        <v>56</v>
      </c>
      <c r="E77" s="40" t="s">
        <v>1031</v>
      </c>
    </row>
    <row r="78" spans="1:5" ht="216.75">
      <c r="A78" t="s">
        <v>57</v>
      </c>
      <c r="E78" s="39" t="s">
        <v>1032</v>
      </c>
    </row>
    <row r="79" spans="1:13" ht="12.75">
      <c r="A79" t="s">
        <v>46</v>
      </c>
      <c r="C79" s="31" t="s">
        <v>1033</v>
      </c>
      <c r="E79" s="33" t="s">
        <v>1034</v>
      </c>
      <c r="J79" s="32">
        <f>0</f>
      </c>
      <c s="32">
        <f>0</f>
      </c>
      <c s="32">
        <f>0+L80+L84+L88+L92+L96</f>
      </c>
      <c s="32">
        <f>0+M80+M84+M88+M92+M96</f>
      </c>
    </row>
    <row r="80" spans="1:16" ht="25.5">
      <c r="A80" t="s">
        <v>49</v>
      </c>
      <c s="34" t="s">
        <v>277</v>
      </c>
      <c s="34" t="s">
        <v>1035</v>
      </c>
      <c s="35" t="s">
        <v>1036</v>
      </c>
      <c s="6" t="s">
        <v>1037</v>
      </c>
      <c s="36" t="s">
        <v>1038</v>
      </c>
      <c s="37">
        <v>3065.208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431</v>
      </c>
      <c>
        <f>(M80*21)/100</f>
      </c>
      <c t="s">
        <v>27</v>
      </c>
    </row>
    <row r="81" spans="1:5" ht="25.5">
      <c r="A81" s="35" t="s">
        <v>55</v>
      </c>
      <c r="E81" s="39" t="s">
        <v>1039</v>
      </c>
    </row>
    <row r="82" spans="1:5" ht="12.75">
      <c r="A82" s="35" t="s">
        <v>56</v>
      </c>
      <c r="E82" s="40" t="s">
        <v>5</v>
      </c>
    </row>
    <row r="83" spans="1:5" ht="165.75">
      <c r="A83" t="s">
        <v>57</v>
      </c>
      <c r="E83" s="39" t="s">
        <v>1040</v>
      </c>
    </row>
    <row r="84" spans="1:16" ht="25.5">
      <c r="A84" t="s">
        <v>49</v>
      </c>
      <c s="34" t="s">
        <v>27</v>
      </c>
      <c s="34" t="s">
        <v>1041</v>
      </c>
      <c s="35" t="s">
        <v>1042</v>
      </c>
      <c s="6" t="s">
        <v>1043</v>
      </c>
      <c s="36" t="s">
        <v>1038</v>
      </c>
      <c s="37">
        <v>3475.08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431</v>
      </c>
      <c>
        <f>(M84*21)/100</f>
      </c>
      <c t="s">
        <v>27</v>
      </c>
    </row>
    <row r="85" spans="1:5" ht="25.5">
      <c r="A85" s="35" t="s">
        <v>55</v>
      </c>
      <c r="E85" s="39" t="s">
        <v>1039</v>
      </c>
    </row>
    <row r="86" spans="1:5" ht="12.75">
      <c r="A86" s="35" t="s">
        <v>56</v>
      </c>
      <c r="E86" s="40" t="s">
        <v>5</v>
      </c>
    </row>
    <row r="87" spans="1:5" ht="165.75">
      <c r="A87" t="s">
        <v>57</v>
      </c>
      <c r="E87" s="39" t="s">
        <v>1040</v>
      </c>
    </row>
    <row r="88" spans="1:16" ht="25.5">
      <c r="A88" t="s">
        <v>49</v>
      </c>
      <c s="34" t="s">
        <v>26</v>
      </c>
      <c s="34" t="s">
        <v>1044</v>
      </c>
      <c s="35" t="s">
        <v>1045</v>
      </c>
      <c s="6" t="s">
        <v>1046</v>
      </c>
      <c s="36" t="s">
        <v>1038</v>
      </c>
      <c s="37">
        <v>0.335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431</v>
      </c>
      <c>
        <f>(M88*21)/100</f>
      </c>
      <c t="s">
        <v>27</v>
      </c>
    </row>
    <row r="89" spans="1:5" ht="25.5">
      <c r="A89" s="35" t="s">
        <v>55</v>
      </c>
      <c r="E89" s="39" t="s">
        <v>1039</v>
      </c>
    </row>
    <row r="90" spans="1:5" ht="12.75">
      <c r="A90" s="35" t="s">
        <v>56</v>
      </c>
      <c r="E90" s="40" t="s">
        <v>5</v>
      </c>
    </row>
    <row r="91" spans="1:5" ht="165.75">
      <c r="A91" t="s">
        <v>57</v>
      </c>
      <c r="E91" s="39" t="s">
        <v>1040</v>
      </c>
    </row>
    <row r="92" spans="1:16" ht="38.25">
      <c r="A92" t="s">
        <v>49</v>
      </c>
      <c s="34" t="s">
        <v>299</v>
      </c>
      <c s="34" t="s">
        <v>1047</v>
      </c>
      <c s="35" t="s">
        <v>1048</v>
      </c>
      <c s="6" t="s">
        <v>1049</v>
      </c>
      <c s="36" t="s">
        <v>1038</v>
      </c>
      <c s="37">
        <v>294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431</v>
      </c>
      <c>
        <f>(M92*21)/100</f>
      </c>
      <c t="s">
        <v>27</v>
      </c>
    </row>
    <row r="93" spans="1:5" ht="51">
      <c r="A93" s="35" t="s">
        <v>55</v>
      </c>
      <c r="E93" s="39" t="s">
        <v>1050</v>
      </c>
    </row>
    <row r="94" spans="1:5" ht="12.75">
      <c r="A94" s="35" t="s">
        <v>56</v>
      </c>
      <c r="E94" s="40" t="s">
        <v>5</v>
      </c>
    </row>
    <row r="95" spans="1:5" ht="165.75">
      <c r="A95" t="s">
        <v>57</v>
      </c>
      <c r="E95" s="39" t="s">
        <v>1040</v>
      </c>
    </row>
    <row r="96" spans="1:16" ht="38.25">
      <c r="A96" t="s">
        <v>49</v>
      </c>
      <c s="34" t="s">
        <v>303</v>
      </c>
      <c s="34" t="s">
        <v>1051</v>
      </c>
      <c s="35" t="s">
        <v>1052</v>
      </c>
      <c s="6" t="s">
        <v>1053</v>
      </c>
      <c s="36" t="s">
        <v>1038</v>
      </c>
      <c s="37">
        <v>95.76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431</v>
      </c>
      <c>
        <f>(M96*21)/100</f>
      </c>
      <c t="s">
        <v>27</v>
      </c>
    </row>
    <row r="97" spans="1:5" ht="51">
      <c r="A97" s="35" t="s">
        <v>55</v>
      </c>
      <c r="E97" s="39" t="s">
        <v>1054</v>
      </c>
    </row>
    <row r="98" spans="1:5" ht="12.75">
      <c r="A98" s="35" t="s">
        <v>56</v>
      </c>
      <c r="E98" s="40" t="s">
        <v>5</v>
      </c>
    </row>
    <row r="99" spans="1:5" ht="165.75">
      <c r="A99" t="s">
        <v>57</v>
      </c>
      <c r="E99" s="39" t="s">
        <v>1040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8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1055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1055</v>
      </c>
      <c r="E4" s="26" t="s">
        <v>1056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COUNTIFS(L8:L78,"=0",A8:A78,"P")+COUNTIFS(L8:L78,"",A8:A78,"P")+SUM(Q8:Q78)</f>
      </c>
    </row>
    <row r="8" spans="1:13" ht="12.75">
      <c r="A8" t="s">
        <v>44</v>
      </c>
      <c r="C8" s="28" t="s">
        <v>1059</v>
      </c>
      <c r="E8" s="30" t="s">
        <v>1058</v>
      </c>
      <c r="J8" s="29">
        <f>0+J9+J30+J43+J64+J77</f>
      </c>
      <c s="29">
        <f>0+K9+K30+K43+K64+K77</f>
      </c>
      <c s="29">
        <f>0+L9+L30+L43+L64+L77</f>
      </c>
      <c s="29">
        <f>0+M9+M30+M43+M64+M77</f>
      </c>
    </row>
    <row r="9" spans="1:13" ht="12.75">
      <c r="A9" t="s">
        <v>46</v>
      </c>
      <c r="C9" s="31" t="s">
        <v>277</v>
      </c>
      <c r="E9" s="33" t="s">
        <v>1060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1061</v>
      </c>
      <c s="35" t="s">
        <v>5</v>
      </c>
      <c s="6" t="s">
        <v>1062</v>
      </c>
      <c s="36" t="s">
        <v>226</v>
      </c>
      <c s="37">
        <v>2366.425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1063</v>
      </c>
    </row>
    <row r="13" spans="1:5" ht="369.75">
      <c r="A13" t="s">
        <v>57</v>
      </c>
      <c r="E13" s="39" t="s">
        <v>1064</v>
      </c>
    </row>
    <row r="14" spans="1:16" ht="12.75">
      <c r="A14" t="s">
        <v>49</v>
      </c>
      <c s="34" t="s">
        <v>299</v>
      </c>
      <c s="34" t="s">
        <v>1065</v>
      </c>
      <c s="35" t="s">
        <v>5</v>
      </c>
      <c s="6" t="s">
        <v>1066</v>
      </c>
      <c s="36" t="s">
        <v>226</v>
      </c>
      <c s="37">
        <v>167.55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1067</v>
      </c>
    </row>
    <row r="16" spans="1:5" ht="12.75">
      <c r="A16" s="35" t="s">
        <v>56</v>
      </c>
      <c r="E16" s="40" t="s">
        <v>5</v>
      </c>
    </row>
    <row r="17" spans="1:5" ht="242.25">
      <c r="A17" t="s">
        <v>57</v>
      </c>
      <c r="E17" s="39" t="s">
        <v>1068</v>
      </c>
    </row>
    <row r="18" spans="1:16" ht="12.75">
      <c r="A18" t="s">
        <v>49</v>
      </c>
      <c s="34" t="s">
        <v>303</v>
      </c>
      <c s="34" t="s">
        <v>296</v>
      </c>
      <c s="35" t="s">
        <v>5</v>
      </c>
      <c s="6" t="s">
        <v>297</v>
      </c>
      <c s="36" t="s">
        <v>226</v>
      </c>
      <c s="37">
        <v>167.248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1069</v>
      </c>
    </row>
    <row r="21" spans="1:5" ht="318.75">
      <c r="A21" t="s">
        <v>57</v>
      </c>
      <c r="E21" s="39" t="s">
        <v>1070</v>
      </c>
    </row>
    <row r="22" spans="1:16" ht="12.75">
      <c r="A22" t="s">
        <v>49</v>
      </c>
      <c s="34" t="s">
        <v>306</v>
      </c>
      <c s="34" t="s">
        <v>1071</v>
      </c>
      <c s="35" t="s">
        <v>5</v>
      </c>
      <c s="6" t="s">
        <v>1072</v>
      </c>
      <c s="36" t="s">
        <v>226</v>
      </c>
      <c s="37">
        <v>167.975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1073</v>
      </c>
    </row>
    <row r="24" spans="1:5" ht="12.75">
      <c r="A24" s="35" t="s">
        <v>56</v>
      </c>
      <c r="E24" s="40" t="s">
        <v>1074</v>
      </c>
    </row>
    <row r="25" spans="1:5" ht="229.5">
      <c r="A25" t="s">
        <v>57</v>
      </c>
      <c r="E25" s="39" t="s">
        <v>1075</v>
      </c>
    </row>
    <row r="26" spans="1:16" ht="12.75">
      <c r="A26" t="s">
        <v>49</v>
      </c>
      <c s="34" t="s">
        <v>311</v>
      </c>
      <c s="34" t="s">
        <v>1076</v>
      </c>
      <c s="35" t="s">
        <v>5</v>
      </c>
      <c s="6" t="s">
        <v>1077</v>
      </c>
      <c s="36" t="s">
        <v>803</v>
      </c>
      <c s="37">
        <v>3844.625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1078</v>
      </c>
    </row>
    <row r="28" spans="1:5" ht="12.75">
      <c r="A28" s="35" t="s">
        <v>56</v>
      </c>
      <c r="E28" s="40" t="s">
        <v>1007</v>
      </c>
    </row>
    <row r="29" spans="1:5" ht="25.5">
      <c r="A29" t="s">
        <v>57</v>
      </c>
      <c r="E29" s="39" t="s">
        <v>1079</v>
      </c>
    </row>
    <row r="30" spans="1:13" ht="12.75">
      <c r="A30" t="s">
        <v>46</v>
      </c>
      <c r="C30" s="31" t="s">
        <v>27</v>
      </c>
      <c r="E30" s="33" t="s">
        <v>1080</v>
      </c>
      <c r="J30" s="32">
        <f>0</f>
      </c>
      <c s="32">
        <f>0</f>
      </c>
      <c s="32">
        <f>0+L31+L35+L39</f>
      </c>
      <c s="32">
        <f>0+M31+M35+M39</f>
      </c>
    </row>
    <row r="31" spans="1:16" ht="12.75">
      <c r="A31" t="s">
        <v>49</v>
      </c>
      <c s="34" t="s">
        <v>344</v>
      </c>
      <c s="34" t="s">
        <v>1081</v>
      </c>
      <c s="35" t="s">
        <v>5</v>
      </c>
      <c s="6" t="s">
        <v>1082</v>
      </c>
      <c s="36" t="s">
        <v>218</v>
      </c>
      <c s="37">
        <v>628.32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1083</v>
      </c>
    </row>
    <row r="34" spans="1:5" ht="165.75">
      <c r="A34" t="s">
        <v>57</v>
      </c>
      <c r="E34" s="39" t="s">
        <v>1084</v>
      </c>
    </row>
    <row r="35" spans="1:16" ht="12.75">
      <c r="A35" t="s">
        <v>49</v>
      </c>
      <c s="34" t="s">
        <v>50</v>
      </c>
      <c s="34" t="s">
        <v>1085</v>
      </c>
      <c s="35" t="s">
        <v>5</v>
      </c>
      <c s="6" t="s">
        <v>1086</v>
      </c>
      <c s="36" t="s">
        <v>218</v>
      </c>
      <c s="37">
        <v>135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1083</v>
      </c>
    </row>
    <row r="38" spans="1:5" ht="165.75">
      <c r="A38" t="s">
        <v>57</v>
      </c>
      <c r="E38" s="39" t="s">
        <v>1084</v>
      </c>
    </row>
    <row r="39" spans="1:16" ht="12.75">
      <c r="A39" t="s">
        <v>49</v>
      </c>
      <c s="34" t="s">
        <v>59</v>
      </c>
      <c s="34" t="s">
        <v>1087</v>
      </c>
      <c s="35" t="s">
        <v>5</v>
      </c>
      <c s="6" t="s">
        <v>1088</v>
      </c>
      <c s="36" t="s">
        <v>803</v>
      </c>
      <c s="37">
        <v>2562.4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1089</v>
      </c>
    </row>
    <row r="41" spans="1:5" ht="12.75">
      <c r="A41" s="35" t="s">
        <v>56</v>
      </c>
      <c r="E41" s="40" t="s">
        <v>1090</v>
      </c>
    </row>
    <row r="42" spans="1:5" ht="102">
      <c r="A42" t="s">
        <v>57</v>
      </c>
      <c r="E42" s="39" t="s">
        <v>1091</v>
      </c>
    </row>
    <row r="43" spans="1:13" ht="12.75">
      <c r="A43" t="s">
        <v>46</v>
      </c>
      <c r="C43" s="31" t="s">
        <v>299</v>
      </c>
      <c r="E43" s="33" t="s">
        <v>1092</v>
      </c>
      <c r="J43" s="32">
        <f>0</f>
      </c>
      <c s="32">
        <f>0</f>
      </c>
      <c s="32">
        <f>0+L44+L48+L52+L56+L60</f>
      </c>
      <c s="32">
        <f>0+M44+M48+M52+M56+M60</f>
      </c>
    </row>
    <row r="44" spans="1:16" ht="12.75">
      <c r="A44" t="s">
        <v>49</v>
      </c>
      <c s="34" t="s">
        <v>314</v>
      </c>
      <c s="34" t="s">
        <v>1093</v>
      </c>
      <c s="35" t="s">
        <v>5</v>
      </c>
      <c s="6" t="s">
        <v>1094</v>
      </c>
      <c s="36" t="s">
        <v>53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995</v>
      </c>
    </row>
    <row r="47" spans="1:5" ht="408">
      <c r="A47" t="s">
        <v>57</v>
      </c>
      <c r="E47" s="39" t="s">
        <v>1095</v>
      </c>
    </row>
    <row r="48" spans="1:16" ht="12.75">
      <c r="A48" t="s">
        <v>49</v>
      </c>
      <c s="34" t="s">
        <v>318</v>
      </c>
      <c s="34" t="s">
        <v>1096</v>
      </c>
      <c s="35" t="s">
        <v>5</v>
      </c>
      <c s="6" t="s">
        <v>1097</v>
      </c>
      <c s="36" t="s">
        <v>53</v>
      </c>
      <c s="37">
        <v>16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995</v>
      </c>
    </row>
    <row r="51" spans="1:5" ht="89.25">
      <c r="A51" t="s">
        <v>57</v>
      </c>
      <c r="E51" s="39" t="s">
        <v>1098</v>
      </c>
    </row>
    <row r="52" spans="1:16" ht="12.75">
      <c r="A52" t="s">
        <v>49</v>
      </c>
      <c s="34" t="s">
        <v>322</v>
      </c>
      <c s="34" t="s">
        <v>1099</v>
      </c>
      <c s="35" t="s">
        <v>5</v>
      </c>
      <c s="6" t="s">
        <v>1100</v>
      </c>
      <c s="36" t="s">
        <v>226</v>
      </c>
      <c s="37">
        <v>43.1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1007</v>
      </c>
    </row>
    <row r="55" spans="1:5" ht="369.75">
      <c r="A55" t="s">
        <v>57</v>
      </c>
      <c r="E55" s="39" t="s">
        <v>1101</v>
      </c>
    </row>
    <row r="56" spans="1:16" ht="12.75">
      <c r="A56" t="s">
        <v>49</v>
      </c>
      <c s="34" t="s">
        <v>326</v>
      </c>
      <c s="34" t="s">
        <v>1102</v>
      </c>
      <c s="35" t="s">
        <v>5</v>
      </c>
      <c s="6" t="s">
        <v>1103</v>
      </c>
      <c s="36" t="s">
        <v>226</v>
      </c>
      <c s="37">
        <v>40.5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1007</v>
      </c>
    </row>
    <row r="59" spans="1:5" ht="369.75">
      <c r="A59" t="s">
        <v>57</v>
      </c>
      <c r="E59" s="39" t="s">
        <v>1101</v>
      </c>
    </row>
    <row r="60" spans="1:16" ht="12.75">
      <c r="A60" t="s">
        <v>49</v>
      </c>
      <c s="34" t="s">
        <v>329</v>
      </c>
      <c s="34" t="s">
        <v>1104</v>
      </c>
      <c s="35" t="s">
        <v>5</v>
      </c>
      <c s="6" t="s">
        <v>1105</v>
      </c>
      <c s="36" t="s">
        <v>53</v>
      </c>
      <c s="37">
        <v>16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1106</v>
      </c>
    </row>
    <row r="63" spans="1:5" ht="242.25">
      <c r="A63" t="s">
        <v>57</v>
      </c>
      <c r="E63" s="39" t="s">
        <v>1107</v>
      </c>
    </row>
    <row r="64" spans="1:13" ht="12.75">
      <c r="A64" t="s">
        <v>46</v>
      </c>
      <c r="C64" s="31" t="s">
        <v>303</v>
      </c>
      <c r="E64" s="33" t="s">
        <v>967</v>
      </c>
      <c r="J64" s="32">
        <f>0</f>
      </c>
      <c s="32">
        <f>0</f>
      </c>
      <c s="32">
        <f>0+L65+L69+L73</f>
      </c>
      <c s="32">
        <f>0+M65+M69+M73</f>
      </c>
    </row>
    <row r="65" spans="1:16" ht="25.5">
      <c r="A65" t="s">
        <v>49</v>
      </c>
      <c s="34" t="s">
        <v>333</v>
      </c>
      <c s="34" t="s">
        <v>1108</v>
      </c>
      <c s="35" t="s">
        <v>5</v>
      </c>
      <c s="6" t="s">
        <v>1109</v>
      </c>
      <c s="36" t="s">
        <v>226</v>
      </c>
      <c s="37">
        <v>90.54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1110</v>
      </c>
    </row>
    <row r="67" spans="1:5" ht="12.75">
      <c r="A67" s="35" t="s">
        <v>56</v>
      </c>
      <c r="E67" s="40" t="s">
        <v>1007</v>
      </c>
    </row>
    <row r="68" spans="1:5" ht="267.75">
      <c r="A68" t="s">
        <v>57</v>
      </c>
      <c r="E68" s="39" t="s">
        <v>1111</v>
      </c>
    </row>
    <row r="69" spans="1:16" ht="25.5">
      <c r="A69" t="s">
        <v>49</v>
      </c>
      <c s="34" t="s">
        <v>336</v>
      </c>
      <c s="34" t="s">
        <v>1112</v>
      </c>
      <c s="35" t="s">
        <v>5</v>
      </c>
      <c s="6" t="s">
        <v>1113</v>
      </c>
      <c s="36" t="s">
        <v>226</v>
      </c>
      <c s="37">
        <v>1342.765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976</v>
      </c>
    </row>
    <row r="72" spans="1:5" ht="280.5">
      <c r="A72" t="s">
        <v>57</v>
      </c>
      <c r="E72" s="39" t="s">
        <v>1114</v>
      </c>
    </row>
    <row r="73" spans="1:16" ht="12.75">
      <c r="A73" t="s">
        <v>49</v>
      </c>
      <c s="34" t="s">
        <v>340</v>
      </c>
      <c s="34" t="s">
        <v>1115</v>
      </c>
      <c s="35" t="s">
        <v>5</v>
      </c>
      <c s="6" t="s">
        <v>1116</v>
      </c>
      <c s="36" t="s">
        <v>803</v>
      </c>
      <c s="37">
        <v>3758.52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1007</v>
      </c>
    </row>
    <row r="76" spans="1:5" ht="178.5">
      <c r="A76" t="s">
        <v>57</v>
      </c>
      <c r="E76" s="39" t="s">
        <v>1117</v>
      </c>
    </row>
    <row r="77" spans="1:13" ht="12.75">
      <c r="A77" t="s">
        <v>46</v>
      </c>
      <c r="C77" s="31" t="s">
        <v>1033</v>
      </c>
      <c r="E77" s="33" t="s">
        <v>1118</v>
      </c>
      <c r="J77" s="32">
        <f>0</f>
      </c>
      <c s="32">
        <f>0</f>
      </c>
      <c s="32">
        <f>0+L78</f>
      </c>
      <c s="32">
        <f>0+M78</f>
      </c>
    </row>
    <row r="78" spans="1:16" ht="25.5">
      <c r="A78" t="s">
        <v>49</v>
      </c>
      <c s="34" t="s">
        <v>277</v>
      </c>
      <c s="34" t="s">
        <v>1119</v>
      </c>
      <c s="35" t="s">
        <v>1120</v>
      </c>
      <c s="6" t="s">
        <v>1121</v>
      </c>
      <c s="36" t="s">
        <v>1038</v>
      </c>
      <c s="37">
        <v>6066.278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431</v>
      </c>
      <c>
        <f>(M78*21)/100</f>
      </c>
      <c t="s">
        <v>27</v>
      </c>
    </row>
    <row r="79" spans="1:5" ht="25.5">
      <c r="A79" s="35" t="s">
        <v>55</v>
      </c>
      <c r="E79" s="39" t="s">
        <v>1039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1040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1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1122</v>
      </c>
      <c s="41">
        <f>Rekapitulace!C26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1122</v>
      </c>
      <c r="E4" s="26" t="s">
        <v>1123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COUNTIFS(L8:L142,"=0",A8:A142,"P")+COUNTIFS(L8:L142,"",A8:A142,"P")+SUM(Q8:Q142)</f>
      </c>
    </row>
    <row r="8" spans="1:13" ht="12.75">
      <c r="A8" t="s">
        <v>44</v>
      </c>
      <c r="C8" s="28" t="s">
        <v>1126</v>
      </c>
      <c r="E8" s="30" t="s">
        <v>1125</v>
      </c>
      <c r="J8" s="29">
        <f>0+J9+J38+J51+J56+J133</f>
      </c>
      <c s="29">
        <f>0+K9+K38+K51+K56+K133</f>
      </c>
      <c s="29">
        <f>0+L9+L38+L51+L56+L133</f>
      </c>
      <c s="29">
        <f>0+M9+M38+M51+M56+M133</f>
      </c>
    </row>
    <row r="9" spans="1:13" ht="12.75">
      <c r="A9" t="s">
        <v>46</v>
      </c>
      <c r="C9" s="31" t="s">
        <v>277</v>
      </c>
      <c r="E9" s="33" t="s">
        <v>1060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277</v>
      </c>
      <c s="34" t="s">
        <v>1127</v>
      </c>
      <c s="35" t="s">
        <v>5</v>
      </c>
      <c s="6" t="s">
        <v>1128</v>
      </c>
      <c s="36" t="s">
        <v>218</v>
      </c>
      <c s="37">
        <v>75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289</v>
      </c>
      <c>
        <f>(M10*21)/100</f>
      </c>
      <c t="s">
        <v>27</v>
      </c>
    </row>
    <row r="11" spans="1:5" ht="12.75">
      <c r="A11" s="35" t="s">
        <v>55</v>
      </c>
      <c r="E11" s="39" t="s">
        <v>1129</v>
      </c>
    </row>
    <row r="12" spans="1:5" ht="12.75">
      <c r="A12" s="35" t="s">
        <v>56</v>
      </c>
      <c r="E12" s="40" t="s">
        <v>1130</v>
      </c>
    </row>
    <row r="13" spans="1:5" ht="127.5">
      <c r="A13" t="s">
        <v>57</v>
      </c>
      <c r="E13" s="39" t="s">
        <v>1131</v>
      </c>
    </row>
    <row r="14" spans="1:16" ht="12.75">
      <c r="A14" t="s">
        <v>49</v>
      </c>
      <c s="34" t="s">
        <v>303</v>
      </c>
      <c s="34" t="s">
        <v>1061</v>
      </c>
      <c s="35" t="s">
        <v>5</v>
      </c>
      <c s="6" t="s">
        <v>1062</v>
      </c>
      <c s="36" t="s">
        <v>226</v>
      </c>
      <c s="37">
        <v>606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369.75">
      <c r="A17" t="s">
        <v>57</v>
      </c>
      <c r="E17" s="39" t="s">
        <v>1064</v>
      </c>
    </row>
    <row r="18" spans="1:16" ht="12.75">
      <c r="A18" t="s">
        <v>49</v>
      </c>
      <c s="34" t="s">
        <v>306</v>
      </c>
      <c s="34" t="s">
        <v>1132</v>
      </c>
      <c s="35" t="s">
        <v>5</v>
      </c>
      <c s="6" t="s">
        <v>1133</v>
      </c>
      <c s="36" t="s">
        <v>226</v>
      </c>
      <c s="37">
        <v>132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1134</v>
      </c>
    </row>
    <row r="21" spans="1:5" ht="114.75">
      <c r="A21" t="s">
        <v>57</v>
      </c>
      <c r="E21" s="39" t="s">
        <v>1016</v>
      </c>
    </row>
    <row r="22" spans="1:16" ht="12.75">
      <c r="A22" t="s">
        <v>49</v>
      </c>
      <c s="34" t="s">
        <v>311</v>
      </c>
      <c s="34" t="s">
        <v>1065</v>
      </c>
      <c s="35" t="s">
        <v>5</v>
      </c>
      <c s="6" t="s">
        <v>1066</v>
      </c>
      <c s="36" t="s">
        <v>226</v>
      </c>
      <c s="37">
        <v>1155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1067</v>
      </c>
    </row>
    <row r="24" spans="1:5" ht="12.75">
      <c r="A24" s="35" t="s">
        <v>56</v>
      </c>
      <c r="E24" s="40" t="s">
        <v>5</v>
      </c>
    </row>
    <row r="25" spans="1:5" ht="242.25">
      <c r="A25" t="s">
        <v>57</v>
      </c>
      <c r="E25" s="39" t="s">
        <v>1068</v>
      </c>
    </row>
    <row r="26" spans="1:16" ht="12.75">
      <c r="A26" t="s">
        <v>49</v>
      </c>
      <c s="34" t="s">
        <v>314</v>
      </c>
      <c s="34" t="s">
        <v>1135</v>
      </c>
      <c s="35" t="s">
        <v>5</v>
      </c>
      <c s="6" t="s">
        <v>1136</v>
      </c>
      <c s="36" t="s">
        <v>226</v>
      </c>
      <c s="37">
        <v>549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1137</v>
      </c>
    </row>
    <row r="28" spans="1:5" ht="12.75">
      <c r="A28" s="35" t="s">
        <v>56</v>
      </c>
      <c r="E28" s="40" t="s">
        <v>1138</v>
      </c>
    </row>
    <row r="29" spans="1:5" ht="280.5">
      <c r="A29" t="s">
        <v>57</v>
      </c>
      <c r="E29" s="39" t="s">
        <v>1139</v>
      </c>
    </row>
    <row r="30" spans="1:16" ht="12.75">
      <c r="A30" t="s">
        <v>49</v>
      </c>
      <c s="34" t="s">
        <v>318</v>
      </c>
      <c s="34" t="s">
        <v>1076</v>
      </c>
      <c s="35" t="s">
        <v>5</v>
      </c>
      <c s="6" t="s">
        <v>1077</v>
      </c>
      <c s="36" t="s">
        <v>803</v>
      </c>
      <c s="37">
        <v>2327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1137</v>
      </c>
    </row>
    <row r="32" spans="1:5" ht="12.75">
      <c r="A32" s="35" t="s">
        <v>56</v>
      </c>
      <c r="E32" s="40" t="s">
        <v>1140</v>
      </c>
    </row>
    <row r="33" spans="1:5" ht="25.5">
      <c r="A33" t="s">
        <v>57</v>
      </c>
      <c r="E33" s="39" t="s">
        <v>1079</v>
      </c>
    </row>
    <row r="34" spans="1:16" ht="12.75">
      <c r="A34" t="s">
        <v>49</v>
      </c>
      <c s="34" t="s">
        <v>79</v>
      </c>
      <c s="34" t="s">
        <v>1141</v>
      </c>
      <c s="35" t="s">
        <v>5</v>
      </c>
      <c s="6" t="s">
        <v>1142</v>
      </c>
      <c s="36" t="s">
        <v>226</v>
      </c>
      <c s="37">
        <v>11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1143</v>
      </c>
    </row>
    <row r="37" spans="1:5" ht="114.75">
      <c r="A37" t="s">
        <v>57</v>
      </c>
      <c r="E37" s="39" t="s">
        <v>1016</v>
      </c>
    </row>
    <row r="38" spans="1:13" ht="12.75">
      <c r="A38" t="s">
        <v>46</v>
      </c>
      <c r="C38" s="31" t="s">
        <v>26</v>
      </c>
      <c r="E38" s="33" t="s">
        <v>1144</v>
      </c>
      <c r="J38" s="32">
        <f>0</f>
      </c>
      <c s="32">
        <f>0</f>
      </c>
      <c s="32">
        <f>0+L39+L43+L47</f>
      </c>
      <c s="32">
        <f>0+M39+M43+M47</f>
      </c>
    </row>
    <row r="39" spans="1:16" ht="12.75">
      <c r="A39" t="s">
        <v>49</v>
      </c>
      <c s="34" t="s">
        <v>322</v>
      </c>
      <c s="34" t="s">
        <v>1145</v>
      </c>
      <c s="35" t="s">
        <v>5</v>
      </c>
      <c s="6" t="s">
        <v>1146</v>
      </c>
      <c s="36" t="s">
        <v>1038</v>
      </c>
      <c s="37">
        <v>0.306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1147</v>
      </c>
    </row>
    <row r="41" spans="1:5" ht="12.75">
      <c r="A41" s="35" t="s">
        <v>56</v>
      </c>
      <c r="E41" s="40" t="s">
        <v>1148</v>
      </c>
    </row>
    <row r="42" spans="1:5" ht="267.75">
      <c r="A42" t="s">
        <v>57</v>
      </c>
      <c r="E42" s="39" t="s">
        <v>1149</v>
      </c>
    </row>
    <row r="43" spans="1:16" ht="12.75">
      <c r="A43" t="s">
        <v>49</v>
      </c>
      <c s="34" t="s">
        <v>326</v>
      </c>
      <c s="34" t="s">
        <v>1150</v>
      </c>
      <c s="35" t="s">
        <v>5</v>
      </c>
      <c s="6" t="s">
        <v>1151</v>
      </c>
      <c s="36" t="s">
        <v>226</v>
      </c>
      <c s="37">
        <v>31.85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1152</v>
      </c>
    </row>
    <row r="45" spans="1:5" ht="12.75">
      <c r="A45" s="35" t="s">
        <v>56</v>
      </c>
      <c r="E45" s="40" t="s">
        <v>1153</v>
      </c>
    </row>
    <row r="46" spans="1:5" ht="369.75">
      <c r="A46" t="s">
        <v>57</v>
      </c>
      <c r="E46" s="39" t="s">
        <v>589</v>
      </c>
    </row>
    <row r="47" spans="1:16" ht="12.75">
      <c r="A47" t="s">
        <v>49</v>
      </c>
      <c s="34" t="s">
        <v>329</v>
      </c>
      <c s="34" t="s">
        <v>1154</v>
      </c>
      <c s="35" t="s">
        <v>5</v>
      </c>
      <c s="6" t="s">
        <v>1155</v>
      </c>
      <c s="36" t="s">
        <v>1156</v>
      </c>
      <c s="37">
        <v>1057.32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1157</v>
      </c>
    </row>
    <row r="49" spans="1:5" ht="12.75">
      <c r="A49" s="35" t="s">
        <v>56</v>
      </c>
      <c r="E49" s="40" t="s">
        <v>5</v>
      </c>
    </row>
    <row r="50" spans="1:5" ht="293.25">
      <c r="A50" t="s">
        <v>57</v>
      </c>
      <c r="E50" s="39" t="s">
        <v>1158</v>
      </c>
    </row>
    <row r="51" spans="1:13" ht="12.75">
      <c r="A51" t="s">
        <v>46</v>
      </c>
      <c r="C51" s="31" t="s">
        <v>299</v>
      </c>
      <c r="E51" s="33" t="s">
        <v>1092</v>
      </c>
      <c r="J51" s="32">
        <f>0</f>
      </c>
      <c s="32">
        <f>0</f>
      </c>
      <c s="32">
        <f>0+L52</f>
      </c>
      <c s="32">
        <f>0+M52</f>
      </c>
    </row>
    <row r="52" spans="1:16" ht="12.75">
      <c r="A52" t="s">
        <v>49</v>
      </c>
      <c s="34" t="s">
        <v>333</v>
      </c>
      <c s="34" t="s">
        <v>1159</v>
      </c>
      <c s="35" t="s">
        <v>5</v>
      </c>
      <c s="6" t="s">
        <v>1160</v>
      </c>
      <c s="36" t="s">
        <v>226</v>
      </c>
      <c s="37">
        <v>240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1161</v>
      </c>
    </row>
    <row r="54" spans="1:5" ht="12.75">
      <c r="A54" s="35" t="s">
        <v>56</v>
      </c>
      <c r="E54" s="40" t="s">
        <v>1162</v>
      </c>
    </row>
    <row r="55" spans="1:5" ht="369.75">
      <c r="A55" t="s">
        <v>57</v>
      </c>
      <c r="E55" s="39" t="s">
        <v>1101</v>
      </c>
    </row>
    <row r="56" spans="1:13" ht="12.75">
      <c r="A56" t="s">
        <v>46</v>
      </c>
      <c r="C56" s="31" t="s">
        <v>303</v>
      </c>
      <c r="E56" s="33" t="s">
        <v>967</v>
      </c>
      <c r="J56" s="32">
        <f>0</f>
      </c>
      <c s="32">
        <f>0</f>
      </c>
      <c s="32">
        <f>0+L57+L61+L65+L69+L73+L77+L81+L85+L89+L93+L97+L101+L105+L109+L113+L117+L121+L125+L129</f>
      </c>
      <c s="32">
        <f>0+M57+M61+M65+M69+M73+M77+M81+M85+M89+M93+M97+M101+M105+M109+M113+M117+M121+M125+M129</f>
      </c>
    </row>
    <row r="57" spans="1:16" ht="12.75">
      <c r="A57" t="s">
        <v>49</v>
      </c>
      <c s="34" t="s">
        <v>83</v>
      </c>
      <c s="34" t="s">
        <v>1163</v>
      </c>
      <c s="35" t="s">
        <v>5</v>
      </c>
      <c s="6" t="s">
        <v>1164</v>
      </c>
      <c s="36" t="s">
        <v>218</v>
      </c>
      <c s="37">
        <v>340.022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1165</v>
      </c>
    </row>
    <row r="59" spans="1:5" ht="12.75">
      <c r="A59" s="35" t="s">
        <v>56</v>
      </c>
      <c r="E59" s="40" t="s">
        <v>1166</v>
      </c>
    </row>
    <row r="60" spans="1:5" ht="51">
      <c r="A60" t="s">
        <v>57</v>
      </c>
      <c r="E60" s="39" t="s">
        <v>1167</v>
      </c>
    </row>
    <row r="61" spans="1:16" ht="12.75">
      <c r="A61" t="s">
        <v>49</v>
      </c>
      <c s="34" t="s">
        <v>87</v>
      </c>
      <c s="34" t="s">
        <v>1168</v>
      </c>
      <c s="35" t="s">
        <v>5</v>
      </c>
      <c s="6" t="s">
        <v>1169</v>
      </c>
      <c s="36" t="s">
        <v>939</v>
      </c>
      <c s="37">
        <v>115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431</v>
      </c>
      <c>
        <f>(M61*21)/100</f>
      </c>
      <c t="s">
        <v>27</v>
      </c>
    </row>
    <row r="62" spans="1:5" ht="12.75">
      <c r="A62" s="35" t="s">
        <v>55</v>
      </c>
      <c r="E62" s="39" t="s">
        <v>1170</v>
      </c>
    </row>
    <row r="63" spans="1:5" ht="12.75">
      <c r="A63" s="35" t="s">
        <v>56</v>
      </c>
      <c r="E63" s="40" t="s">
        <v>5</v>
      </c>
    </row>
    <row r="64" spans="1:5" ht="51">
      <c r="A64" t="s">
        <v>57</v>
      </c>
      <c r="E64" s="39" t="s">
        <v>1167</v>
      </c>
    </row>
    <row r="65" spans="1:16" ht="12.75">
      <c r="A65" t="s">
        <v>49</v>
      </c>
      <c s="34" t="s">
        <v>91</v>
      </c>
      <c s="34" t="s">
        <v>1171</v>
      </c>
      <c s="35" t="s">
        <v>5</v>
      </c>
      <c s="6" t="s">
        <v>1172</v>
      </c>
      <c s="36" t="s">
        <v>803</v>
      </c>
      <c s="37">
        <v>2327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431</v>
      </c>
      <c>
        <f>(M65*21)/100</f>
      </c>
      <c t="s">
        <v>27</v>
      </c>
    </row>
    <row r="66" spans="1:5" ht="12.75">
      <c r="A66" s="35" t="s">
        <v>55</v>
      </c>
      <c r="E66" s="39" t="s">
        <v>1173</v>
      </c>
    </row>
    <row r="67" spans="1:5" ht="12.75">
      <c r="A67" s="35" t="s">
        <v>56</v>
      </c>
      <c r="E67" s="40" t="s">
        <v>5</v>
      </c>
    </row>
    <row r="68" spans="1:5" ht="165.75">
      <c r="A68" t="s">
        <v>57</v>
      </c>
      <c r="E68" s="39" t="s">
        <v>1174</v>
      </c>
    </row>
    <row r="69" spans="1:16" ht="12.75">
      <c r="A69" t="s">
        <v>49</v>
      </c>
      <c s="34" t="s">
        <v>95</v>
      </c>
      <c s="34" t="s">
        <v>1175</v>
      </c>
      <c s="35" t="s">
        <v>5</v>
      </c>
      <c s="6" t="s">
        <v>1176</v>
      </c>
      <c s="36" t="s">
        <v>803</v>
      </c>
      <c s="37">
        <v>2327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1177</v>
      </c>
    </row>
    <row r="71" spans="1:5" ht="12.75">
      <c r="A71" s="35" t="s">
        <v>56</v>
      </c>
      <c r="E71" s="40" t="s">
        <v>5</v>
      </c>
    </row>
    <row r="72" spans="1:5" ht="51">
      <c r="A72" t="s">
        <v>57</v>
      </c>
      <c r="E72" s="39" t="s">
        <v>1178</v>
      </c>
    </row>
    <row r="73" spans="1:16" ht="12.75">
      <c r="A73" t="s">
        <v>49</v>
      </c>
      <c s="34" t="s">
        <v>99</v>
      </c>
      <c s="34" t="s">
        <v>1179</v>
      </c>
      <c s="35" t="s">
        <v>5</v>
      </c>
      <c s="6" t="s">
        <v>1180</v>
      </c>
      <c s="36" t="s">
        <v>803</v>
      </c>
      <c s="37">
        <v>20.647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431</v>
      </c>
      <c>
        <f>(M73*21)/100</f>
      </c>
      <c t="s">
        <v>27</v>
      </c>
    </row>
    <row r="74" spans="1:5" ht="12.75">
      <c r="A74" s="35" t="s">
        <v>55</v>
      </c>
      <c r="E74" s="39" t="s">
        <v>1181</v>
      </c>
    </row>
    <row r="75" spans="1:5" ht="12.75">
      <c r="A75" s="35" t="s">
        <v>56</v>
      </c>
      <c r="E75" s="40" t="s">
        <v>5</v>
      </c>
    </row>
    <row r="76" spans="1:5" ht="153">
      <c r="A76" t="s">
        <v>57</v>
      </c>
      <c r="E76" s="39" t="s">
        <v>1182</v>
      </c>
    </row>
    <row r="77" spans="1:16" ht="12.75">
      <c r="A77" t="s">
        <v>49</v>
      </c>
      <c s="34" t="s">
        <v>103</v>
      </c>
      <c s="34" t="s">
        <v>1183</v>
      </c>
      <c s="35" t="s">
        <v>5</v>
      </c>
      <c s="6" t="s">
        <v>1184</v>
      </c>
      <c s="36" t="s">
        <v>803</v>
      </c>
      <c s="37">
        <v>21.075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431</v>
      </c>
      <c>
        <f>(M77*21)/100</f>
      </c>
      <c t="s">
        <v>27</v>
      </c>
    </row>
    <row r="78" spans="1:5" ht="12.75">
      <c r="A78" s="35" t="s">
        <v>55</v>
      </c>
      <c r="E78" s="39" t="s">
        <v>1185</v>
      </c>
    </row>
    <row r="79" spans="1:5" ht="12.75">
      <c r="A79" s="35" t="s">
        <v>56</v>
      </c>
      <c r="E79" s="40" t="s">
        <v>1186</v>
      </c>
    </row>
    <row r="80" spans="1:5" ht="153">
      <c r="A80" t="s">
        <v>57</v>
      </c>
      <c r="E80" s="39" t="s">
        <v>1182</v>
      </c>
    </row>
    <row r="81" spans="1:16" ht="12.75">
      <c r="A81" t="s">
        <v>49</v>
      </c>
      <c s="34" t="s">
        <v>111</v>
      </c>
      <c s="34" t="s">
        <v>1187</v>
      </c>
      <c s="35" t="s">
        <v>5</v>
      </c>
      <c s="6" t="s">
        <v>1188</v>
      </c>
      <c s="36" t="s">
        <v>226</v>
      </c>
      <c s="37">
        <v>0.838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25.5">
      <c r="A83" s="35" t="s">
        <v>56</v>
      </c>
      <c r="E83" s="40" t="s">
        <v>1189</v>
      </c>
    </row>
    <row r="84" spans="1:5" ht="229.5">
      <c r="A84" t="s">
        <v>57</v>
      </c>
      <c r="E84" s="39" t="s">
        <v>1190</v>
      </c>
    </row>
    <row r="85" spans="1:16" ht="12.75">
      <c r="A85" t="s">
        <v>49</v>
      </c>
      <c s="34" t="s">
        <v>115</v>
      </c>
      <c s="34" t="s">
        <v>1191</v>
      </c>
      <c s="35" t="s">
        <v>5</v>
      </c>
      <c s="6" t="s">
        <v>1192</v>
      </c>
      <c s="36" t="s">
        <v>803</v>
      </c>
      <c s="37">
        <v>17.85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1193</v>
      </c>
    </row>
    <row r="87" spans="1:5" ht="12.75">
      <c r="A87" s="35" t="s">
        <v>56</v>
      </c>
      <c r="E87" s="40" t="s">
        <v>5</v>
      </c>
    </row>
    <row r="88" spans="1:5" ht="38.25">
      <c r="A88" t="s">
        <v>57</v>
      </c>
      <c r="E88" s="39" t="s">
        <v>1194</v>
      </c>
    </row>
    <row r="89" spans="1:16" ht="12.75">
      <c r="A89" t="s">
        <v>49</v>
      </c>
      <c s="34" t="s">
        <v>119</v>
      </c>
      <c s="34" t="s">
        <v>1076</v>
      </c>
      <c s="35" t="s">
        <v>5</v>
      </c>
      <c s="6" t="s">
        <v>1077</v>
      </c>
      <c s="36" t="s">
        <v>803</v>
      </c>
      <c s="37">
        <v>17.85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1193</v>
      </c>
    </row>
    <row r="91" spans="1:5" ht="12.75">
      <c r="A91" s="35" t="s">
        <v>56</v>
      </c>
      <c r="E91" s="40" t="s">
        <v>5</v>
      </c>
    </row>
    <row r="92" spans="1:5" ht="25.5">
      <c r="A92" t="s">
        <v>57</v>
      </c>
      <c r="E92" s="39" t="s">
        <v>1079</v>
      </c>
    </row>
    <row r="93" spans="1:16" ht="12.75">
      <c r="A93" t="s">
        <v>49</v>
      </c>
      <c s="34" t="s">
        <v>123</v>
      </c>
      <c s="34" t="s">
        <v>1195</v>
      </c>
      <c s="35" t="s">
        <v>5</v>
      </c>
      <c s="6" t="s">
        <v>1196</v>
      </c>
      <c s="36" t="s">
        <v>226</v>
      </c>
      <c s="37">
        <v>4.507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1197</v>
      </c>
    </row>
    <row r="95" spans="1:5" ht="12.75">
      <c r="A95" s="35" t="s">
        <v>56</v>
      </c>
      <c r="E95" s="40" t="s">
        <v>1198</v>
      </c>
    </row>
    <row r="96" spans="1:5" ht="38.25">
      <c r="A96" t="s">
        <v>57</v>
      </c>
      <c r="E96" s="39" t="s">
        <v>1199</v>
      </c>
    </row>
    <row r="97" spans="1:16" ht="12.75">
      <c r="A97" t="s">
        <v>49</v>
      </c>
      <c s="34" t="s">
        <v>127</v>
      </c>
      <c s="34" t="s">
        <v>1200</v>
      </c>
      <c s="35" t="s">
        <v>5</v>
      </c>
      <c s="6" t="s">
        <v>1201</v>
      </c>
      <c s="36" t="s">
        <v>226</v>
      </c>
      <c s="37">
        <v>0.861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1202</v>
      </c>
    </row>
    <row r="99" spans="1:5" ht="12.75">
      <c r="A99" s="35" t="s">
        <v>56</v>
      </c>
      <c r="E99" s="40" t="s">
        <v>1203</v>
      </c>
    </row>
    <row r="100" spans="1:5" ht="38.25">
      <c r="A100" t="s">
        <v>57</v>
      </c>
      <c r="E100" s="39" t="s">
        <v>1204</v>
      </c>
    </row>
    <row r="101" spans="1:16" ht="12.75">
      <c r="A101" t="s">
        <v>49</v>
      </c>
      <c s="34" t="s">
        <v>131</v>
      </c>
      <c s="34" t="s">
        <v>1205</v>
      </c>
      <c s="35" t="s">
        <v>5</v>
      </c>
      <c s="6" t="s">
        <v>1206</v>
      </c>
      <c s="36" t="s">
        <v>53</v>
      </c>
      <c s="37">
        <v>1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431</v>
      </c>
      <c>
        <f>(M101*21)/100</f>
      </c>
      <c t="s">
        <v>27</v>
      </c>
    </row>
    <row r="102" spans="1:5" ht="12.75">
      <c r="A102" s="35" t="s">
        <v>55</v>
      </c>
      <c r="E102" s="39" t="s">
        <v>1207</v>
      </c>
    </row>
    <row r="103" spans="1:5" ht="12.75">
      <c r="A103" s="35" t="s">
        <v>56</v>
      </c>
      <c r="E103" s="40" t="s">
        <v>5</v>
      </c>
    </row>
    <row r="104" spans="1:5" ht="140.25">
      <c r="A104" t="s">
        <v>57</v>
      </c>
      <c r="E104" s="39" t="s">
        <v>1208</v>
      </c>
    </row>
    <row r="105" spans="1:16" ht="12.75">
      <c r="A105" t="s">
        <v>49</v>
      </c>
      <c s="34" t="s">
        <v>135</v>
      </c>
      <c s="34" t="s">
        <v>1209</v>
      </c>
      <c s="35" t="s">
        <v>5</v>
      </c>
      <c s="6" t="s">
        <v>1210</v>
      </c>
      <c s="36" t="s">
        <v>218</v>
      </c>
      <c s="37">
        <v>295.7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431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1211</v>
      </c>
    </row>
    <row r="108" spans="1:5" ht="229.5">
      <c r="A108" t="s">
        <v>57</v>
      </c>
      <c r="E108" s="39" t="s">
        <v>1212</v>
      </c>
    </row>
    <row r="109" spans="1:16" ht="12.75">
      <c r="A109" t="s">
        <v>49</v>
      </c>
      <c s="34" t="s">
        <v>143</v>
      </c>
      <c s="34" t="s">
        <v>1213</v>
      </c>
      <c s="35" t="s">
        <v>5</v>
      </c>
      <c s="6" t="s">
        <v>1214</v>
      </c>
      <c s="36" t="s">
        <v>218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242.25">
      <c r="A112" t="s">
        <v>57</v>
      </c>
      <c r="E112" s="39" t="s">
        <v>1215</v>
      </c>
    </row>
    <row r="113" spans="1:16" ht="12.75">
      <c r="A113" t="s">
        <v>49</v>
      </c>
      <c s="34" t="s">
        <v>147</v>
      </c>
      <c s="34" t="s">
        <v>1216</v>
      </c>
      <c s="35" t="s">
        <v>5</v>
      </c>
      <c s="6" t="s">
        <v>1217</v>
      </c>
      <c s="36" t="s">
        <v>218</v>
      </c>
      <c s="37">
        <v>322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1218</v>
      </c>
    </row>
    <row r="116" spans="1:5" ht="229.5">
      <c r="A116" t="s">
        <v>57</v>
      </c>
      <c r="E116" s="39" t="s">
        <v>1219</v>
      </c>
    </row>
    <row r="117" spans="1:16" ht="12.75">
      <c r="A117" t="s">
        <v>49</v>
      </c>
      <c s="34" t="s">
        <v>151</v>
      </c>
      <c s="34" t="s">
        <v>1220</v>
      </c>
      <c s="35" t="s">
        <v>5</v>
      </c>
      <c s="6" t="s">
        <v>1221</v>
      </c>
      <c s="36" t="s">
        <v>803</v>
      </c>
      <c s="37">
        <v>13.26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1222</v>
      </c>
    </row>
    <row r="119" spans="1:5" ht="12.75">
      <c r="A119" s="35" t="s">
        <v>56</v>
      </c>
      <c r="E119" s="40" t="s">
        <v>1223</v>
      </c>
    </row>
    <row r="120" spans="1:5" ht="51">
      <c r="A120" t="s">
        <v>57</v>
      </c>
      <c r="E120" s="39" t="s">
        <v>1178</v>
      </c>
    </row>
    <row r="121" spans="1:16" ht="12.75">
      <c r="A121" t="s">
        <v>49</v>
      </c>
      <c s="34" t="s">
        <v>156</v>
      </c>
      <c s="34" t="s">
        <v>1224</v>
      </c>
      <c s="35" t="s">
        <v>5</v>
      </c>
      <c s="6" t="s">
        <v>1225</v>
      </c>
      <c s="36" t="s">
        <v>218</v>
      </c>
      <c s="37">
        <v>36.9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1170</v>
      </c>
    </row>
    <row r="124" spans="1:5" ht="165.75">
      <c r="A124" t="s">
        <v>57</v>
      </c>
      <c r="E124" s="39" t="s">
        <v>1084</v>
      </c>
    </row>
    <row r="125" spans="1:16" ht="25.5">
      <c r="A125" t="s">
        <v>49</v>
      </c>
      <c s="34" t="s">
        <v>160</v>
      </c>
      <c s="34" t="s">
        <v>1226</v>
      </c>
      <c s="35" t="s">
        <v>5</v>
      </c>
      <c s="6" t="s">
        <v>1227</v>
      </c>
      <c s="36" t="s">
        <v>803</v>
      </c>
      <c s="37">
        <v>4.008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1170</v>
      </c>
    </row>
    <row r="128" spans="1:5" ht="38.25">
      <c r="A128" t="s">
        <v>57</v>
      </c>
      <c r="E128" s="39" t="s">
        <v>1228</v>
      </c>
    </row>
    <row r="129" spans="1:16" ht="25.5">
      <c r="A129" t="s">
        <v>49</v>
      </c>
      <c s="34" t="s">
        <v>164</v>
      </c>
      <c s="34" t="s">
        <v>1229</v>
      </c>
      <c s="35" t="s">
        <v>27</v>
      </c>
      <c s="6" t="s">
        <v>1230</v>
      </c>
      <c s="36" t="s">
        <v>803</v>
      </c>
      <c s="37">
        <v>2.35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1231</v>
      </c>
    </row>
    <row r="131" spans="1:5" ht="12.75">
      <c r="A131" s="35" t="s">
        <v>56</v>
      </c>
      <c r="E131" s="40" t="s">
        <v>1170</v>
      </c>
    </row>
    <row r="132" spans="1:5" ht="153">
      <c r="A132" t="s">
        <v>57</v>
      </c>
      <c r="E132" s="39" t="s">
        <v>1232</v>
      </c>
    </row>
    <row r="133" spans="1:13" ht="12.75">
      <c r="A133" t="s">
        <v>46</v>
      </c>
      <c r="C133" s="31" t="s">
        <v>1033</v>
      </c>
      <c r="E133" s="33" t="s">
        <v>1118</v>
      </c>
      <c r="J133" s="32">
        <f>0</f>
      </c>
      <c s="32">
        <f>0</f>
      </c>
      <c s="32">
        <f>0+L134+L138+L142</f>
      </c>
      <c s="32">
        <f>0+M134+M138+M142</f>
      </c>
    </row>
    <row r="134" spans="1:16" ht="25.5">
      <c r="A134" t="s">
        <v>49</v>
      </c>
      <c s="34" t="s">
        <v>277</v>
      </c>
      <c s="34" t="s">
        <v>1119</v>
      </c>
      <c s="35" t="s">
        <v>1120</v>
      </c>
      <c s="6" t="s">
        <v>1121</v>
      </c>
      <c s="36" t="s">
        <v>1038</v>
      </c>
      <c s="37">
        <v>1387.8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431</v>
      </c>
      <c>
        <f>(M134*21)/100</f>
      </c>
      <c t="s">
        <v>27</v>
      </c>
    </row>
    <row r="135" spans="1:5" ht="25.5">
      <c r="A135" s="35" t="s">
        <v>55</v>
      </c>
      <c r="E135" s="39" t="s">
        <v>1039</v>
      </c>
    </row>
    <row r="136" spans="1:5" ht="12.75">
      <c r="A136" s="35" t="s">
        <v>56</v>
      </c>
      <c r="E136" s="40" t="s">
        <v>5</v>
      </c>
    </row>
    <row r="137" spans="1:5" ht="165.75">
      <c r="A137" t="s">
        <v>57</v>
      </c>
      <c r="E137" s="39" t="s">
        <v>1040</v>
      </c>
    </row>
    <row r="138" spans="1:16" ht="25.5">
      <c r="A138" t="s">
        <v>49</v>
      </c>
      <c s="34" t="s">
        <v>27</v>
      </c>
      <c s="34" t="s">
        <v>1233</v>
      </c>
      <c s="35" t="s">
        <v>1234</v>
      </c>
      <c s="6" t="s">
        <v>1235</v>
      </c>
      <c s="36" t="s">
        <v>1038</v>
      </c>
      <c s="37">
        <v>6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431</v>
      </c>
      <c>
        <f>(M138*21)/100</f>
      </c>
      <c t="s">
        <v>27</v>
      </c>
    </row>
    <row r="139" spans="1:5" ht="25.5">
      <c r="A139" s="35" t="s">
        <v>55</v>
      </c>
      <c r="E139" s="39" t="s">
        <v>1039</v>
      </c>
    </row>
    <row r="140" spans="1:5" ht="12.75">
      <c r="A140" s="35" t="s">
        <v>56</v>
      </c>
      <c r="E140" s="40" t="s">
        <v>5</v>
      </c>
    </row>
    <row r="141" spans="1:5" ht="165.75">
      <c r="A141" t="s">
        <v>57</v>
      </c>
      <c r="E141" s="39" t="s">
        <v>1040</v>
      </c>
    </row>
    <row r="142" spans="1:16" ht="25.5">
      <c r="A142" t="s">
        <v>49</v>
      </c>
      <c s="34" t="s">
        <v>26</v>
      </c>
      <c s="34" t="s">
        <v>1035</v>
      </c>
      <c s="35" t="s">
        <v>1036</v>
      </c>
      <c s="6" t="s">
        <v>1037</v>
      </c>
      <c s="36" t="s">
        <v>1038</v>
      </c>
      <c s="37">
        <v>293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431</v>
      </c>
      <c>
        <f>(M142*21)/100</f>
      </c>
      <c t="s">
        <v>27</v>
      </c>
    </row>
    <row r="143" spans="1:5" ht="25.5">
      <c r="A143" s="35" t="s">
        <v>55</v>
      </c>
      <c r="E143" s="39" t="s">
        <v>1039</v>
      </c>
    </row>
    <row r="144" spans="1:5" ht="12.75">
      <c r="A144" s="35" t="s">
        <v>56</v>
      </c>
      <c r="E144" s="40" t="s">
        <v>5</v>
      </c>
    </row>
    <row r="145" spans="1:5" ht="165.75">
      <c r="A145" t="s">
        <v>57</v>
      </c>
      <c r="E145" s="39" t="s">
        <v>1040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1236</v>
      </c>
      <c s="41">
        <f>Rekapitulace!C28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1236</v>
      </c>
      <c r="E4" s="26" t="s">
        <v>1237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1240</v>
      </c>
      <c r="E8" s="30" t="s">
        <v>1239</v>
      </c>
      <c r="J8" s="29">
        <f>0+J9+J30+J75+J120</f>
      </c>
      <c s="29">
        <f>0+K9+K30+K75+K120</f>
      </c>
      <c s="29">
        <f>0+L9+L30+L75+L120</f>
      </c>
      <c s="29">
        <f>0+M9+M30+M75+M120</f>
      </c>
    </row>
    <row r="9" spans="1:13" ht="12.75">
      <c r="A9" t="s">
        <v>46</v>
      </c>
      <c r="C9" s="31" t="s">
        <v>277</v>
      </c>
      <c r="E9" s="33" t="s">
        <v>1060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299</v>
      </c>
      <c s="34" t="s">
        <v>1241</v>
      </c>
      <c s="35" t="s">
        <v>5</v>
      </c>
      <c s="6" t="s">
        <v>1242</v>
      </c>
      <c s="36" t="s">
        <v>226</v>
      </c>
      <c s="37">
        <v>73.8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1243</v>
      </c>
    </row>
    <row r="12" spans="1:5" ht="12.75">
      <c r="A12" s="35" t="s">
        <v>56</v>
      </c>
      <c r="E12" s="40" t="s">
        <v>1244</v>
      </c>
    </row>
    <row r="13" spans="1:5" ht="63.75">
      <c r="A13" t="s">
        <v>57</v>
      </c>
      <c r="E13" s="39" t="s">
        <v>1245</v>
      </c>
    </row>
    <row r="14" spans="1:16" ht="12.75">
      <c r="A14" t="s">
        <v>49</v>
      </c>
      <c s="34" t="s">
        <v>306</v>
      </c>
      <c s="34" t="s">
        <v>1246</v>
      </c>
      <c s="35" t="s">
        <v>5</v>
      </c>
      <c s="6" t="s">
        <v>1247</v>
      </c>
      <c s="36" t="s">
        <v>226</v>
      </c>
      <c s="37">
        <v>13.1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1248</v>
      </c>
    </row>
    <row r="16" spans="1:5" ht="12.75">
      <c r="A16" s="35" t="s">
        <v>56</v>
      </c>
      <c r="E16" s="40" t="s">
        <v>1249</v>
      </c>
    </row>
    <row r="17" spans="1:5" ht="63.75">
      <c r="A17" t="s">
        <v>57</v>
      </c>
      <c r="E17" s="39" t="s">
        <v>1245</v>
      </c>
    </row>
    <row r="18" spans="1:16" ht="12.75">
      <c r="A18" t="s">
        <v>49</v>
      </c>
      <c s="34" t="s">
        <v>314</v>
      </c>
      <c s="34" t="s">
        <v>1061</v>
      </c>
      <c s="35" t="s">
        <v>5</v>
      </c>
      <c s="6" t="s">
        <v>1062</v>
      </c>
      <c s="36" t="s">
        <v>226</v>
      </c>
      <c s="37">
        <v>18.3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1250</v>
      </c>
    </row>
    <row r="20" spans="1:5" ht="12.75">
      <c r="A20" s="35" t="s">
        <v>56</v>
      </c>
      <c r="E20" s="40" t="s">
        <v>1251</v>
      </c>
    </row>
    <row r="21" spans="1:5" ht="369.75">
      <c r="A21" t="s">
        <v>57</v>
      </c>
      <c r="E21" s="39" t="s">
        <v>1064</v>
      </c>
    </row>
    <row r="22" spans="1:16" ht="12.75">
      <c r="A22" t="s">
        <v>49</v>
      </c>
      <c s="34" t="s">
        <v>322</v>
      </c>
      <c s="34" t="s">
        <v>1076</v>
      </c>
      <c s="35" t="s">
        <v>5</v>
      </c>
      <c s="6" t="s">
        <v>1077</v>
      </c>
      <c s="36" t="s">
        <v>803</v>
      </c>
      <c s="37">
        <v>176.49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1252</v>
      </c>
    </row>
    <row r="24" spans="1:5" ht="12.75">
      <c r="A24" s="35" t="s">
        <v>56</v>
      </c>
      <c r="E24" s="40" t="s">
        <v>5</v>
      </c>
    </row>
    <row r="25" spans="1:5" ht="25.5">
      <c r="A25" t="s">
        <v>57</v>
      </c>
      <c r="E25" s="39" t="s">
        <v>1079</v>
      </c>
    </row>
    <row r="26" spans="1:16" ht="12.75">
      <c r="A26" t="s">
        <v>49</v>
      </c>
      <c s="34" t="s">
        <v>326</v>
      </c>
      <c s="34" t="s">
        <v>231</v>
      </c>
      <c s="35" t="s">
        <v>5</v>
      </c>
      <c s="6" t="s">
        <v>232</v>
      </c>
      <c s="36" t="s">
        <v>226</v>
      </c>
      <c s="37">
        <v>6.5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1253</v>
      </c>
    </row>
    <row r="28" spans="1:5" ht="12.75">
      <c r="A28" s="35" t="s">
        <v>56</v>
      </c>
      <c r="E28" s="40" t="s">
        <v>1254</v>
      </c>
    </row>
    <row r="29" spans="1:5" ht="229.5">
      <c r="A29" t="s">
        <v>57</v>
      </c>
      <c r="E29" s="39" t="s">
        <v>295</v>
      </c>
    </row>
    <row r="30" spans="1:13" ht="12.75">
      <c r="A30" t="s">
        <v>46</v>
      </c>
      <c r="C30" s="31" t="s">
        <v>303</v>
      </c>
      <c r="E30" s="33" t="s">
        <v>967</v>
      </c>
      <c r="J30" s="32">
        <f>0</f>
      </c>
      <c s="32">
        <f>0</f>
      </c>
      <c s="32">
        <f>0+L31+L35+L39+L43+L47+L51+L55+L59+L63+L67+L71</f>
      </c>
      <c s="32">
        <f>0+M31+M35+M39+M43+M47+M51+M55+M59+M63+M67+M71</f>
      </c>
    </row>
    <row r="31" spans="1:16" ht="12.75">
      <c r="A31" t="s">
        <v>49</v>
      </c>
      <c s="34" t="s">
        <v>329</v>
      </c>
      <c s="34" t="s">
        <v>1255</v>
      </c>
      <c s="35" t="s">
        <v>5</v>
      </c>
      <c s="6" t="s">
        <v>1256</v>
      </c>
      <c s="36" t="s">
        <v>803</v>
      </c>
      <c s="37">
        <v>173.77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1257</v>
      </c>
    </row>
    <row r="33" spans="1:5" ht="12.75">
      <c r="A33" s="35" t="s">
        <v>56</v>
      </c>
      <c r="E33" s="40" t="s">
        <v>5</v>
      </c>
    </row>
    <row r="34" spans="1:5" ht="127.5">
      <c r="A34" t="s">
        <v>57</v>
      </c>
      <c r="E34" s="39" t="s">
        <v>1258</v>
      </c>
    </row>
    <row r="35" spans="1:16" ht="12.75">
      <c r="A35" t="s">
        <v>49</v>
      </c>
      <c s="34" t="s">
        <v>333</v>
      </c>
      <c s="34" t="s">
        <v>1175</v>
      </c>
      <c s="35" t="s">
        <v>5</v>
      </c>
      <c s="6" t="s">
        <v>1176</v>
      </c>
      <c s="36" t="s">
        <v>803</v>
      </c>
      <c s="37">
        <v>176.49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1259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1178</v>
      </c>
    </row>
    <row r="39" spans="1:16" ht="12.75">
      <c r="A39" t="s">
        <v>49</v>
      </c>
      <c s="34" t="s">
        <v>336</v>
      </c>
      <c s="34" t="s">
        <v>1260</v>
      </c>
      <c s="35" t="s">
        <v>5</v>
      </c>
      <c s="6" t="s">
        <v>1261</v>
      </c>
      <c s="36" t="s">
        <v>803</v>
      </c>
      <c s="37">
        <v>266.11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25.5">
      <c r="A40" s="35" t="s">
        <v>55</v>
      </c>
      <c r="E40" s="39" t="s">
        <v>1262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1263</v>
      </c>
    </row>
    <row r="43" spans="1:16" ht="12.75">
      <c r="A43" t="s">
        <v>49</v>
      </c>
      <c s="34" t="s">
        <v>340</v>
      </c>
      <c s="34" t="s">
        <v>1264</v>
      </c>
      <c s="35" t="s">
        <v>5</v>
      </c>
      <c s="6" t="s">
        <v>1265</v>
      </c>
      <c s="36" t="s">
        <v>803</v>
      </c>
      <c s="37">
        <v>274.77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1266</v>
      </c>
    </row>
    <row r="45" spans="1:5" ht="12.75">
      <c r="A45" s="35" t="s">
        <v>56</v>
      </c>
      <c r="E45" s="40" t="s">
        <v>5</v>
      </c>
    </row>
    <row r="46" spans="1:5" ht="51">
      <c r="A46" t="s">
        <v>57</v>
      </c>
      <c r="E46" s="39" t="s">
        <v>1263</v>
      </c>
    </row>
    <row r="47" spans="1:16" ht="12.75">
      <c r="A47" t="s">
        <v>49</v>
      </c>
      <c s="34" t="s">
        <v>344</v>
      </c>
      <c s="34" t="s">
        <v>1267</v>
      </c>
      <c s="35" t="s">
        <v>5</v>
      </c>
      <c s="6" t="s">
        <v>1268</v>
      </c>
      <c s="36" t="s">
        <v>803</v>
      </c>
      <c s="37">
        <v>274.77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1269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1270</v>
      </c>
    </row>
    <row r="51" spans="1:16" ht="12.75">
      <c r="A51" t="s">
        <v>49</v>
      </c>
      <c s="34" t="s">
        <v>50</v>
      </c>
      <c s="34" t="s">
        <v>1271</v>
      </c>
      <c s="35" t="s">
        <v>5</v>
      </c>
      <c s="6" t="s">
        <v>1272</v>
      </c>
      <c s="36" t="s">
        <v>803</v>
      </c>
      <c s="37">
        <v>266.11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1273</v>
      </c>
    </row>
    <row r="53" spans="1:5" ht="12.75">
      <c r="A53" s="35" t="s">
        <v>56</v>
      </c>
      <c r="E53" s="40" t="s">
        <v>5</v>
      </c>
    </row>
    <row r="54" spans="1:5" ht="140.25">
      <c r="A54" t="s">
        <v>57</v>
      </c>
      <c r="E54" s="39" t="s">
        <v>1270</v>
      </c>
    </row>
    <row r="55" spans="1:16" ht="12.75">
      <c r="A55" t="s">
        <v>49</v>
      </c>
      <c s="34" t="s">
        <v>59</v>
      </c>
      <c s="34" t="s">
        <v>1274</v>
      </c>
      <c s="35" t="s">
        <v>5</v>
      </c>
      <c s="6" t="s">
        <v>1275</v>
      </c>
      <c s="36" t="s">
        <v>803</v>
      </c>
      <c s="37">
        <v>8.1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1276</v>
      </c>
    </row>
    <row r="57" spans="1:5" ht="12.75">
      <c r="A57" s="35" t="s">
        <v>56</v>
      </c>
      <c r="E57" s="40" t="s">
        <v>5</v>
      </c>
    </row>
    <row r="58" spans="1:5" ht="153">
      <c r="A58" t="s">
        <v>57</v>
      </c>
      <c r="E58" s="39" t="s">
        <v>1232</v>
      </c>
    </row>
    <row r="59" spans="1:16" ht="12.75">
      <c r="A59" t="s">
        <v>49</v>
      </c>
      <c s="34" t="s">
        <v>63</v>
      </c>
      <c s="34" t="s">
        <v>1277</v>
      </c>
      <c s="35" t="s">
        <v>5</v>
      </c>
      <c s="6" t="s">
        <v>1278</v>
      </c>
      <c s="36" t="s">
        <v>218</v>
      </c>
      <c s="37">
        <v>34.09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25.5">
      <c r="A60" s="35" t="s">
        <v>55</v>
      </c>
      <c r="E60" s="39" t="s">
        <v>1279</v>
      </c>
    </row>
    <row r="61" spans="1:5" ht="12.75">
      <c r="A61" s="35" t="s">
        <v>56</v>
      </c>
      <c r="E61" s="40" t="s">
        <v>5</v>
      </c>
    </row>
    <row r="62" spans="1:5" ht="38.25">
      <c r="A62" t="s">
        <v>57</v>
      </c>
      <c r="E62" s="39" t="s">
        <v>1280</v>
      </c>
    </row>
    <row r="63" spans="1:16" ht="25.5">
      <c r="A63" t="s">
        <v>49</v>
      </c>
      <c s="34" t="s">
        <v>67</v>
      </c>
      <c s="34" t="s">
        <v>1281</v>
      </c>
      <c s="35" t="s">
        <v>5</v>
      </c>
      <c s="6" t="s">
        <v>1282</v>
      </c>
      <c s="36" t="s">
        <v>53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25.5">
      <c r="A64" s="35" t="s">
        <v>55</v>
      </c>
      <c r="E64" s="39" t="s">
        <v>1283</v>
      </c>
    </row>
    <row r="65" spans="1:5" ht="12.75">
      <c r="A65" s="35" t="s">
        <v>56</v>
      </c>
      <c r="E65" s="40" t="s">
        <v>5</v>
      </c>
    </row>
    <row r="66" spans="1:5" ht="25.5">
      <c r="A66" t="s">
        <v>57</v>
      </c>
      <c r="E66" s="39" t="s">
        <v>1284</v>
      </c>
    </row>
    <row r="67" spans="1:16" ht="25.5">
      <c r="A67" t="s">
        <v>49</v>
      </c>
      <c s="34" t="s">
        <v>71</v>
      </c>
      <c s="34" t="s">
        <v>1285</v>
      </c>
      <c s="35" t="s">
        <v>5</v>
      </c>
      <c s="6" t="s">
        <v>1286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1287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1288</v>
      </c>
    </row>
    <row r="71" spans="1:16" ht="12.75">
      <c r="A71" t="s">
        <v>49</v>
      </c>
      <c s="34" t="s">
        <v>75</v>
      </c>
      <c s="34" t="s">
        <v>1289</v>
      </c>
      <c s="35" t="s">
        <v>5</v>
      </c>
      <c s="6" t="s">
        <v>1290</v>
      </c>
      <c s="36" t="s">
        <v>218</v>
      </c>
      <c s="37">
        <v>25.75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1291</v>
      </c>
    </row>
    <row r="73" spans="1:5" ht="12.75">
      <c r="A73" s="35" t="s">
        <v>56</v>
      </c>
      <c r="E73" s="40" t="s">
        <v>1292</v>
      </c>
    </row>
    <row r="74" spans="1:5" ht="51">
      <c r="A74" t="s">
        <v>57</v>
      </c>
      <c r="E74" s="39" t="s">
        <v>1293</v>
      </c>
    </row>
    <row r="75" spans="1:13" ht="12.75">
      <c r="A75" t="s">
        <v>46</v>
      </c>
      <c r="C75" s="31" t="s">
        <v>318</v>
      </c>
      <c r="E75" s="33" t="s">
        <v>1294</v>
      </c>
      <c r="J75" s="32">
        <f>0</f>
      </c>
      <c s="32">
        <f>0</f>
      </c>
      <c s="32">
        <f>0+L76+L80+L84+L88+L92+L96+L100+L104+L108+L112+L116</f>
      </c>
      <c s="32">
        <f>0+M76+M80+M84+M88+M92+M96+M100+M104+M108+M112+M116</f>
      </c>
    </row>
    <row r="76" spans="1:16" ht="12.75">
      <c r="A76" t="s">
        <v>49</v>
      </c>
      <c s="34" t="s">
        <v>79</v>
      </c>
      <c s="34" t="s">
        <v>1295</v>
      </c>
      <c s="35" t="s">
        <v>5</v>
      </c>
      <c s="6" t="s">
        <v>1296</v>
      </c>
      <c s="36" t="s">
        <v>226</v>
      </c>
      <c s="37">
        <v>1.3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54</v>
      </c>
      <c>
        <f>(M76*21)/100</f>
      </c>
      <c t="s">
        <v>27</v>
      </c>
    </row>
    <row r="77" spans="1:5" ht="12.75">
      <c r="A77" s="35" t="s">
        <v>55</v>
      </c>
      <c r="E77" s="39" t="s">
        <v>1297</v>
      </c>
    </row>
    <row r="78" spans="1:5" ht="12.75">
      <c r="A78" s="35" t="s">
        <v>56</v>
      </c>
      <c r="E78" s="40" t="s">
        <v>1298</v>
      </c>
    </row>
    <row r="79" spans="1:5" ht="369.75">
      <c r="A79" t="s">
        <v>57</v>
      </c>
      <c r="E79" s="39" t="s">
        <v>1101</v>
      </c>
    </row>
    <row r="80" spans="1:16" ht="12.75">
      <c r="A80" t="s">
        <v>49</v>
      </c>
      <c s="34" t="s">
        <v>83</v>
      </c>
      <c s="34" t="s">
        <v>1299</v>
      </c>
      <c s="35" t="s">
        <v>5</v>
      </c>
      <c s="6" t="s">
        <v>1300</v>
      </c>
      <c s="36" t="s">
        <v>226</v>
      </c>
      <c s="37">
        <v>2.2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1301</v>
      </c>
    </row>
    <row r="82" spans="1:5" ht="12.75">
      <c r="A82" s="35" t="s">
        <v>56</v>
      </c>
      <c r="E82" s="40" t="s">
        <v>1302</v>
      </c>
    </row>
    <row r="83" spans="1:5" ht="89.25">
      <c r="A83" t="s">
        <v>57</v>
      </c>
      <c r="E83" s="39" t="s">
        <v>972</v>
      </c>
    </row>
    <row r="84" spans="1:16" ht="12.75">
      <c r="A84" t="s">
        <v>49</v>
      </c>
      <c s="34" t="s">
        <v>87</v>
      </c>
      <c s="34" t="s">
        <v>1303</v>
      </c>
      <c s="35" t="s">
        <v>5</v>
      </c>
      <c s="6" t="s">
        <v>1304</v>
      </c>
      <c s="36" t="s">
        <v>226</v>
      </c>
      <c s="37">
        <v>4.5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54</v>
      </c>
      <c>
        <f>(M84*21)/100</f>
      </c>
      <c t="s">
        <v>27</v>
      </c>
    </row>
    <row r="85" spans="1:5" ht="12.75">
      <c r="A85" s="35" t="s">
        <v>55</v>
      </c>
      <c r="E85" s="39" t="s">
        <v>1305</v>
      </c>
    </row>
    <row r="86" spans="1:5" ht="12.75">
      <c r="A86" s="35" t="s">
        <v>56</v>
      </c>
      <c r="E86" s="40" t="s">
        <v>1306</v>
      </c>
    </row>
    <row r="87" spans="1:5" ht="127.5">
      <c r="A87" t="s">
        <v>57</v>
      </c>
      <c r="E87" s="39" t="s">
        <v>1258</v>
      </c>
    </row>
    <row r="88" spans="1:16" ht="12.75">
      <c r="A88" t="s">
        <v>49</v>
      </c>
      <c s="34" t="s">
        <v>91</v>
      </c>
      <c s="34" t="s">
        <v>1307</v>
      </c>
      <c s="35" t="s">
        <v>5</v>
      </c>
      <c s="6" t="s">
        <v>1308</v>
      </c>
      <c s="36" t="s">
        <v>226</v>
      </c>
      <c s="37">
        <v>0.38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54</v>
      </c>
      <c>
        <f>(M88*21)/100</f>
      </c>
      <c t="s">
        <v>27</v>
      </c>
    </row>
    <row r="89" spans="1:5" ht="12.75">
      <c r="A89" s="35" t="s">
        <v>55</v>
      </c>
      <c r="E89" s="39" t="s">
        <v>1309</v>
      </c>
    </row>
    <row r="90" spans="1:5" ht="12.75">
      <c r="A90" s="35" t="s">
        <v>56</v>
      </c>
      <c r="E90" s="40" t="s">
        <v>1310</v>
      </c>
    </row>
    <row r="91" spans="1:5" ht="51">
      <c r="A91" t="s">
        <v>57</v>
      </c>
      <c r="E91" s="39" t="s">
        <v>1178</v>
      </c>
    </row>
    <row r="92" spans="1:16" ht="12.75">
      <c r="A92" t="s">
        <v>49</v>
      </c>
      <c s="34" t="s">
        <v>95</v>
      </c>
      <c s="34" t="s">
        <v>1311</v>
      </c>
      <c s="35" t="s">
        <v>5</v>
      </c>
      <c s="6" t="s">
        <v>1312</v>
      </c>
      <c s="36" t="s">
        <v>218</v>
      </c>
      <c s="37">
        <v>6.98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54</v>
      </c>
      <c>
        <f>(M92*21)/100</f>
      </c>
      <c t="s">
        <v>27</v>
      </c>
    </row>
    <row r="93" spans="1:5" ht="12.75">
      <c r="A93" s="35" t="s">
        <v>55</v>
      </c>
      <c r="E93" s="39" t="s">
        <v>1313</v>
      </c>
    </row>
    <row r="94" spans="1:5" ht="12.75">
      <c r="A94" s="35" t="s">
        <v>56</v>
      </c>
      <c r="E94" s="40" t="s">
        <v>5</v>
      </c>
    </row>
    <row r="95" spans="1:5" ht="255">
      <c r="A95" t="s">
        <v>57</v>
      </c>
      <c r="E95" s="39" t="s">
        <v>1314</v>
      </c>
    </row>
    <row r="96" spans="1:16" ht="12.75">
      <c r="A96" t="s">
        <v>49</v>
      </c>
      <c s="34" t="s">
        <v>99</v>
      </c>
      <c s="34" t="s">
        <v>1315</v>
      </c>
      <c s="35" t="s">
        <v>5</v>
      </c>
      <c s="6" t="s">
        <v>1316</v>
      </c>
      <c s="36" t="s">
        <v>803</v>
      </c>
      <c s="37">
        <v>34.98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54</v>
      </c>
      <c>
        <f>(M96*21)/100</f>
      </c>
      <c t="s">
        <v>27</v>
      </c>
    </row>
    <row r="97" spans="1:5" ht="12.75">
      <c r="A97" s="35" t="s">
        <v>55</v>
      </c>
      <c r="E97" s="39" t="s">
        <v>1317</v>
      </c>
    </row>
    <row r="98" spans="1:5" ht="12.75">
      <c r="A98" s="35" t="s">
        <v>56</v>
      </c>
      <c r="E98" s="40" t="s">
        <v>5</v>
      </c>
    </row>
    <row r="99" spans="1:5" ht="267.75">
      <c r="A99" t="s">
        <v>57</v>
      </c>
      <c r="E99" s="39" t="s">
        <v>1318</v>
      </c>
    </row>
    <row r="100" spans="1:16" ht="12.75">
      <c r="A100" t="s">
        <v>49</v>
      </c>
      <c s="34" t="s">
        <v>103</v>
      </c>
      <c s="34" t="s">
        <v>1319</v>
      </c>
      <c s="35" t="s">
        <v>5</v>
      </c>
      <c s="6" t="s">
        <v>1320</v>
      </c>
      <c s="36" t="s">
        <v>218</v>
      </c>
      <c s="37">
        <v>7.78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1321</v>
      </c>
    </row>
    <row r="102" spans="1:5" ht="12.75">
      <c r="A102" s="35" t="s">
        <v>56</v>
      </c>
      <c r="E102" s="40" t="s">
        <v>5</v>
      </c>
    </row>
    <row r="103" spans="1:5" ht="76.5">
      <c r="A103" t="s">
        <v>57</v>
      </c>
      <c r="E103" s="39" t="s">
        <v>1322</v>
      </c>
    </row>
    <row r="104" spans="1:16" ht="12.75">
      <c r="A104" t="s">
        <v>49</v>
      </c>
      <c s="34" t="s">
        <v>107</v>
      </c>
      <c s="34" t="s">
        <v>1323</v>
      </c>
      <c s="35" t="s">
        <v>5</v>
      </c>
      <c s="6" t="s">
        <v>1324</v>
      </c>
      <c s="36" t="s">
        <v>803</v>
      </c>
      <c s="37">
        <v>40.38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1325</v>
      </c>
    </row>
    <row r="106" spans="1:5" ht="12.75">
      <c r="A106" s="35" t="s">
        <v>56</v>
      </c>
      <c r="E106" s="40" t="s">
        <v>5</v>
      </c>
    </row>
    <row r="107" spans="1:5" ht="178.5">
      <c r="A107" t="s">
        <v>57</v>
      </c>
      <c r="E107" s="39" t="s">
        <v>1326</v>
      </c>
    </row>
    <row r="108" spans="1:16" ht="12.75">
      <c r="A108" t="s">
        <v>49</v>
      </c>
      <c s="34" t="s">
        <v>111</v>
      </c>
      <c s="34" t="s">
        <v>1323</v>
      </c>
      <c s="35" t="s">
        <v>277</v>
      </c>
      <c s="6" t="s">
        <v>1324</v>
      </c>
      <c s="36" t="s">
        <v>803</v>
      </c>
      <c s="37">
        <v>18.97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54</v>
      </c>
      <c>
        <f>(M108*21)/100</f>
      </c>
      <c t="s">
        <v>27</v>
      </c>
    </row>
    <row r="109" spans="1:5" ht="12.75">
      <c r="A109" s="35" t="s">
        <v>55</v>
      </c>
      <c r="E109" s="39" t="s">
        <v>1327</v>
      </c>
    </row>
    <row r="110" spans="1:5" ht="12.75">
      <c r="A110" s="35" t="s">
        <v>56</v>
      </c>
      <c r="E110" s="40" t="s">
        <v>5</v>
      </c>
    </row>
    <row r="111" spans="1:5" ht="178.5">
      <c r="A111" t="s">
        <v>57</v>
      </c>
      <c r="E111" s="39" t="s">
        <v>1326</v>
      </c>
    </row>
    <row r="112" spans="1:16" ht="12.75">
      <c r="A112" t="s">
        <v>49</v>
      </c>
      <c s="34" t="s">
        <v>115</v>
      </c>
      <c s="34" t="s">
        <v>1328</v>
      </c>
      <c s="35" t="s">
        <v>5</v>
      </c>
      <c s="6" t="s">
        <v>1329</v>
      </c>
      <c s="36" t="s">
        <v>226</v>
      </c>
      <c s="37">
        <v>1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1330</v>
      </c>
    </row>
    <row r="114" spans="1:5" ht="12.75">
      <c r="A114" s="35" t="s">
        <v>56</v>
      </c>
      <c r="E114" s="40" t="s">
        <v>1331</v>
      </c>
    </row>
    <row r="115" spans="1:5" ht="369.75">
      <c r="A115" t="s">
        <v>57</v>
      </c>
      <c r="E115" s="39" t="s">
        <v>1101</v>
      </c>
    </row>
    <row r="116" spans="1:16" ht="12.75">
      <c r="A116" t="s">
        <v>49</v>
      </c>
      <c s="34" t="s">
        <v>119</v>
      </c>
      <c s="34" t="s">
        <v>1332</v>
      </c>
      <c s="35" t="s">
        <v>5</v>
      </c>
      <c s="6" t="s">
        <v>1333</v>
      </c>
      <c s="36" t="s">
        <v>218</v>
      </c>
      <c s="37">
        <v>11.1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1334</v>
      </c>
    </row>
    <row r="118" spans="1:5" ht="12.75">
      <c r="A118" s="35" t="s">
        <v>56</v>
      </c>
      <c r="E118" s="40" t="s">
        <v>5</v>
      </c>
    </row>
    <row r="119" spans="1:5" ht="76.5">
      <c r="A119" t="s">
        <v>57</v>
      </c>
      <c r="E119" s="39" t="s">
        <v>1335</v>
      </c>
    </row>
    <row r="120" spans="1:13" ht="12.75">
      <c r="A120" t="s">
        <v>46</v>
      </c>
      <c r="C120" s="31" t="s">
        <v>1033</v>
      </c>
      <c r="E120" s="33" t="s">
        <v>1118</v>
      </c>
      <c r="J120" s="32">
        <f>0</f>
      </c>
      <c s="32">
        <f>0</f>
      </c>
      <c s="32">
        <f>0+L121+L125+L129</f>
      </c>
      <c s="32">
        <f>0+M121+M125+M129</f>
      </c>
    </row>
    <row r="121" spans="1:16" ht="25.5">
      <c r="A121" t="s">
        <v>49</v>
      </c>
      <c s="34" t="s">
        <v>277</v>
      </c>
      <c s="34" t="s">
        <v>1119</v>
      </c>
      <c s="35" t="s">
        <v>1120</v>
      </c>
      <c s="6" t="s">
        <v>1121</v>
      </c>
      <c s="36" t="s">
        <v>1038</v>
      </c>
      <c s="37">
        <v>24.8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431</v>
      </c>
      <c>
        <f>(M121*21)/100</f>
      </c>
      <c t="s">
        <v>27</v>
      </c>
    </row>
    <row r="122" spans="1:5" ht="25.5">
      <c r="A122" s="35" t="s">
        <v>55</v>
      </c>
      <c r="E122" s="39" t="s">
        <v>1039</v>
      </c>
    </row>
    <row r="123" spans="1:5" ht="12.75">
      <c r="A123" s="35" t="s">
        <v>56</v>
      </c>
      <c r="E123" s="40" t="s">
        <v>5</v>
      </c>
    </row>
    <row r="124" spans="1:5" ht="165.75">
      <c r="A124" t="s">
        <v>57</v>
      </c>
      <c r="E124" s="39" t="s">
        <v>1040</v>
      </c>
    </row>
    <row r="125" spans="1:16" ht="25.5">
      <c r="A125" t="s">
        <v>49</v>
      </c>
      <c s="34" t="s">
        <v>27</v>
      </c>
      <c s="34" t="s">
        <v>1233</v>
      </c>
      <c s="35" t="s">
        <v>1234</v>
      </c>
      <c s="6" t="s">
        <v>1235</v>
      </c>
      <c s="36" t="s">
        <v>1038</v>
      </c>
      <c s="37">
        <v>100.8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431</v>
      </c>
      <c>
        <f>(M125*21)/100</f>
      </c>
      <c t="s">
        <v>27</v>
      </c>
    </row>
    <row r="126" spans="1:5" ht="25.5">
      <c r="A126" s="35" t="s">
        <v>55</v>
      </c>
      <c r="E126" s="39" t="s">
        <v>1039</v>
      </c>
    </row>
    <row r="127" spans="1:5" ht="12.75">
      <c r="A127" s="35" t="s">
        <v>56</v>
      </c>
      <c r="E127" s="40" t="s">
        <v>5</v>
      </c>
    </row>
    <row r="128" spans="1:5" ht="165.75">
      <c r="A128" t="s">
        <v>57</v>
      </c>
      <c r="E128" s="39" t="s">
        <v>1040</v>
      </c>
    </row>
    <row r="129" spans="1:16" ht="25.5">
      <c r="A129" t="s">
        <v>49</v>
      </c>
      <c s="34" t="s">
        <v>26</v>
      </c>
      <c s="34" t="s">
        <v>1336</v>
      </c>
      <c s="35" t="s">
        <v>1337</v>
      </c>
      <c s="6" t="s">
        <v>1338</v>
      </c>
      <c s="36" t="s">
        <v>1038</v>
      </c>
      <c s="37">
        <v>100.8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431</v>
      </c>
      <c>
        <f>(M129*21)/100</f>
      </c>
      <c t="s">
        <v>27</v>
      </c>
    </row>
    <row r="130" spans="1:5" ht="63.75">
      <c r="A130" s="35" t="s">
        <v>55</v>
      </c>
      <c r="E130" s="39" t="s">
        <v>1339</v>
      </c>
    </row>
    <row r="131" spans="1:5" ht="12.75">
      <c r="A131" s="35" t="s">
        <v>56</v>
      </c>
      <c r="E131" s="40" t="s">
        <v>5</v>
      </c>
    </row>
    <row r="132" spans="1:5" ht="165.75">
      <c r="A132" t="s">
        <v>57</v>
      </c>
      <c r="E132" s="39" t="s">
        <v>1040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1340</v>
      </c>
      <c r="E4" s="26" t="s">
        <v>1341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COUNTIFS(L8:L166,"=0",A8:A166,"P")+COUNTIFS(L8:L166,"",A8:A166,"P")+SUM(Q8:Q166)</f>
      </c>
    </row>
    <row r="8" spans="1:13" ht="12.75">
      <c r="A8" t="s">
        <v>44</v>
      </c>
      <c r="C8" s="28" t="s">
        <v>1344</v>
      </c>
      <c r="E8" s="30" t="s">
        <v>1343</v>
      </c>
      <c r="J8" s="29">
        <f>0+J9+J18+J35+J68+J81+J106+J111+J128+J141</f>
      </c>
      <c s="29">
        <f>0+K9+K18+K35+K68+K81+K106+K111+K128+K141</f>
      </c>
      <c s="29">
        <f>0+L9+L18+L35+L68+L81+L106+L111+L128+L141</f>
      </c>
      <c s="29">
        <f>0+M9+M18+M35+M68+M81+M106+M111+M128+M141</f>
      </c>
    </row>
    <row r="9" spans="1:13" ht="12.75">
      <c r="A9" t="s">
        <v>46</v>
      </c>
      <c r="C9" s="31" t="s">
        <v>626</v>
      </c>
      <c r="E9" s="33" t="s">
        <v>627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277</v>
      </c>
      <c s="34" t="s">
        <v>1035</v>
      </c>
      <c s="35" t="s">
        <v>1036</v>
      </c>
      <c s="6" t="s">
        <v>1037</v>
      </c>
      <c s="36" t="s">
        <v>1038</v>
      </c>
      <c s="37">
        <v>4168.758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25.5">
      <c r="A11" s="35" t="s">
        <v>55</v>
      </c>
      <c r="E11" s="39" t="s">
        <v>1039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1040</v>
      </c>
    </row>
    <row r="14" spans="1:16" ht="25.5">
      <c r="A14" t="s">
        <v>49</v>
      </c>
      <c s="34" t="s">
        <v>27</v>
      </c>
      <c s="34" t="s">
        <v>1119</v>
      </c>
      <c s="35" t="s">
        <v>1120</v>
      </c>
      <c s="6" t="s">
        <v>1121</v>
      </c>
      <c s="36" t="s">
        <v>1038</v>
      </c>
      <c s="37">
        <v>304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431</v>
      </c>
      <c>
        <f>(M14*21)/100</f>
      </c>
      <c t="s">
        <v>27</v>
      </c>
    </row>
    <row r="15" spans="1:5" ht="25.5">
      <c r="A15" s="35" t="s">
        <v>55</v>
      </c>
      <c r="E15" s="39" t="s">
        <v>1039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1040</v>
      </c>
    </row>
    <row r="18" spans="1:13" ht="12.75">
      <c r="A18" t="s">
        <v>46</v>
      </c>
      <c r="C18" s="31" t="s">
        <v>277</v>
      </c>
      <c r="E18" s="33" t="s">
        <v>1060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224</v>
      </c>
      <c s="35" t="s">
        <v>5</v>
      </c>
      <c s="6" t="s">
        <v>225</v>
      </c>
      <c s="36" t="s">
        <v>226</v>
      </c>
      <c s="37">
        <v>4150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1345</v>
      </c>
    </row>
    <row r="22" spans="1:5" ht="318.75">
      <c r="A22" t="s">
        <v>57</v>
      </c>
      <c r="E22" s="39" t="s">
        <v>1346</v>
      </c>
    </row>
    <row r="23" spans="1:16" ht="12.75">
      <c r="A23" t="s">
        <v>49</v>
      </c>
      <c s="34" t="s">
        <v>299</v>
      </c>
      <c s="34" t="s">
        <v>1347</v>
      </c>
      <c s="35" t="s">
        <v>5</v>
      </c>
      <c s="6" t="s">
        <v>1348</v>
      </c>
      <c s="36" t="s">
        <v>226</v>
      </c>
      <c s="37">
        <v>4168.758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38.25">
      <c r="A25" s="35" t="s">
        <v>56</v>
      </c>
      <c r="E25" s="40" t="s">
        <v>1349</v>
      </c>
    </row>
    <row r="26" spans="1:5" ht="191.25">
      <c r="A26" t="s">
        <v>57</v>
      </c>
      <c r="E26" s="39" t="s">
        <v>1350</v>
      </c>
    </row>
    <row r="27" spans="1:16" ht="12.75">
      <c r="A27" t="s">
        <v>49</v>
      </c>
      <c s="34" t="s">
        <v>303</v>
      </c>
      <c s="34" t="s">
        <v>1351</v>
      </c>
      <c s="35" t="s">
        <v>5</v>
      </c>
      <c s="6" t="s">
        <v>1352</v>
      </c>
      <c s="36" t="s">
        <v>226</v>
      </c>
      <c s="37">
        <v>1173.04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51">
      <c r="A29" s="35" t="s">
        <v>56</v>
      </c>
      <c r="E29" s="40" t="s">
        <v>1353</v>
      </c>
    </row>
    <row r="30" spans="1:5" ht="293.25">
      <c r="A30" t="s">
        <v>57</v>
      </c>
      <c r="E30" s="39" t="s">
        <v>1354</v>
      </c>
    </row>
    <row r="31" spans="1:16" ht="12.75">
      <c r="A31" t="s">
        <v>49</v>
      </c>
      <c s="34" t="s">
        <v>111</v>
      </c>
      <c s="34" t="s">
        <v>1355</v>
      </c>
      <c s="35" t="s">
        <v>5</v>
      </c>
      <c s="6" t="s">
        <v>1356</v>
      </c>
      <c s="36" t="s">
        <v>154</v>
      </c>
      <c s="37">
        <v>672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1357</v>
      </c>
    </row>
    <row r="34" spans="1:5" ht="38.25">
      <c r="A34" t="s">
        <v>57</v>
      </c>
      <c r="E34" s="39" t="s">
        <v>1358</v>
      </c>
    </row>
    <row r="35" spans="1:13" ht="12.75">
      <c r="A35" t="s">
        <v>46</v>
      </c>
      <c r="C35" s="31" t="s">
        <v>27</v>
      </c>
      <c r="E35" s="33" t="s">
        <v>1080</v>
      </c>
      <c r="J35" s="32">
        <f>0</f>
      </c>
      <c s="32">
        <f>0</f>
      </c>
      <c s="32">
        <f>0+L36+L40+L44+L48+L52+L56+L60+L64</f>
      </c>
      <c s="32">
        <f>0+M36+M40+M44+M48+M52+M56+M60+M64</f>
      </c>
    </row>
    <row r="36" spans="1:16" ht="12.75">
      <c r="A36" t="s">
        <v>49</v>
      </c>
      <c s="34" t="s">
        <v>306</v>
      </c>
      <c s="34" t="s">
        <v>1359</v>
      </c>
      <c s="35" t="s">
        <v>5</v>
      </c>
      <c s="6" t="s">
        <v>1360</v>
      </c>
      <c s="36" t="s">
        <v>1038</v>
      </c>
      <c s="37">
        <v>17.685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38.25">
      <c r="A38" s="35" t="s">
        <v>56</v>
      </c>
      <c r="E38" s="40" t="s">
        <v>1361</v>
      </c>
    </row>
    <row r="39" spans="1:5" ht="38.25">
      <c r="A39" t="s">
        <v>57</v>
      </c>
      <c r="E39" s="39" t="s">
        <v>1362</v>
      </c>
    </row>
    <row r="40" spans="1:16" ht="12.75">
      <c r="A40" t="s">
        <v>49</v>
      </c>
      <c s="34" t="s">
        <v>311</v>
      </c>
      <c s="34" t="s">
        <v>1363</v>
      </c>
      <c s="35" t="s">
        <v>5</v>
      </c>
      <c s="6" t="s">
        <v>1364</v>
      </c>
      <c s="36" t="s">
        <v>803</v>
      </c>
      <c s="37">
        <v>94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1365</v>
      </c>
    </row>
    <row r="43" spans="1:5" ht="25.5">
      <c r="A43" t="s">
        <v>57</v>
      </c>
      <c r="E43" s="39" t="s">
        <v>1366</v>
      </c>
    </row>
    <row r="44" spans="1:16" ht="12.75">
      <c r="A44" t="s">
        <v>49</v>
      </c>
      <c s="34" t="s">
        <v>314</v>
      </c>
      <c s="34" t="s">
        <v>1367</v>
      </c>
      <c s="35" t="s">
        <v>5</v>
      </c>
      <c s="6" t="s">
        <v>1368</v>
      </c>
      <c s="36" t="s">
        <v>218</v>
      </c>
      <c s="37">
        <v>280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56</v>
      </c>
      <c r="E46" s="40" t="s">
        <v>1369</v>
      </c>
    </row>
    <row r="47" spans="1:5" ht="63.75">
      <c r="A47" t="s">
        <v>57</v>
      </c>
      <c r="E47" s="39" t="s">
        <v>1370</v>
      </c>
    </row>
    <row r="48" spans="1:16" ht="12.75">
      <c r="A48" t="s">
        <v>49</v>
      </c>
      <c s="34" t="s">
        <v>318</v>
      </c>
      <c s="34" t="s">
        <v>1371</v>
      </c>
      <c s="35" t="s">
        <v>5</v>
      </c>
      <c s="6" t="s">
        <v>1372</v>
      </c>
      <c s="36" t="s">
        <v>218</v>
      </c>
      <c s="37">
        <v>118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54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1373</v>
      </c>
    </row>
    <row r="51" spans="1:5" ht="191.25">
      <c r="A51" t="s">
        <v>57</v>
      </c>
      <c r="E51" s="39" t="s">
        <v>1374</v>
      </c>
    </row>
    <row r="52" spans="1:16" ht="12.75">
      <c r="A52" t="s">
        <v>49</v>
      </c>
      <c s="34" t="s">
        <v>322</v>
      </c>
      <c s="34" t="s">
        <v>1375</v>
      </c>
      <c s="35" t="s">
        <v>5</v>
      </c>
      <c s="6" t="s">
        <v>1376</v>
      </c>
      <c s="36" t="s">
        <v>53</v>
      </c>
      <c s="37">
        <v>28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54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12.75">
      <c r="A54" s="35" t="s">
        <v>56</v>
      </c>
      <c r="E54" s="40" t="s">
        <v>1377</v>
      </c>
    </row>
    <row r="55" spans="1:5" ht="38.25">
      <c r="A55" t="s">
        <v>57</v>
      </c>
      <c r="E55" s="39" t="s">
        <v>1378</v>
      </c>
    </row>
    <row r="56" spans="1:16" ht="12.75">
      <c r="A56" t="s">
        <v>49</v>
      </c>
      <c s="34" t="s">
        <v>115</v>
      </c>
      <c s="34" t="s">
        <v>1379</v>
      </c>
      <c s="35" t="s">
        <v>5</v>
      </c>
      <c s="6" t="s">
        <v>1380</v>
      </c>
      <c s="36" t="s">
        <v>226</v>
      </c>
      <c s="37">
        <v>69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1381</v>
      </c>
    </row>
    <row r="59" spans="1:5" ht="369.75">
      <c r="A59" t="s">
        <v>57</v>
      </c>
      <c r="E59" s="39" t="s">
        <v>589</v>
      </c>
    </row>
    <row r="60" spans="1:16" ht="12.75">
      <c r="A60" t="s">
        <v>49</v>
      </c>
      <c s="34" t="s">
        <v>119</v>
      </c>
      <c s="34" t="s">
        <v>1382</v>
      </c>
      <c s="35" t="s">
        <v>5</v>
      </c>
      <c s="6" t="s">
        <v>1383</v>
      </c>
      <c s="36" t="s">
        <v>1038</v>
      </c>
      <c s="37">
        <v>2.886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1384</v>
      </c>
    </row>
    <row r="63" spans="1:5" ht="267.75">
      <c r="A63" t="s">
        <v>57</v>
      </c>
      <c r="E63" s="39" t="s">
        <v>1149</v>
      </c>
    </row>
    <row r="64" spans="1:16" ht="12.75">
      <c r="A64" t="s">
        <v>49</v>
      </c>
      <c s="34" t="s">
        <v>123</v>
      </c>
      <c s="34" t="s">
        <v>1385</v>
      </c>
      <c s="35" t="s">
        <v>5</v>
      </c>
      <c s="6" t="s">
        <v>1386</v>
      </c>
      <c s="36" t="s">
        <v>803</v>
      </c>
      <c s="37">
        <v>155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1387</v>
      </c>
    </row>
    <row r="66" spans="1:5" ht="12.75">
      <c r="A66" s="35" t="s">
        <v>56</v>
      </c>
      <c r="E66" s="40" t="s">
        <v>1388</v>
      </c>
    </row>
    <row r="67" spans="1:5" ht="102">
      <c r="A67" t="s">
        <v>57</v>
      </c>
      <c r="E67" s="39" t="s">
        <v>1389</v>
      </c>
    </row>
    <row r="68" spans="1:13" ht="12.75">
      <c r="A68" t="s">
        <v>46</v>
      </c>
      <c r="C68" s="31" t="s">
        <v>26</v>
      </c>
      <c r="E68" s="33" t="s">
        <v>1144</v>
      </c>
      <c r="J68" s="32">
        <f>0</f>
      </c>
      <c s="32">
        <f>0</f>
      </c>
      <c s="32">
        <f>0+L69+L73+L77</f>
      </c>
      <c s="32">
        <f>0+M69+M73+M77</f>
      </c>
    </row>
    <row r="69" spans="1:16" ht="12.75">
      <c r="A69" t="s">
        <v>49</v>
      </c>
      <c s="34" t="s">
        <v>326</v>
      </c>
      <c s="34" t="s">
        <v>1390</v>
      </c>
      <c s="35" t="s">
        <v>5</v>
      </c>
      <c s="6" t="s">
        <v>1391</v>
      </c>
      <c s="36" t="s">
        <v>226</v>
      </c>
      <c s="37">
        <v>14.317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1392</v>
      </c>
    </row>
    <row r="71" spans="1:5" ht="63.75">
      <c r="A71" s="35" t="s">
        <v>56</v>
      </c>
      <c r="E71" s="40" t="s">
        <v>1393</v>
      </c>
    </row>
    <row r="72" spans="1:5" ht="382.5">
      <c r="A72" t="s">
        <v>57</v>
      </c>
      <c r="E72" s="39" t="s">
        <v>1394</v>
      </c>
    </row>
    <row r="73" spans="1:16" ht="12.75">
      <c r="A73" t="s">
        <v>49</v>
      </c>
      <c s="34" t="s">
        <v>333</v>
      </c>
      <c s="34" t="s">
        <v>1395</v>
      </c>
      <c s="35" t="s">
        <v>5</v>
      </c>
      <c s="6" t="s">
        <v>1396</v>
      </c>
      <c s="36" t="s">
        <v>226</v>
      </c>
      <c s="37">
        <v>661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76.5">
      <c r="A75" s="35" t="s">
        <v>56</v>
      </c>
      <c r="E75" s="40" t="s">
        <v>1397</v>
      </c>
    </row>
    <row r="76" spans="1:5" ht="369.75">
      <c r="A76" t="s">
        <v>57</v>
      </c>
      <c r="E76" s="39" t="s">
        <v>1101</v>
      </c>
    </row>
    <row r="77" spans="1:16" ht="12.75">
      <c r="A77" t="s">
        <v>49</v>
      </c>
      <c s="34" t="s">
        <v>336</v>
      </c>
      <c s="34" t="s">
        <v>1398</v>
      </c>
      <c s="35" t="s">
        <v>5</v>
      </c>
      <c s="6" t="s">
        <v>1399</v>
      </c>
      <c s="36" t="s">
        <v>1038</v>
      </c>
      <c s="37">
        <v>99.822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1400</v>
      </c>
    </row>
    <row r="79" spans="1:5" ht="38.25">
      <c r="A79" s="35" t="s">
        <v>56</v>
      </c>
      <c r="E79" s="40" t="s">
        <v>1401</v>
      </c>
    </row>
    <row r="80" spans="1:5" ht="267.75">
      <c r="A80" t="s">
        <v>57</v>
      </c>
      <c r="E80" s="39" t="s">
        <v>1149</v>
      </c>
    </row>
    <row r="81" spans="1:13" ht="12.75">
      <c r="A81" t="s">
        <v>46</v>
      </c>
      <c r="C81" s="31" t="s">
        <v>299</v>
      </c>
      <c r="E81" s="33" t="s">
        <v>1092</v>
      </c>
      <c r="J81" s="32">
        <f>0</f>
      </c>
      <c s="32">
        <f>0</f>
      </c>
      <c s="32">
        <f>0+L82+L86+L90+L94+L98+L102</f>
      </c>
      <c s="32">
        <f>0+M82+M86+M90+M94+M98+M102</f>
      </c>
    </row>
    <row r="82" spans="1:16" ht="12.75">
      <c r="A82" t="s">
        <v>49</v>
      </c>
      <c s="34" t="s">
        <v>340</v>
      </c>
      <c s="34" t="s">
        <v>1159</v>
      </c>
      <c s="35" t="s">
        <v>5</v>
      </c>
      <c s="6" t="s">
        <v>1160</v>
      </c>
      <c s="36" t="s">
        <v>226</v>
      </c>
      <c s="37">
        <v>156.32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38.25">
      <c r="A84" s="35" t="s">
        <v>56</v>
      </c>
      <c r="E84" s="40" t="s">
        <v>1402</v>
      </c>
    </row>
    <row r="85" spans="1:5" ht="369.75">
      <c r="A85" t="s">
        <v>57</v>
      </c>
      <c r="E85" s="39" t="s">
        <v>1101</v>
      </c>
    </row>
    <row r="86" spans="1:16" ht="12.75">
      <c r="A86" t="s">
        <v>49</v>
      </c>
      <c s="34" t="s">
        <v>344</v>
      </c>
      <c s="34" t="s">
        <v>1295</v>
      </c>
      <c s="35" t="s">
        <v>5</v>
      </c>
      <c s="6" t="s">
        <v>1296</v>
      </c>
      <c s="36" t="s">
        <v>226</v>
      </c>
      <c s="37">
        <v>32.4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1403</v>
      </c>
    </row>
    <row r="89" spans="1:5" ht="369.75">
      <c r="A89" t="s">
        <v>57</v>
      </c>
      <c r="E89" s="39" t="s">
        <v>1101</v>
      </c>
    </row>
    <row r="90" spans="1:16" ht="12.75">
      <c r="A90" t="s">
        <v>49</v>
      </c>
      <c s="34" t="s">
        <v>50</v>
      </c>
      <c s="34" t="s">
        <v>1404</v>
      </c>
      <c s="35" t="s">
        <v>5</v>
      </c>
      <c s="6" t="s">
        <v>1405</v>
      </c>
      <c s="36" t="s">
        <v>226</v>
      </c>
      <c s="37">
        <v>3.7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1406</v>
      </c>
    </row>
    <row r="93" spans="1:5" ht="369.75">
      <c r="A93" t="s">
        <v>57</v>
      </c>
      <c r="E93" s="39" t="s">
        <v>1101</v>
      </c>
    </row>
    <row r="94" spans="1:16" ht="12.75">
      <c r="A94" t="s">
        <v>49</v>
      </c>
      <c s="34" t="s">
        <v>59</v>
      </c>
      <c s="34" t="s">
        <v>1407</v>
      </c>
      <c s="35" t="s">
        <v>5</v>
      </c>
      <c s="6" t="s">
        <v>1408</v>
      </c>
      <c s="36" t="s">
        <v>226</v>
      </c>
      <c s="37">
        <v>64.6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1409</v>
      </c>
    </row>
    <row r="97" spans="1:5" ht="51">
      <c r="A97" t="s">
        <v>57</v>
      </c>
      <c r="E97" s="39" t="s">
        <v>1410</v>
      </c>
    </row>
    <row r="98" spans="1:16" ht="12.75">
      <c r="A98" t="s">
        <v>49</v>
      </c>
      <c s="34" t="s">
        <v>63</v>
      </c>
      <c s="34" t="s">
        <v>1411</v>
      </c>
      <c s="35" t="s">
        <v>5</v>
      </c>
      <c s="6" t="s">
        <v>1412</v>
      </c>
      <c s="36" t="s">
        <v>226</v>
      </c>
      <c s="37">
        <v>3.7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1413</v>
      </c>
    </row>
    <row r="101" spans="1:5" ht="102">
      <c r="A101" t="s">
        <v>57</v>
      </c>
      <c r="E101" s="39" t="s">
        <v>1414</v>
      </c>
    </row>
    <row r="102" spans="1:16" ht="12.75">
      <c r="A102" t="s">
        <v>49</v>
      </c>
      <c s="34" t="s">
        <v>127</v>
      </c>
      <c s="34" t="s">
        <v>1415</v>
      </c>
      <c s="35" t="s">
        <v>5</v>
      </c>
      <c s="6" t="s">
        <v>1416</v>
      </c>
      <c s="36" t="s">
        <v>1038</v>
      </c>
      <c s="37">
        <v>4.266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1417</v>
      </c>
    </row>
    <row r="105" spans="1:5" ht="178.5">
      <c r="A105" t="s">
        <v>57</v>
      </c>
      <c r="E105" s="39" t="s">
        <v>1418</v>
      </c>
    </row>
    <row r="106" spans="1:13" ht="12.75">
      <c r="A106" t="s">
        <v>46</v>
      </c>
      <c r="C106" s="31" t="s">
        <v>303</v>
      </c>
      <c r="E106" s="33" t="s">
        <v>967</v>
      </c>
      <c r="J106" s="32">
        <f>0</f>
      </c>
      <c s="32">
        <f>0</f>
      </c>
      <c s="32">
        <f>0+L107</f>
      </c>
      <c s="32">
        <f>0+M107</f>
      </c>
    </row>
    <row r="107" spans="1:16" ht="12.75">
      <c r="A107" t="s">
        <v>49</v>
      </c>
      <c s="34" t="s">
        <v>75</v>
      </c>
      <c s="34" t="s">
        <v>1419</v>
      </c>
      <c s="35" t="s">
        <v>5</v>
      </c>
      <c s="6" t="s">
        <v>1420</v>
      </c>
      <c s="36" t="s">
        <v>803</v>
      </c>
      <c s="37">
        <v>370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431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1421</v>
      </c>
    </row>
    <row r="110" spans="1:5" ht="153">
      <c r="A110" t="s">
        <v>57</v>
      </c>
      <c r="E110" s="39" t="s">
        <v>1182</v>
      </c>
    </row>
    <row r="111" spans="1:13" ht="12.75">
      <c r="A111" t="s">
        <v>46</v>
      </c>
      <c r="C111" s="31" t="s">
        <v>311</v>
      </c>
      <c r="E111" s="33" t="s">
        <v>631</v>
      </c>
      <c r="J111" s="32">
        <f>0</f>
      </c>
      <c s="32">
        <f>0</f>
      </c>
      <c s="32">
        <f>0+L112+L116+L120+L124</f>
      </c>
      <c s="32">
        <f>0+M112+M116+M120+M124</f>
      </c>
    </row>
    <row r="112" spans="1:16" ht="12.75">
      <c r="A112" t="s">
        <v>49</v>
      </c>
      <c s="34" t="s">
        <v>79</v>
      </c>
      <c s="34" t="s">
        <v>1422</v>
      </c>
      <c s="35" t="s">
        <v>5</v>
      </c>
      <c s="6" t="s">
        <v>1423</v>
      </c>
      <c s="36" t="s">
        <v>803</v>
      </c>
      <c s="37">
        <v>1700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54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1424</v>
      </c>
    </row>
    <row r="115" spans="1:5" ht="204">
      <c r="A115" t="s">
        <v>57</v>
      </c>
      <c r="E115" s="39" t="s">
        <v>1425</v>
      </c>
    </row>
    <row r="116" spans="1:16" ht="12.75">
      <c r="A116" t="s">
        <v>49</v>
      </c>
      <c s="34" t="s">
        <v>83</v>
      </c>
      <c s="34" t="s">
        <v>1426</v>
      </c>
      <c s="35" t="s">
        <v>5</v>
      </c>
      <c s="6" t="s">
        <v>1427</v>
      </c>
      <c s="36" t="s">
        <v>803</v>
      </c>
      <c s="37">
        <v>1700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54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1424</v>
      </c>
    </row>
    <row r="119" spans="1:5" ht="38.25">
      <c r="A119" t="s">
        <v>57</v>
      </c>
      <c r="E119" s="39" t="s">
        <v>1428</v>
      </c>
    </row>
    <row r="120" spans="1:16" ht="12.75">
      <c r="A120" t="s">
        <v>49</v>
      </c>
      <c s="34" t="s">
        <v>131</v>
      </c>
      <c s="34" t="s">
        <v>1429</v>
      </c>
      <c s="35" t="s">
        <v>5</v>
      </c>
      <c s="6" t="s">
        <v>1430</v>
      </c>
      <c s="36" t="s">
        <v>803</v>
      </c>
      <c s="37">
        <v>140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431</v>
      </c>
      <c>
        <f>(M120*21)/100</f>
      </c>
      <c t="s">
        <v>27</v>
      </c>
    </row>
    <row r="121" spans="1:5" ht="12.75">
      <c r="A121" s="35" t="s">
        <v>55</v>
      </c>
      <c r="E121" s="39" t="s">
        <v>1431</v>
      </c>
    </row>
    <row r="122" spans="1:5" ht="12.75">
      <c r="A122" s="35" t="s">
        <v>56</v>
      </c>
      <c r="E122" s="40" t="s">
        <v>1432</v>
      </c>
    </row>
    <row r="123" spans="1:5" ht="63.75">
      <c r="A123" t="s">
        <v>57</v>
      </c>
      <c r="E123" s="39" t="s">
        <v>1433</v>
      </c>
    </row>
    <row r="124" spans="1:16" ht="12.75">
      <c r="A124" t="s">
        <v>49</v>
      </c>
      <c s="34" t="s">
        <v>135</v>
      </c>
      <c s="34" t="s">
        <v>1434</v>
      </c>
      <c s="35" t="s">
        <v>5</v>
      </c>
      <c s="6" t="s">
        <v>1435</v>
      </c>
      <c s="36" t="s">
        <v>803</v>
      </c>
      <c s="37">
        <v>540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54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1436</v>
      </c>
    </row>
    <row r="127" spans="1:5" ht="38.25">
      <c r="A127" t="s">
        <v>57</v>
      </c>
      <c r="E127" s="39" t="s">
        <v>1428</v>
      </c>
    </row>
    <row r="128" spans="1:13" ht="12.75">
      <c r="A128" t="s">
        <v>46</v>
      </c>
      <c r="C128" s="31" t="s">
        <v>314</v>
      </c>
      <c r="E128" s="33" t="s">
        <v>1437</v>
      </c>
      <c r="J128" s="32">
        <f>0</f>
      </c>
      <c s="32">
        <f>0</f>
      </c>
      <c s="32">
        <f>0+L129+L133+L137</f>
      </c>
      <c s="32">
        <f>0+M129+M133+M137</f>
      </c>
    </row>
    <row r="129" spans="1:16" ht="12.75">
      <c r="A129" t="s">
        <v>49</v>
      </c>
      <c s="34" t="s">
        <v>87</v>
      </c>
      <c s="34" t="s">
        <v>1311</v>
      </c>
      <c s="35" t="s">
        <v>5</v>
      </c>
      <c s="6" t="s">
        <v>1312</v>
      </c>
      <c s="36" t="s">
        <v>218</v>
      </c>
      <c s="37">
        <v>54.3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255">
      <c r="A132" t="s">
        <v>57</v>
      </c>
      <c r="E132" s="39" t="s">
        <v>1314</v>
      </c>
    </row>
    <row r="133" spans="1:16" ht="12.75">
      <c r="A133" t="s">
        <v>49</v>
      </c>
      <c s="34" t="s">
        <v>91</v>
      </c>
      <c s="34" t="s">
        <v>1438</v>
      </c>
      <c s="35" t="s">
        <v>5</v>
      </c>
      <c s="6" t="s">
        <v>1439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89.25">
      <c r="A136" t="s">
        <v>57</v>
      </c>
      <c r="E136" s="39" t="s">
        <v>1098</v>
      </c>
    </row>
    <row r="137" spans="1:16" ht="12.75">
      <c r="A137" t="s">
        <v>49</v>
      </c>
      <c s="34" t="s">
        <v>139</v>
      </c>
      <c s="34" t="s">
        <v>1440</v>
      </c>
      <c s="35" t="s">
        <v>5</v>
      </c>
      <c s="6" t="s">
        <v>1441</v>
      </c>
      <c s="36" t="s">
        <v>218</v>
      </c>
      <c s="37">
        <v>523.9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25.5">
      <c r="A139" s="35" t="s">
        <v>56</v>
      </c>
      <c r="E139" s="40" t="s">
        <v>1442</v>
      </c>
    </row>
    <row r="140" spans="1:5" ht="242.25">
      <c r="A140" t="s">
        <v>57</v>
      </c>
      <c r="E140" s="39" t="s">
        <v>1443</v>
      </c>
    </row>
    <row r="141" spans="1:13" ht="12.75">
      <c r="A141" t="s">
        <v>46</v>
      </c>
      <c r="C141" s="31" t="s">
        <v>318</v>
      </c>
      <c r="E141" s="33" t="s">
        <v>1444</v>
      </c>
      <c r="J141" s="32">
        <f>0</f>
      </c>
      <c s="32">
        <f>0</f>
      </c>
      <c s="32">
        <f>0+L142+L146+L150+L154+L158+L162+L166</f>
      </c>
      <c s="32">
        <f>0+M142+M146+M150+M154+M158+M162+M166</f>
      </c>
    </row>
    <row r="142" spans="1:16" ht="12.75">
      <c r="A142" t="s">
        <v>49</v>
      </c>
      <c s="34" t="s">
        <v>95</v>
      </c>
      <c s="34" t="s">
        <v>1445</v>
      </c>
      <c s="35" t="s">
        <v>5</v>
      </c>
      <c s="6" t="s">
        <v>1446</v>
      </c>
      <c s="36" t="s">
        <v>218</v>
      </c>
      <c s="37">
        <v>111.6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1447</v>
      </c>
    </row>
    <row r="145" spans="1:5" ht="63.75">
      <c r="A145" t="s">
        <v>57</v>
      </c>
      <c r="E145" s="39" t="s">
        <v>1448</v>
      </c>
    </row>
    <row r="146" spans="1:16" ht="12.75">
      <c r="A146" t="s">
        <v>49</v>
      </c>
      <c s="34" t="s">
        <v>99</v>
      </c>
      <c s="34" t="s">
        <v>1449</v>
      </c>
      <c s="35" t="s">
        <v>5</v>
      </c>
      <c s="6" t="s">
        <v>1450</v>
      </c>
      <c s="36" t="s">
        <v>218</v>
      </c>
      <c s="37">
        <v>80.2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76.5">
      <c r="A149" t="s">
        <v>57</v>
      </c>
      <c r="E149" s="39" t="s">
        <v>1322</v>
      </c>
    </row>
    <row r="150" spans="1:16" ht="12.75">
      <c r="A150" t="s">
        <v>49</v>
      </c>
      <c s="34" t="s">
        <v>103</v>
      </c>
      <c s="34" t="s">
        <v>1451</v>
      </c>
      <c s="35" t="s">
        <v>5</v>
      </c>
      <c s="6" t="s">
        <v>1452</v>
      </c>
      <c s="36" t="s">
        <v>226</v>
      </c>
      <c s="37">
        <v>304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1453</v>
      </c>
    </row>
    <row r="153" spans="1:5" ht="102">
      <c r="A153" t="s">
        <v>57</v>
      </c>
      <c r="E153" s="39" t="s">
        <v>1454</v>
      </c>
    </row>
    <row r="154" spans="1:16" ht="12.75">
      <c r="A154" t="s">
        <v>49</v>
      </c>
      <c s="34" t="s">
        <v>107</v>
      </c>
      <c s="34" t="s">
        <v>1455</v>
      </c>
      <c s="35" t="s">
        <v>5</v>
      </c>
      <c s="6" t="s">
        <v>1456</v>
      </c>
      <c s="36" t="s">
        <v>218</v>
      </c>
      <c s="37">
        <v>419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431</v>
      </c>
      <c>
        <f>(M154*21)/100</f>
      </c>
      <c t="s">
        <v>27</v>
      </c>
    </row>
    <row r="155" spans="1:5" ht="25.5">
      <c r="A155" s="35" t="s">
        <v>55</v>
      </c>
      <c r="E155" s="39" t="s">
        <v>1457</v>
      </c>
    </row>
    <row r="156" spans="1:5" ht="12.75">
      <c r="A156" s="35" t="s">
        <v>56</v>
      </c>
      <c r="E156" s="40" t="s">
        <v>1458</v>
      </c>
    </row>
    <row r="157" spans="1:5" ht="357">
      <c r="A157" t="s">
        <v>57</v>
      </c>
      <c r="E157" s="39" t="s">
        <v>1459</v>
      </c>
    </row>
    <row r="158" spans="1:16" ht="12.75">
      <c r="A158" t="s">
        <v>49</v>
      </c>
      <c s="34" t="s">
        <v>143</v>
      </c>
      <c s="34" t="s">
        <v>1460</v>
      </c>
      <c s="35" t="s">
        <v>5</v>
      </c>
      <c s="6" t="s">
        <v>1461</v>
      </c>
      <c s="36" t="s">
        <v>53</v>
      </c>
      <c s="37">
        <v>15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38.25">
      <c r="A161" t="s">
        <v>57</v>
      </c>
      <c r="E161" s="39" t="s">
        <v>1462</v>
      </c>
    </row>
    <row r="162" spans="1:16" ht="12.75">
      <c r="A162" t="s">
        <v>49</v>
      </c>
      <c s="34" t="s">
        <v>147</v>
      </c>
      <c s="34" t="s">
        <v>1463</v>
      </c>
      <c s="35" t="s">
        <v>5</v>
      </c>
      <c s="6" t="s">
        <v>1464</v>
      </c>
      <c s="36" t="s">
        <v>218</v>
      </c>
      <c s="37">
        <v>43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431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1465</v>
      </c>
    </row>
    <row r="165" spans="1:5" ht="25.5">
      <c r="A165" t="s">
        <v>57</v>
      </c>
      <c r="E165" s="39" t="s">
        <v>1466</v>
      </c>
    </row>
    <row r="166" spans="1:16" ht="12.75">
      <c r="A166" t="s">
        <v>49</v>
      </c>
      <c s="34" t="s">
        <v>151</v>
      </c>
      <c s="34" t="s">
        <v>1467</v>
      </c>
      <c s="35" t="s">
        <v>5</v>
      </c>
      <c s="6" t="s">
        <v>1468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431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409.5">
      <c r="A169" t="s">
        <v>57</v>
      </c>
      <c r="E169" s="39" t="s">
        <v>1469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1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1340</v>
      </c>
      <c r="E4" s="26" t="s">
        <v>1341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COUNTIFS(L8:L108,"=0",A8:A108,"P")+COUNTIFS(L8:L108,"",A8:A108,"P")+SUM(Q8:Q108)</f>
      </c>
    </row>
    <row r="8" spans="1:13" ht="12.75">
      <c r="A8" t="s">
        <v>44</v>
      </c>
      <c r="C8" s="28" t="s">
        <v>1472</v>
      </c>
      <c r="E8" s="30" t="s">
        <v>1471</v>
      </c>
      <c r="J8" s="29">
        <f>0+J9+J18+J55+J72+J89+J94+J103</f>
      </c>
      <c s="29">
        <f>0+K9+K18+K55+K72+K89+K94+K103</f>
      </c>
      <c s="29">
        <f>0+L9+L18+L55+L72+L89+L94+L103</f>
      </c>
      <c s="29">
        <f>0+M9+M18+M55+M72+M89+M94+M103</f>
      </c>
    </row>
    <row r="9" spans="1:13" ht="12.75">
      <c r="A9" t="s">
        <v>46</v>
      </c>
      <c r="C9" s="31" t="s">
        <v>626</v>
      </c>
      <c r="E9" s="33" t="s">
        <v>627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277</v>
      </c>
      <c s="34" t="s">
        <v>1119</v>
      </c>
      <c s="35" t="s">
        <v>1120</v>
      </c>
      <c s="6" t="s">
        <v>1121</v>
      </c>
      <c s="36" t="s">
        <v>1038</v>
      </c>
      <c s="37">
        <v>4864.778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25.5">
      <c r="A11" s="35" t="s">
        <v>55</v>
      </c>
      <c r="E11" s="39" t="s">
        <v>1039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1040</v>
      </c>
    </row>
    <row r="14" spans="1:16" ht="12.75">
      <c r="A14" t="s">
        <v>49</v>
      </c>
      <c s="34" t="s">
        <v>27</v>
      </c>
      <c s="34" t="s">
        <v>1473</v>
      </c>
      <c s="35" t="s">
        <v>5</v>
      </c>
      <c s="6" t="s">
        <v>1474</v>
      </c>
      <c s="36" t="s">
        <v>226</v>
      </c>
      <c s="37">
        <v>87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1475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1476</v>
      </c>
    </row>
    <row r="18" spans="1:13" ht="12.75">
      <c r="A18" t="s">
        <v>46</v>
      </c>
      <c r="C18" s="31" t="s">
        <v>277</v>
      </c>
      <c r="E18" s="33" t="s">
        <v>1060</v>
      </c>
      <c r="J18" s="32">
        <f>0</f>
      </c>
      <c s="32">
        <f>0</f>
      </c>
      <c s="32">
        <f>0+L19+L23+L27+L31+L35+L39+L43+L47+L51</f>
      </c>
      <c s="32">
        <f>0+M19+M23+M27+M31+M35+M39+M43+M47+M51</f>
      </c>
    </row>
    <row r="19" spans="1:16" ht="12.75">
      <c r="A19" t="s">
        <v>49</v>
      </c>
      <c s="34" t="s">
        <v>26</v>
      </c>
      <c s="34" t="s">
        <v>1477</v>
      </c>
      <c s="35" t="s">
        <v>1478</v>
      </c>
      <c s="6" t="s">
        <v>1479</v>
      </c>
      <c s="36" t="s">
        <v>226</v>
      </c>
      <c s="37">
        <v>87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25.5">
      <c r="A20" s="35" t="s">
        <v>55</v>
      </c>
      <c r="E20" s="39" t="s">
        <v>1480</v>
      </c>
    </row>
    <row r="21" spans="1:5" ht="12.75">
      <c r="A21" s="35" t="s">
        <v>56</v>
      </c>
      <c r="E21" s="40" t="s">
        <v>1481</v>
      </c>
    </row>
    <row r="22" spans="1:5" ht="306">
      <c r="A22" t="s">
        <v>57</v>
      </c>
      <c r="E22" s="39" t="s">
        <v>1482</v>
      </c>
    </row>
    <row r="23" spans="1:16" ht="12.75">
      <c r="A23" t="s">
        <v>49</v>
      </c>
      <c s="34" t="s">
        <v>299</v>
      </c>
      <c s="34" t="s">
        <v>1483</v>
      </c>
      <c s="35" t="s">
        <v>5</v>
      </c>
      <c s="6" t="s">
        <v>1484</v>
      </c>
      <c s="36" t="s">
        <v>218</v>
      </c>
      <c s="37">
        <v>157.2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63.75">
      <c r="A26" t="s">
        <v>57</v>
      </c>
      <c r="E26" s="39" t="s">
        <v>1485</v>
      </c>
    </row>
    <row r="27" spans="1:16" ht="12.75">
      <c r="A27" t="s">
        <v>49</v>
      </c>
      <c s="34" t="s">
        <v>303</v>
      </c>
      <c s="34" t="s">
        <v>224</v>
      </c>
      <c s="35" t="s">
        <v>5</v>
      </c>
      <c s="6" t="s">
        <v>225</v>
      </c>
      <c s="36" t="s">
        <v>226</v>
      </c>
      <c s="37">
        <v>4715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1486</v>
      </c>
    </row>
    <row r="30" spans="1:5" ht="318.75">
      <c r="A30" t="s">
        <v>57</v>
      </c>
      <c r="E30" s="39" t="s">
        <v>1346</v>
      </c>
    </row>
    <row r="31" spans="1:16" ht="12.75">
      <c r="A31" t="s">
        <v>49</v>
      </c>
      <c s="34" t="s">
        <v>306</v>
      </c>
      <c s="34" t="s">
        <v>1347</v>
      </c>
      <c s="35" t="s">
        <v>5</v>
      </c>
      <c s="6" t="s">
        <v>1348</v>
      </c>
      <c s="36" t="s">
        <v>226</v>
      </c>
      <c s="37">
        <v>4864.778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56</v>
      </c>
      <c r="E33" s="40" t="s">
        <v>1487</v>
      </c>
    </row>
    <row r="34" spans="1:5" ht="191.25">
      <c r="A34" t="s">
        <v>57</v>
      </c>
      <c r="E34" s="39" t="s">
        <v>1350</v>
      </c>
    </row>
    <row r="35" spans="1:16" ht="12.75">
      <c r="A35" t="s">
        <v>49</v>
      </c>
      <c s="34" t="s">
        <v>311</v>
      </c>
      <c s="34" t="s">
        <v>1351</v>
      </c>
      <c s="35" t="s">
        <v>5</v>
      </c>
      <c s="6" t="s">
        <v>1352</v>
      </c>
      <c s="36" t="s">
        <v>226</v>
      </c>
      <c s="37">
        <v>3150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1488</v>
      </c>
    </row>
    <row r="38" spans="1:5" ht="293.25">
      <c r="A38" t="s">
        <v>57</v>
      </c>
      <c r="E38" s="39" t="s">
        <v>1354</v>
      </c>
    </row>
    <row r="39" spans="1:16" ht="12.75">
      <c r="A39" t="s">
        <v>49</v>
      </c>
      <c s="34" t="s">
        <v>314</v>
      </c>
      <c s="34" t="s">
        <v>1489</v>
      </c>
      <c s="35" t="s">
        <v>5</v>
      </c>
      <c s="6" t="s">
        <v>1490</v>
      </c>
      <c s="36" t="s">
        <v>803</v>
      </c>
      <c s="37">
        <v>435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1491</v>
      </c>
    </row>
    <row r="42" spans="1:5" ht="38.25">
      <c r="A42" t="s">
        <v>57</v>
      </c>
      <c r="E42" s="39" t="s">
        <v>1492</v>
      </c>
    </row>
    <row r="43" spans="1:16" ht="12.75">
      <c r="A43" t="s">
        <v>49</v>
      </c>
      <c s="34" t="s">
        <v>318</v>
      </c>
      <c s="34" t="s">
        <v>1493</v>
      </c>
      <c s="35" t="s">
        <v>5</v>
      </c>
      <c s="6" t="s">
        <v>1494</v>
      </c>
      <c s="36" t="s">
        <v>803</v>
      </c>
      <c s="37">
        <v>435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1495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1496</v>
      </c>
    </row>
    <row r="47" spans="1:16" ht="12.75">
      <c r="A47" t="s">
        <v>49</v>
      </c>
      <c s="34" t="s">
        <v>322</v>
      </c>
      <c s="34" t="s">
        <v>1497</v>
      </c>
      <c s="35" t="s">
        <v>5</v>
      </c>
      <c s="6" t="s">
        <v>1498</v>
      </c>
      <c s="36" t="s">
        <v>803</v>
      </c>
      <c s="37">
        <v>1305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1499</v>
      </c>
    </row>
    <row r="50" spans="1:5" ht="38.25">
      <c r="A50" t="s">
        <v>57</v>
      </c>
      <c r="E50" s="39" t="s">
        <v>1500</v>
      </c>
    </row>
    <row r="51" spans="1:16" ht="12.75">
      <c r="A51" t="s">
        <v>49</v>
      </c>
      <c s="34" t="s">
        <v>326</v>
      </c>
      <c s="34" t="s">
        <v>1501</v>
      </c>
      <c s="35" t="s">
        <v>5</v>
      </c>
      <c s="6" t="s">
        <v>1502</v>
      </c>
      <c s="36" t="s">
        <v>226</v>
      </c>
      <c s="37">
        <v>6.525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1503</v>
      </c>
    </row>
    <row r="53" spans="1:5" ht="12.75">
      <c r="A53" s="35" t="s">
        <v>56</v>
      </c>
      <c r="E53" s="40" t="s">
        <v>1504</v>
      </c>
    </row>
    <row r="54" spans="1:5" ht="38.25">
      <c r="A54" t="s">
        <v>57</v>
      </c>
      <c r="E54" s="39" t="s">
        <v>1505</v>
      </c>
    </row>
    <row r="55" spans="1:13" ht="12.75">
      <c r="A55" t="s">
        <v>46</v>
      </c>
      <c r="C55" s="31" t="s">
        <v>27</v>
      </c>
      <c r="E55" s="33" t="s">
        <v>1080</v>
      </c>
      <c r="J55" s="32">
        <f>0</f>
      </c>
      <c s="32">
        <f>0</f>
      </c>
      <c s="32">
        <f>0+L56+L60+L64+L68</f>
      </c>
      <c s="32">
        <f>0+M56+M60+M64+M68</f>
      </c>
    </row>
    <row r="56" spans="1:16" ht="12.75">
      <c r="A56" t="s">
        <v>49</v>
      </c>
      <c s="34" t="s">
        <v>329</v>
      </c>
      <c s="34" t="s">
        <v>1359</v>
      </c>
      <c s="35" t="s">
        <v>5</v>
      </c>
      <c s="6" t="s">
        <v>1360</v>
      </c>
      <c s="36" t="s">
        <v>1038</v>
      </c>
      <c s="37">
        <v>129.956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54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1506</v>
      </c>
    </row>
    <row r="59" spans="1:5" ht="38.25">
      <c r="A59" t="s">
        <v>57</v>
      </c>
      <c r="E59" s="39" t="s">
        <v>1362</v>
      </c>
    </row>
    <row r="60" spans="1:16" ht="12.75">
      <c r="A60" t="s">
        <v>49</v>
      </c>
      <c s="34" t="s">
        <v>333</v>
      </c>
      <c s="34" t="s">
        <v>1363</v>
      </c>
      <c s="35" t="s">
        <v>5</v>
      </c>
      <c s="6" t="s">
        <v>1364</v>
      </c>
      <c s="36" t="s">
        <v>803</v>
      </c>
      <c s="37">
        <v>851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54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1507</v>
      </c>
    </row>
    <row r="63" spans="1:5" ht="25.5">
      <c r="A63" t="s">
        <v>57</v>
      </c>
      <c r="E63" s="39" t="s">
        <v>1366</v>
      </c>
    </row>
    <row r="64" spans="1:16" ht="12.75">
      <c r="A64" t="s">
        <v>49</v>
      </c>
      <c s="34" t="s">
        <v>336</v>
      </c>
      <c s="34" t="s">
        <v>1508</v>
      </c>
      <c s="35" t="s">
        <v>5</v>
      </c>
      <c s="6" t="s">
        <v>1509</v>
      </c>
      <c s="36" t="s">
        <v>218</v>
      </c>
      <c s="37">
        <v>2120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54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1510</v>
      </c>
    </row>
    <row r="67" spans="1:5" ht="63.75">
      <c r="A67" t="s">
        <v>57</v>
      </c>
      <c r="E67" s="39" t="s">
        <v>1370</v>
      </c>
    </row>
    <row r="68" spans="1:16" ht="12.75">
      <c r="A68" t="s">
        <v>49</v>
      </c>
      <c s="34" t="s">
        <v>340</v>
      </c>
      <c s="34" t="s">
        <v>1385</v>
      </c>
      <c s="35" t="s">
        <v>5</v>
      </c>
      <c s="6" t="s">
        <v>1386</v>
      </c>
      <c s="36" t="s">
        <v>803</v>
      </c>
      <c s="37">
        <v>738.84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54</v>
      </c>
      <c>
        <f>(M68*21)/100</f>
      </c>
      <c t="s">
        <v>27</v>
      </c>
    </row>
    <row r="69" spans="1:5" ht="12.75">
      <c r="A69" s="35" t="s">
        <v>55</v>
      </c>
      <c r="E69" s="39" t="s">
        <v>1511</v>
      </c>
    </row>
    <row r="70" spans="1:5" ht="12.75">
      <c r="A70" s="35" t="s">
        <v>56</v>
      </c>
      <c r="E70" s="40" t="s">
        <v>1512</v>
      </c>
    </row>
    <row r="71" spans="1:5" ht="102">
      <c r="A71" t="s">
        <v>57</v>
      </c>
      <c r="E71" s="39" t="s">
        <v>1389</v>
      </c>
    </row>
    <row r="72" spans="1:13" ht="12.75">
      <c r="A72" t="s">
        <v>46</v>
      </c>
      <c r="C72" s="31" t="s">
        <v>26</v>
      </c>
      <c r="E72" s="33" t="s">
        <v>1144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12.75">
      <c r="A73" t="s">
        <v>49</v>
      </c>
      <c s="34" t="s">
        <v>344</v>
      </c>
      <c s="34" t="s">
        <v>1390</v>
      </c>
      <c s="35" t="s">
        <v>5</v>
      </c>
      <c s="6" t="s">
        <v>1391</v>
      </c>
      <c s="36" t="s">
        <v>226</v>
      </c>
      <c s="37">
        <v>23.58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1392</v>
      </c>
    </row>
    <row r="75" spans="1:5" ht="12.75">
      <c r="A75" s="35" t="s">
        <v>56</v>
      </c>
      <c r="E75" s="40" t="s">
        <v>1513</v>
      </c>
    </row>
    <row r="76" spans="1:5" ht="382.5">
      <c r="A76" t="s">
        <v>57</v>
      </c>
      <c r="E76" s="39" t="s">
        <v>1394</v>
      </c>
    </row>
    <row r="77" spans="1:16" ht="12.75">
      <c r="A77" t="s">
        <v>49</v>
      </c>
      <c s="34" t="s">
        <v>50</v>
      </c>
      <c s="34" t="s">
        <v>1514</v>
      </c>
      <c s="35" t="s">
        <v>5</v>
      </c>
      <c s="6" t="s">
        <v>1515</v>
      </c>
      <c s="36" t="s">
        <v>1038</v>
      </c>
      <c s="37">
        <v>1.705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1516</v>
      </c>
    </row>
    <row r="80" spans="1:5" ht="242.25">
      <c r="A80" t="s">
        <v>57</v>
      </c>
      <c r="E80" s="39" t="s">
        <v>1517</v>
      </c>
    </row>
    <row r="81" spans="1:16" ht="12.75">
      <c r="A81" t="s">
        <v>49</v>
      </c>
      <c s="34" t="s">
        <v>59</v>
      </c>
      <c s="34" t="s">
        <v>1518</v>
      </c>
      <c s="35" t="s">
        <v>5</v>
      </c>
      <c s="6" t="s">
        <v>1519</v>
      </c>
      <c s="36" t="s">
        <v>226</v>
      </c>
      <c s="37">
        <v>876.65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40.25">
      <c r="A83" s="35" t="s">
        <v>56</v>
      </c>
      <c r="E83" s="40" t="s">
        <v>1520</v>
      </c>
    </row>
    <row r="84" spans="1:5" ht="369.75">
      <c r="A84" t="s">
        <v>57</v>
      </c>
      <c r="E84" s="39" t="s">
        <v>1101</v>
      </c>
    </row>
    <row r="85" spans="1:16" ht="12.75">
      <c r="A85" t="s">
        <v>49</v>
      </c>
      <c s="34" t="s">
        <v>63</v>
      </c>
      <c s="34" t="s">
        <v>1521</v>
      </c>
      <c s="35" t="s">
        <v>5</v>
      </c>
      <c s="6" t="s">
        <v>1522</v>
      </c>
      <c s="36" t="s">
        <v>1038</v>
      </c>
      <c s="37">
        <v>106.164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7.5">
      <c r="A87" s="35" t="s">
        <v>56</v>
      </c>
      <c r="E87" s="40" t="s">
        <v>1523</v>
      </c>
    </row>
    <row r="88" spans="1:5" ht="267.75">
      <c r="A88" t="s">
        <v>57</v>
      </c>
      <c r="E88" s="39" t="s">
        <v>1149</v>
      </c>
    </row>
    <row r="89" spans="1:13" ht="12.75">
      <c r="A89" t="s">
        <v>46</v>
      </c>
      <c r="C89" s="31" t="s">
        <v>299</v>
      </c>
      <c r="E89" s="33" t="s">
        <v>1092</v>
      </c>
      <c r="J89" s="32">
        <f>0</f>
      </c>
      <c s="32">
        <f>0</f>
      </c>
      <c s="32">
        <f>0+L90</f>
      </c>
      <c s="32">
        <f>0+M90</f>
      </c>
    </row>
    <row r="90" spans="1:16" ht="12.75">
      <c r="A90" t="s">
        <v>49</v>
      </c>
      <c s="34" t="s">
        <v>67</v>
      </c>
      <c s="34" t="s">
        <v>1159</v>
      </c>
      <c s="35" t="s">
        <v>5</v>
      </c>
      <c s="6" t="s">
        <v>1160</v>
      </c>
      <c s="36" t="s">
        <v>226</v>
      </c>
      <c s="37">
        <v>102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1524</v>
      </c>
    </row>
    <row r="93" spans="1:5" ht="369.75">
      <c r="A93" t="s">
        <v>57</v>
      </c>
      <c r="E93" s="39" t="s">
        <v>1101</v>
      </c>
    </row>
    <row r="94" spans="1:13" ht="12.75">
      <c r="A94" t="s">
        <v>46</v>
      </c>
      <c r="C94" s="31" t="s">
        <v>311</v>
      </c>
      <c r="E94" s="33" t="s">
        <v>631</v>
      </c>
      <c r="J94" s="32">
        <f>0</f>
      </c>
      <c s="32">
        <f>0</f>
      </c>
      <c s="32">
        <f>0+L95+L99</f>
      </c>
      <c s="32">
        <f>0+M95+M99</f>
      </c>
    </row>
    <row r="95" spans="1:16" ht="25.5">
      <c r="A95" t="s">
        <v>49</v>
      </c>
      <c s="34" t="s">
        <v>75</v>
      </c>
      <c s="34" t="s">
        <v>1525</v>
      </c>
      <c s="35" t="s">
        <v>5</v>
      </c>
      <c s="6" t="s">
        <v>1526</v>
      </c>
      <c s="36" t="s">
        <v>803</v>
      </c>
      <c s="37">
        <v>1250.44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1527</v>
      </c>
    </row>
    <row r="98" spans="1:5" ht="191.25">
      <c r="A98" t="s">
        <v>57</v>
      </c>
      <c r="E98" s="39" t="s">
        <v>1528</v>
      </c>
    </row>
    <row r="99" spans="1:16" ht="12.75">
      <c r="A99" t="s">
        <v>49</v>
      </c>
      <c s="34" t="s">
        <v>79</v>
      </c>
      <c s="34" t="s">
        <v>1426</v>
      </c>
      <c s="35" t="s">
        <v>5</v>
      </c>
      <c s="6" t="s">
        <v>1427</v>
      </c>
      <c s="36" t="s">
        <v>803</v>
      </c>
      <c s="37">
        <v>1250.44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1529</v>
      </c>
    </row>
    <row r="101" spans="1:5" ht="12.75">
      <c r="A101" s="35" t="s">
        <v>56</v>
      </c>
      <c r="E101" s="40" t="s">
        <v>1527</v>
      </c>
    </row>
    <row r="102" spans="1:5" ht="38.25">
      <c r="A102" t="s">
        <v>57</v>
      </c>
      <c r="E102" s="39" t="s">
        <v>1428</v>
      </c>
    </row>
    <row r="103" spans="1:13" ht="12.75">
      <c r="A103" t="s">
        <v>46</v>
      </c>
      <c r="C103" s="31" t="s">
        <v>318</v>
      </c>
      <c r="E103" s="33" t="s">
        <v>1444</v>
      </c>
      <c r="J103" s="32">
        <f>0</f>
      </c>
      <c s="32">
        <f>0</f>
      </c>
      <c s="32">
        <f>0+L104+L108</f>
      </c>
      <c s="32">
        <f>0+M104+M108</f>
      </c>
    </row>
    <row r="104" spans="1:16" ht="12.75">
      <c r="A104" t="s">
        <v>49</v>
      </c>
      <c s="34" t="s">
        <v>71</v>
      </c>
      <c s="34" t="s">
        <v>1445</v>
      </c>
      <c s="35" t="s">
        <v>5</v>
      </c>
      <c s="6" t="s">
        <v>1446</v>
      </c>
      <c s="36" t="s">
        <v>218</v>
      </c>
      <c s="37">
        <v>158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54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63.75">
      <c r="A107" t="s">
        <v>57</v>
      </c>
      <c r="E107" s="39" t="s">
        <v>1448</v>
      </c>
    </row>
    <row r="108" spans="1:16" ht="12.75">
      <c r="A108" t="s">
        <v>49</v>
      </c>
      <c s="34" t="s">
        <v>83</v>
      </c>
      <c s="34" t="s">
        <v>1455</v>
      </c>
      <c s="35" t="s">
        <v>5</v>
      </c>
      <c s="6" t="s">
        <v>1456</v>
      </c>
      <c s="36" t="s">
        <v>218</v>
      </c>
      <c s="37">
        <v>16.5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431</v>
      </c>
      <c>
        <f>(M108*21)/100</f>
      </c>
      <c t="s">
        <v>27</v>
      </c>
    </row>
    <row r="109" spans="1:5" ht="25.5">
      <c r="A109" s="35" t="s">
        <v>55</v>
      </c>
      <c r="E109" s="39" t="s">
        <v>1457</v>
      </c>
    </row>
    <row r="110" spans="1:5" ht="12.75">
      <c r="A110" s="35" t="s">
        <v>56</v>
      </c>
      <c r="E110" s="40" t="s">
        <v>1530</v>
      </c>
    </row>
    <row r="111" spans="1:5" ht="357">
      <c r="A111" t="s">
        <v>57</v>
      </c>
      <c r="E111" s="39" t="s">
        <v>1459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1340</v>
      </c>
      <c s="41">
        <f>Rekapitulace!C30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1340</v>
      </c>
      <c r="E4" s="26" t="s">
        <v>1341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COUNTIFS(L8:L62,"=0",A8:A62,"P")+COUNTIFS(L8:L62,"",A8:A62,"P")+SUM(Q8:Q62)</f>
      </c>
    </row>
    <row r="8" spans="1:13" ht="12.75">
      <c r="A8" t="s">
        <v>44</v>
      </c>
      <c r="C8" s="28" t="s">
        <v>1533</v>
      </c>
      <c r="E8" s="30" t="s">
        <v>1532</v>
      </c>
      <c r="J8" s="29">
        <f>0+J9+J14+J27+J44+J57</f>
      </c>
      <c s="29">
        <f>0+K9+K14+K27+K44+K57</f>
      </c>
      <c s="29">
        <f>0+L9+L14+L27+L44+L57</f>
      </c>
      <c s="29">
        <f>0+M9+M14+M27+M44+M57</f>
      </c>
    </row>
    <row r="9" spans="1:13" ht="12.75">
      <c r="A9" t="s">
        <v>46</v>
      </c>
      <c r="C9" s="31" t="s">
        <v>277</v>
      </c>
      <c r="E9" s="33" t="s">
        <v>1060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277</v>
      </c>
      <c s="34" t="s">
        <v>1351</v>
      </c>
      <c s="35" t="s">
        <v>5</v>
      </c>
      <c s="6" t="s">
        <v>1352</v>
      </c>
      <c s="36" t="s">
        <v>226</v>
      </c>
      <c s="37">
        <v>38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1534</v>
      </c>
    </row>
    <row r="13" spans="1:5" ht="293.25">
      <c r="A13" t="s">
        <v>57</v>
      </c>
      <c r="E13" s="39" t="s">
        <v>1354</v>
      </c>
    </row>
    <row r="14" spans="1:13" ht="12.75">
      <c r="A14" t="s">
        <v>46</v>
      </c>
      <c r="C14" s="31" t="s">
        <v>26</v>
      </c>
      <c r="E14" s="33" t="s">
        <v>1144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26</v>
      </c>
      <c s="34" t="s">
        <v>1390</v>
      </c>
      <c s="35" t="s">
        <v>5</v>
      </c>
      <c s="6" t="s">
        <v>1391</v>
      </c>
      <c s="36" t="s">
        <v>226</v>
      </c>
      <c s="37">
        <v>1.68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1392</v>
      </c>
    </row>
    <row r="17" spans="1:5" ht="12.75">
      <c r="A17" s="35" t="s">
        <v>56</v>
      </c>
      <c r="E17" s="40" t="s">
        <v>1535</v>
      </c>
    </row>
    <row r="18" spans="1:5" ht="382.5">
      <c r="A18" t="s">
        <v>57</v>
      </c>
      <c r="E18" s="39" t="s">
        <v>1394</v>
      </c>
    </row>
    <row r="19" spans="1:16" ht="12.75">
      <c r="A19" t="s">
        <v>49</v>
      </c>
      <c s="34" t="s">
        <v>299</v>
      </c>
      <c s="34" t="s">
        <v>1518</v>
      </c>
      <c s="35" t="s">
        <v>5</v>
      </c>
      <c s="6" t="s">
        <v>1519</v>
      </c>
      <c s="36" t="s">
        <v>226</v>
      </c>
      <c s="37">
        <v>29.313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1536</v>
      </c>
    </row>
    <row r="22" spans="1:5" ht="369.75">
      <c r="A22" t="s">
        <v>57</v>
      </c>
      <c r="E22" s="39" t="s">
        <v>1101</v>
      </c>
    </row>
    <row r="23" spans="1:16" ht="12.75">
      <c r="A23" t="s">
        <v>49</v>
      </c>
      <c s="34" t="s">
        <v>303</v>
      </c>
      <c s="34" t="s">
        <v>1521</v>
      </c>
      <c s="35" t="s">
        <v>5</v>
      </c>
      <c s="6" t="s">
        <v>1522</v>
      </c>
      <c s="36" t="s">
        <v>1038</v>
      </c>
      <c s="37">
        <v>4.698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1537</v>
      </c>
    </row>
    <row r="26" spans="1:5" ht="267.75">
      <c r="A26" t="s">
        <v>57</v>
      </c>
      <c r="E26" s="39" t="s">
        <v>1149</v>
      </c>
    </row>
    <row r="27" spans="1:13" ht="12.75">
      <c r="A27" t="s">
        <v>46</v>
      </c>
      <c r="C27" s="31" t="s">
        <v>299</v>
      </c>
      <c r="E27" s="33" t="s">
        <v>1092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306</v>
      </c>
      <c s="34" t="s">
        <v>1538</v>
      </c>
      <c s="35" t="s">
        <v>5</v>
      </c>
      <c s="6" t="s">
        <v>1539</v>
      </c>
      <c s="36" t="s">
        <v>226</v>
      </c>
      <c s="37">
        <v>4.2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1540</v>
      </c>
    </row>
    <row r="31" spans="1:5" ht="369.75">
      <c r="A31" t="s">
        <v>57</v>
      </c>
      <c r="E31" s="39" t="s">
        <v>1101</v>
      </c>
    </row>
    <row r="32" spans="1:16" ht="12.75">
      <c r="A32" t="s">
        <v>49</v>
      </c>
      <c s="34" t="s">
        <v>311</v>
      </c>
      <c s="34" t="s">
        <v>1159</v>
      </c>
      <c s="35" t="s">
        <v>5</v>
      </c>
      <c s="6" t="s">
        <v>1160</v>
      </c>
      <c s="36" t="s">
        <v>226</v>
      </c>
      <c s="37">
        <v>10.005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1541</v>
      </c>
    </row>
    <row r="35" spans="1:5" ht="369.75">
      <c r="A35" t="s">
        <v>57</v>
      </c>
      <c r="E35" s="39" t="s">
        <v>1101</v>
      </c>
    </row>
    <row r="36" spans="1:16" ht="12.75">
      <c r="A36" t="s">
        <v>49</v>
      </c>
      <c s="34" t="s">
        <v>326</v>
      </c>
      <c s="34" t="s">
        <v>1542</v>
      </c>
      <c s="35" t="s">
        <v>5</v>
      </c>
      <c s="6" t="s">
        <v>1543</v>
      </c>
      <c s="36" t="s">
        <v>1038</v>
      </c>
      <c s="37">
        <v>0.582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1544</v>
      </c>
    </row>
    <row r="39" spans="1:5" ht="267.75">
      <c r="A39" t="s">
        <v>57</v>
      </c>
      <c r="E39" s="39" t="s">
        <v>1149</v>
      </c>
    </row>
    <row r="40" spans="1:16" ht="12.75">
      <c r="A40" t="s">
        <v>49</v>
      </c>
      <c s="34" t="s">
        <v>329</v>
      </c>
      <c s="34" t="s">
        <v>1200</v>
      </c>
      <c s="35" t="s">
        <v>5</v>
      </c>
      <c s="6" t="s">
        <v>1201</v>
      </c>
      <c s="36" t="s">
        <v>226</v>
      </c>
      <c s="37">
        <v>1.4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1545</v>
      </c>
    </row>
    <row r="43" spans="1:5" ht="38.25">
      <c r="A43" t="s">
        <v>57</v>
      </c>
      <c r="E43" s="39" t="s">
        <v>1204</v>
      </c>
    </row>
    <row r="44" spans="1:13" ht="12.75">
      <c r="A44" t="s">
        <v>46</v>
      </c>
      <c r="C44" s="31" t="s">
        <v>311</v>
      </c>
      <c r="E44" s="33" t="s">
        <v>631</v>
      </c>
      <c r="J44" s="32">
        <f>0</f>
      </c>
      <c s="32">
        <f>0</f>
      </c>
      <c s="32">
        <f>0+L45+L49+L53</f>
      </c>
      <c s="32">
        <f>0+M45+M49+M53</f>
      </c>
    </row>
    <row r="45" spans="1:16" ht="25.5">
      <c r="A45" t="s">
        <v>49</v>
      </c>
      <c s="34" t="s">
        <v>336</v>
      </c>
      <c s="34" t="s">
        <v>1525</v>
      </c>
      <c s="35" t="s">
        <v>5</v>
      </c>
      <c s="6" t="s">
        <v>1526</v>
      </c>
      <c s="36" t="s">
        <v>803</v>
      </c>
      <c s="37">
        <v>56.99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1546</v>
      </c>
    </row>
    <row r="48" spans="1:5" ht="191.25">
      <c r="A48" t="s">
        <v>57</v>
      </c>
      <c r="E48" s="39" t="s">
        <v>1528</v>
      </c>
    </row>
    <row r="49" spans="1:16" ht="12.75">
      <c r="A49" t="s">
        <v>49</v>
      </c>
      <c s="34" t="s">
        <v>340</v>
      </c>
      <c s="34" t="s">
        <v>1426</v>
      </c>
      <c s="35" t="s">
        <v>5</v>
      </c>
      <c s="6" t="s">
        <v>1427</v>
      </c>
      <c s="36" t="s">
        <v>803</v>
      </c>
      <c s="37">
        <v>56.99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1529</v>
      </c>
    </row>
    <row r="51" spans="1:5" ht="12.75">
      <c r="A51" s="35" t="s">
        <v>56</v>
      </c>
      <c r="E51" s="40" t="s">
        <v>1546</v>
      </c>
    </row>
    <row r="52" spans="1:5" ht="38.25">
      <c r="A52" t="s">
        <v>57</v>
      </c>
      <c r="E52" s="39" t="s">
        <v>1428</v>
      </c>
    </row>
    <row r="53" spans="1:16" ht="12.75">
      <c r="A53" t="s">
        <v>49</v>
      </c>
      <c s="34" t="s">
        <v>344</v>
      </c>
      <c s="34" t="s">
        <v>1547</v>
      </c>
      <c s="35" t="s">
        <v>5</v>
      </c>
      <c s="6" t="s">
        <v>1548</v>
      </c>
      <c s="36" t="s">
        <v>803</v>
      </c>
      <c s="37">
        <v>18.4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431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53">
      <c r="A56" t="s">
        <v>57</v>
      </c>
      <c r="E56" s="39" t="s">
        <v>1549</v>
      </c>
    </row>
    <row r="57" spans="1:13" ht="12.75">
      <c r="A57" t="s">
        <v>46</v>
      </c>
      <c r="C57" s="31" t="s">
        <v>318</v>
      </c>
      <c r="E57" s="33" t="s">
        <v>1444</v>
      </c>
      <c r="J57" s="32">
        <f>0</f>
      </c>
      <c s="32">
        <f>0</f>
      </c>
      <c s="32">
        <f>0+L58+L62</f>
      </c>
      <c s="32">
        <f>0+M58+M62</f>
      </c>
    </row>
    <row r="58" spans="1:16" ht="12.75">
      <c r="A58" t="s">
        <v>49</v>
      </c>
      <c s="34" t="s">
        <v>322</v>
      </c>
      <c s="34" t="s">
        <v>1445</v>
      </c>
      <c s="35" t="s">
        <v>5</v>
      </c>
      <c s="6" t="s">
        <v>1446</v>
      </c>
      <c s="36" t="s">
        <v>218</v>
      </c>
      <c s="37">
        <v>14.3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63.75">
      <c r="A61" t="s">
        <v>57</v>
      </c>
      <c r="E61" s="39" t="s">
        <v>1448</v>
      </c>
    </row>
    <row r="62" spans="1:16" ht="12.75">
      <c r="A62" t="s">
        <v>49</v>
      </c>
      <c s="34" t="s">
        <v>333</v>
      </c>
      <c s="34" t="s">
        <v>1455</v>
      </c>
      <c s="35" t="s">
        <v>5</v>
      </c>
      <c s="6" t="s">
        <v>1456</v>
      </c>
      <c s="36" t="s">
        <v>218</v>
      </c>
      <c s="37">
        <v>16.8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431</v>
      </c>
      <c>
        <f>(M62*21)/100</f>
      </c>
      <c t="s">
        <v>27</v>
      </c>
    </row>
    <row r="63" spans="1:5" ht="25.5">
      <c r="A63" s="35" t="s">
        <v>55</v>
      </c>
      <c r="E63" s="39" t="s">
        <v>1457</v>
      </c>
    </row>
    <row r="64" spans="1:5" ht="12.75">
      <c r="A64" s="35" t="s">
        <v>56</v>
      </c>
      <c r="E64" s="40" t="s">
        <v>1550</v>
      </c>
    </row>
    <row r="65" spans="1:5" ht="357">
      <c r="A65" t="s">
        <v>57</v>
      </c>
      <c r="E65" s="39" t="s">
        <v>1459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1551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1551</v>
      </c>
      <c r="E4" s="26" t="s">
        <v>1552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COUNTIFS(L8:L45,"=0",A8:A45,"P")+COUNTIFS(L8:L45,"",A8:A45,"P")+SUM(Q8:Q45)</f>
      </c>
    </row>
    <row r="8" spans="1:13" ht="12.75">
      <c r="A8" t="s">
        <v>44</v>
      </c>
      <c r="C8" s="28" t="s">
        <v>1555</v>
      </c>
      <c r="E8" s="30" t="s">
        <v>1554</v>
      </c>
      <c r="J8" s="29">
        <f>0+J9+J22+J27+J44</f>
      </c>
      <c s="29">
        <f>0+K9+K22+K27+K44</f>
      </c>
      <c s="29">
        <f>0+L9+L22+L27+L44</f>
      </c>
      <c s="29">
        <f>0+M9+M22+M27+M44</f>
      </c>
    </row>
    <row r="9" spans="1:13" ht="12.75">
      <c r="A9" t="s">
        <v>46</v>
      </c>
      <c r="C9" s="31" t="s">
        <v>277</v>
      </c>
      <c r="E9" s="33" t="s">
        <v>1060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277</v>
      </c>
      <c s="34" t="s">
        <v>1556</v>
      </c>
      <c s="35" t="s">
        <v>5</v>
      </c>
      <c s="6" t="s">
        <v>1557</v>
      </c>
      <c s="36" t="s">
        <v>226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1558</v>
      </c>
    </row>
    <row r="12" spans="1:5" ht="12.75">
      <c r="A12" s="35" t="s">
        <v>56</v>
      </c>
      <c r="E12" s="40" t="s">
        <v>1559</v>
      </c>
    </row>
    <row r="13" spans="1:5" ht="318.75">
      <c r="A13" t="s">
        <v>57</v>
      </c>
      <c r="E13" s="39" t="s">
        <v>1346</v>
      </c>
    </row>
    <row r="14" spans="1:16" ht="12.75">
      <c r="A14" t="s">
        <v>49</v>
      </c>
      <c s="34" t="s">
        <v>27</v>
      </c>
      <c s="34" t="s">
        <v>1351</v>
      </c>
      <c s="35" t="s">
        <v>5</v>
      </c>
      <c s="6" t="s">
        <v>1352</v>
      </c>
      <c s="36" t="s">
        <v>226</v>
      </c>
      <c s="37">
        <v>3.11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25.5">
      <c r="A16" s="35" t="s">
        <v>56</v>
      </c>
      <c r="E16" s="40" t="s">
        <v>1560</v>
      </c>
    </row>
    <row r="17" spans="1:5" ht="293.25">
      <c r="A17" t="s">
        <v>57</v>
      </c>
      <c r="E17" s="39" t="s">
        <v>1354</v>
      </c>
    </row>
    <row r="18" spans="1:16" ht="12.75">
      <c r="A18" t="s">
        <v>49</v>
      </c>
      <c s="34" t="s">
        <v>26</v>
      </c>
      <c s="34" t="s">
        <v>1076</v>
      </c>
      <c s="35" t="s">
        <v>5</v>
      </c>
      <c s="6" t="s">
        <v>1077</v>
      </c>
      <c s="36" t="s">
        <v>803</v>
      </c>
      <c s="37">
        <v>18.28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51">
      <c r="A20" s="35" t="s">
        <v>56</v>
      </c>
      <c r="E20" s="40" t="s">
        <v>1561</v>
      </c>
    </row>
    <row r="21" spans="1:5" ht="25.5">
      <c r="A21" t="s">
        <v>57</v>
      </c>
      <c r="E21" s="39" t="s">
        <v>1079</v>
      </c>
    </row>
    <row r="22" spans="1:13" ht="12.75">
      <c r="A22" t="s">
        <v>46</v>
      </c>
      <c r="C22" s="31" t="s">
        <v>27</v>
      </c>
      <c r="E22" s="33" t="s">
        <v>1080</v>
      </c>
      <c r="J22" s="32">
        <f>0</f>
      </c>
      <c s="32">
        <f>0</f>
      </c>
      <c s="32">
        <f>0+L23</f>
      </c>
      <c s="32">
        <f>0+M23</f>
      </c>
    </row>
    <row r="23" spans="1:16" ht="12.75">
      <c r="A23" t="s">
        <v>49</v>
      </c>
      <c s="34" t="s">
        <v>299</v>
      </c>
      <c s="34" t="s">
        <v>1562</v>
      </c>
      <c s="35" t="s">
        <v>5</v>
      </c>
      <c s="6" t="s">
        <v>1563</v>
      </c>
      <c s="36" t="s">
        <v>226</v>
      </c>
      <c s="37">
        <v>2.89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1564</v>
      </c>
    </row>
    <row r="25" spans="1:5" ht="12.75">
      <c r="A25" s="35" t="s">
        <v>56</v>
      </c>
      <c r="E25" s="40" t="s">
        <v>1565</v>
      </c>
    </row>
    <row r="26" spans="1:5" ht="369.75">
      <c r="A26" t="s">
        <v>57</v>
      </c>
      <c r="E26" s="39" t="s">
        <v>589</v>
      </c>
    </row>
    <row r="27" spans="1:13" ht="12.75">
      <c r="A27" t="s">
        <v>46</v>
      </c>
      <c r="C27" s="31" t="s">
        <v>311</v>
      </c>
      <c r="E27" s="33" t="s">
        <v>631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49</v>
      </c>
      <c s="34" t="s">
        <v>303</v>
      </c>
      <c s="34" t="s">
        <v>1566</v>
      </c>
      <c s="35" t="s">
        <v>5</v>
      </c>
      <c s="6" t="s">
        <v>1567</v>
      </c>
      <c s="36" t="s">
        <v>1568</v>
      </c>
      <c s="37">
        <v>80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54</v>
      </c>
      <c>
        <f>(M28*21)/100</f>
      </c>
      <c t="s">
        <v>27</v>
      </c>
    </row>
    <row r="29" spans="1:5" ht="12.75">
      <c r="A29" s="35" t="s">
        <v>55</v>
      </c>
      <c r="E29" s="39" t="s">
        <v>1569</v>
      </c>
    </row>
    <row r="30" spans="1:5" ht="12.75">
      <c r="A30" s="35" t="s">
        <v>56</v>
      </c>
      <c r="E30" s="40" t="s">
        <v>5</v>
      </c>
    </row>
    <row r="31" spans="1:5" ht="127.5">
      <c r="A31" t="s">
        <v>57</v>
      </c>
      <c r="E31" s="39" t="s">
        <v>1570</v>
      </c>
    </row>
    <row r="32" spans="1:16" ht="12.75">
      <c r="A32" t="s">
        <v>49</v>
      </c>
      <c s="34" t="s">
        <v>306</v>
      </c>
      <c s="34" t="s">
        <v>1571</v>
      </c>
      <c s="35" t="s">
        <v>5</v>
      </c>
      <c s="6" t="s">
        <v>1572</v>
      </c>
      <c s="36" t="s">
        <v>53</v>
      </c>
      <c s="37">
        <v>1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1573</v>
      </c>
    </row>
    <row r="34" spans="1:5" ht="12.75">
      <c r="A34" s="35" t="s">
        <v>56</v>
      </c>
      <c r="E34" s="40" t="s">
        <v>5</v>
      </c>
    </row>
    <row r="35" spans="1:5" ht="114.75">
      <c r="A35" t="s">
        <v>57</v>
      </c>
      <c r="E35" s="39" t="s">
        <v>1574</v>
      </c>
    </row>
    <row r="36" spans="1:16" ht="12.75">
      <c r="A36" t="s">
        <v>49</v>
      </c>
      <c s="34" t="s">
        <v>311</v>
      </c>
      <c s="34" t="s">
        <v>1575</v>
      </c>
      <c s="35" t="s">
        <v>5</v>
      </c>
      <c s="6" t="s">
        <v>1576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29.5">
      <c r="A39" t="s">
        <v>57</v>
      </c>
      <c r="E39" s="39" t="s">
        <v>1577</v>
      </c>
    </row>
    <row r="40" spans="1:16" ht="12.75">
      <c r="A40" t="s">
        <v>49</v>
      </c>
      <c s="34" t="s">
        <v>314</v>
      </c>
      <c s="34" t="s">
        <v>273</v>
      </c>
      <c s="35" t="s">
        <v>5</v>
      </c>
      <c s="6" t="s">
        <v>274</v>
      </c>
      <c s="36" t="s">
        <v>53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27.5">
      <c r="A43" t="s">
        <v>57</v>
      </c>
      <c r="E43" s="39" t="s">
        <v>347</v>
      </c>
    </row>
    <row r="44" spans="1:13" ht="12.75">
      <c r="A44" t="s">
        <v>46</v>
      </c>
      <c r="C44" s="31" t="s">
        <v>318</v>
      </c>
      <c r="E44" s="33" t="s">
        <v>1444</v>
      </c>
      <c r="J44" s="32">
        <f>0</f>
      </c>
      <c s="32">
        <f>0</f>
      </c>
      <c s="32">
        <f>0+L45</f>
      </c>
      <c s="32">
        <f>0+M45</f>
      </c>
    </row>
    <row r="45" spans="1:16" ht="12.75">
      <c r="A45" t="s">
        <v>49</v>
      </c>
      <c s="34" t="s">
        <v>318</v>
      </c>
      <c s="34" t="s">
        <v>1578</v>
      </c>
      <c s="35" t="s">
        <v>5</v>
      </c>
      <c s="6" t="s">
        <v>1579</v>
      </c>
      <c s="36" t="s">
        <v>226</v>
      </c>
      <c s="37">
        <v>3.375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1580</v>
      </c>
    </row>
    <row r="47" spans="1:5" ht="12.75">
      <c r="A47" s="35" t="s">
        <v>56</v>
      </c>
      <c r="E47" s="40" t="s">
        <v>1581</v>
      </c>
    </row>
    <row r="48" spans="1:5" ht="102">
      <c r="A48" t="s">
        <v>57</v>
      </c>
      <c r="E48" s="39" t="s">
        <v>1454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1551</v>
      </c>
      <c s="41">
        <f>Rekapitulace!C34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1551</v>
      </c>
      <c r="E4" s="26" t="s">
        <v>1552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COUNTIFS(L8:L34,"=0",A8:A34,"P")+COUNTIFS(L8:L34,"",A8:A34,"P")+SUM(Q8:Q34)</f>
      </c>
    </row>
    <row r="8" spans="1:13" ht="12.75">
      <c r="A8" t="s">
        <v>44</v>
      </c>
      <c r="C8" s="28" t="s">
        <v>1584</v>
      </c>
      <c r="E8" s="30" t="s">
        <v>1583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277</v>
      </c>
      <c r="E9" s="33" t="s">
        <v>1060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277</v>
      </c>
      <c s="34" t="s">
        <v>1585</v>
      </c>
      <c s="35" t="s">
        <v>5</v>
      </c>
      <c s="6" t="s">
        <v>1586</v>
      </c>
      <c s="36" t="s">
        <v>803</v>
      </c>
      <c s="37">
        <v>894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1587</v>
      </c>
    </row>
    <row r="12" spans="1:5" ht="25.5">
      <c r="A12" s="35" t="s">
        <v>56</v>
      </c>
      <c r="E12" s="40" t="s">
        <v>1588</v>
      </c>
    </row>
    <row r="13" spans="1:5" ht="38.25">
      <c r="A13" t="s">
        <v>57</v>
      </c>
      <c r="E13" s="39" t="s">
        <v>1589</v>
      </c>
    </row>
    <row r="14" spans="1:16" ht="12.75">
      <c r="A14" t="s">
        <v>49</v>
      </c>
      <c s="34" t="s">
        <v>27</v>
      </c>
      <c s="34" t="s">
        <v>1590</v>
      </c>
      <c s="35" t="s">
        <v>5</v>
      </c>
      <c s="6" t="s">
        <v>1591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1587</v>
      </c>
    </row>
    <row r="16" spans="1:5" ht="25.5">
      <c r="A16" s="35" t="s">
        <v>56</v>
      </c>
      <c r="E16" s="40" t="s">
        <v>1588</v>
      </c>
    </row>
    <row r="17" spans="1:5" ht="165.75">
      <c r="A17" t="s">
        <v>57</v>
      </c>
      <c r="E17" s="39" t="s">
        <v>1592</v>
      </c>
    </row>
    <row r="18" spans="1:16" ht="25.5">
      <c r="A18" t="s">
        <v>49</v>
      </c>
      <c s="34" t="s">
        <v>306</v>
      </c>
      <c s="34" t="s">
        <v>1593</v>
      </c>
      <c s="35" t="s">
        <v>1594</v>
      </c>
      <c s="6" t="s">
        <v>1595</v>
      </c>
      <c s="36" t="s">
        <v>1038</v>
      </c>
      <c s="37">
        <v>27.42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431</v>
      </c>
      <c>
        <f>(M18*21)/100</f>
      </c>
      <c t="s">
        <v>27</v>
      </c>
    </row>
    <row r="19" spans="1:5" ht="25.5">
      <c r="A19" s="35" t="s">
        <v>55</v>
      </c>
      <c r="E19" s="39" t="s">
        <v>1039</v>
      </c>
    </row>
    <row r="20" spans="1:5" ht="12.75">
      <c r="A20" s="35" t="s">
        <v>56</v>
      </c>
      <c r="E20" s="40" t="s">
        <v>5</v>
      </c>
    </row>
    <row r="21" spans="1:5" ht="165.75">
      <c r="A21" t="s">
        <v>57</v>
      </c>
      <c r="E21" s="39" t="s">
        <v>1596</v>
      </c>
    </row>
    <row r="22" spans="1:16" ht="12.75">
      <c r="A22" t="s">
        <v>49</v>
      </c>
      <c s="34" t="s">
        <v>326</v>
      </c>
      <c s="34" t="s">
        <v>1597</v>
      </c>
      <c s="35" t="s">
        <v>5</v>
      </c>
      <c s="6" t="s">
        <v>1598</v>
      </c>
      <c s="36" t="s">
        <v>53</v>
      </c>
      <c s="37">
        <v>182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76.5">
      <c r="A25" t="s">
        <v>57</v>
      </c>
      <c r="E25" s="39" t="s">
        <v>1599</v>
      </c>
    </row>
    <row r="26" spans="1:16" ht="12.75">
      <c r="A26" t="s">
        <v>49</v>
      </c>
      <c s="34" t="s">
        <v>329</v>
      </c>
      <c s="34" t="s">
        <v>941</v>
      </c>
      <c s="35" t="s">
        <v>5</v>
      </c>
      <c s="6" t="s">
        <v>1600</v>
      </c>
      <c s="36" t="s">
        <v>53</v>
      </c>
      <c s="37">
        <v>182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431</v>
      </c>
      <c>
        <f>(M26*21)/100</f>
      </c>
      <c t="s">
        <v>27</v>
      </c>
    </row>
    <row r="27" spans="1:5" ht="12.75">
      <c r="A27" s="35" t="s">
        <v>55</v>
      </c>
      <c r="E27" s="39" t="s">
        <v>1601</v>
      </c>
    </row>
    <row r="28" spans="1:5" ht="12.75">
      <c r="A28" s="35" t="s">
        <v>56</v>
      </c>
      <c r="E28" s="40" t="s">
        <v>5</v>
      </c>
    </row>
    <row r="29" spans="1:5" ht="76.5">
      <c r="A29" t="s">
        <v>57</v>
      </c>
      <c r="E29" s="39" t="s">
        <v>1602</v>
      </c>
    </row>
    <row r="30" spans="1:16" ht="12.75">
      <c r="A30" t="s">
        <v>49</v>
      </c>
      <c s="34" t="s">
        <v>333</v>
      </c>
      <c s="34" t="s">
        <v>945</v>
      </c>
      <c s="35" t="s">
        <v>5</v>
      </c>
      <c s="6" t="s">
        <v>1603</v>
      </c>
      <c s="36" t="s">
        <v>803</v>
      </c>
      <c s="37">
        <v>140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431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1604</v>
      </c>
    </row>
    <row r="34" spans="1:16" ht="12.75">
      <c r="A34" t="s">
        <v>49</v>
      </c>
      <c s="34" t="s">
        <v>336</v>
      </c>
      <c s="34" t="s">
        <v>948</v>
      </c>
      <c s="35" t="s">
        <v>5</v>
      </c>
      <c s="6" t="s">
        <v>1605</v>
      </c>
      <c s="36" t="s">
        <v>226</v>
      </c>
      <c s="37">
        <v>14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431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1606</v>
      </c>
    </row>
    <row r="37" spans="1:5" ht="38.25">
      <c r="A37" t="s">
        <v>57</v>
      </c>
      <c r="E37" s="39" t="s">
        <v>1607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COUNTIFS(L8:L328,"=0",A8:A328,"P")+COUNTIFS(L8:L328,"",A8:A328,"P")+SUM(Q8:Q328)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0+J9+J178+J267</f>
      </c>
      <c s="29">
        <f>0+K9+K178+K267</f>
      </c>
      <c s="29">
        <f>0+L9+L178+L267</f>
      </c>
      <c s="29">
        <f>0+M9+M178+M267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</f>
      </c>
      <c s="32">
        <f>0+M10+M14+M18+M22+M26+M30+M34+M38+M42+M46+M50+M54+M58+M62+M66+M70+M74+M78+M82+M86+M90+M94+M98+M102+M106+M110+M114+M118+M122+M126+M130+M134+M138+M142+M146+M150+M154+M158+M162+M166+M170+M174</f>
      </c>
    </row>
    <row r="10" spans="1:16" ht="25.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14.75">
      <c r="A13" t="s">
        <v>57</v>
      </c>
      <c r="E13" s="39" t="s">
        <v>58</v>
      </c>
    </row>
    <row r="14" spans="1:16" ht="12.75">
      <c r="A14" t="s">
        <v>49</v>
      </c>
      <c s="34" t="s">
        <v>59</v>
      </c>
      <c s="34" t="s">
        <v>60</v>
      </c>
      <c s="35" t="s">
        <v>5</v>
      </c>
      <c s="6" t="s">
        <v>61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14.75">
      <c r="A21" t="s">
        <v>57</v>
      </c>
      <c r="E21" s="39" t="s">
        <v>66</v>
      </c>
    </row>
    <row r="22" spans="1:16" ht="12.75">
      <c r="A22" t="s">
        <v>49</v>
      </c>
      <c s="34" t="s">
        <v>67</v>
      </c>
      <c s="34" t="s">
        <v>68</v>
      </c>
      <c s="35" t="s">
        <v>5</v>
      </c>
      <c s="6" t="s">
        <v>69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70</v>
      </c>
    </row>
    <row r="26" spans="1:16" ht="12.75">
      <c r="A26" t="s">
        <v>49</v>
      </c>
      <c s="34" t="s">
        <v>71</v>
      </c>
      <c s="34" t="s">
        <v>72</v>
      </c>
      <c s="35" t="s">
        <v>5</v>
      </c>
      <c s="6" t="s">
        <v>73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53">
      <c r="A29" t="s">
        <v>57</v>
      </c>
      <c r="E29" s="39" t="s">
        <v>74</v>
      </c>
    </row>
    <row r="30" spans="1:16" ht="12.75">
      <c r="A30" t="s">
        <v>49</v>
      </c>
      <c s="34" t="s">
        <v>75</v>
      </c>
      <c s="34" t="s">
        <v>76</v>
      </c>
      <c s="35" t="s">
        <v>5</v>
      </c>
      <c s="6" t="s">
        <v>77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14.75">
      <c r="A33" t="s">
        <v>57</v>
      </c>
      <c r="E33" s="39" t="s">
        <v>78</v>
      </c>
    </row>
    <row r="34" spans="1:16" ht="12.75">
      <c r="A34" t="s">
        <v>49</v>
      </c>
      <c s="34" t="s">
        <v>79</v>
      </c>
      <c s="34" t="s">
        <v>80</v>
      </c>
      <c s="35" t="s">
        <v>5</v>
      </c>
      <c s="6" t="s">
        <v>81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7.5">
      <c r="A37" t="s">
        <v>57</v>
      </c>
      <c r="E37" s="39" t="s">
        <v>82</v>
      </c>
    </row>
    <row r="38" spans="1:16" ht="12.75">
      <c r="A38" t="s">
        <v>49</v>
      </c>
      <c s="34" t="s">
        <v>83</v>
      </c>
      <c s="34" t="s">
        <v>84</v>
      </c>
      <c s="35" t="s">
        <v>5</v>
      </c>
      <c s="6" t="s">
        <v>85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14.75">
      <c r="A41" t="s">
        <v>57</v>
      </c>
      <c r="E41" s="39" t="s">
        <v>86</v>
      </c>
    </row>
    <row r="42" spans="1:16" ht="12.75">
      <c r="A42" t="s">
        <v>49</v>
      </c>
      <c s="34" t="s">
        <v>87</v>
      </c>
      <c s="34" t="s">
        <v>88</v>
      </c>
      <c s="35" t="s">
        <v>5</v>
      </c>
      <c s="6" t="s">
        <v>89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7.5">
      <c r="A45" t="s">
        <v>57</v>
      </c>
      <c r="E45" s="39" t="s">
        <v>90</v>
      </c>
    </row>
    <row r="46" spans="1:16" ht="12.75">
      <c r="A46" t="s">
        <v>49</v>
      </c>
      <c s="34" t="s">
        <v>91</v>
      </c>
      <c s="34" t="s">
        <v>92</v>
      </c>
      <c s="35" t="s">
        <v>5</v>
      </c>
      <c s="6" t="s">
        <v>93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94</v>
      </c>
    </row>
    <row r="50" spans="1:16" ht="12.75">
      <c r="A50" t="s">
        <v>49</v>
      </c>
      <c s="34" t="s">
        <v>95</v>
      </c>
      <c s="34" t="s">
        <v>96</v>
      </c>
      <c s="35" t="s">
        <v>5</v>
      </c>
      <c s="6" t="s">
        <v>97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98</v>
      </c>
    </row>
    <row r="54" spans="1:16" ht="12.75">
      <c r="A54" t="s">
        <v>49</v>
      </c>
      <c s="34" t="s">
        <v>99</v>
      </c>
      <c s="34" t="s">
        <v>100</v>
      </c>
      <c s="35" t="s">
        <v>5</v>
      </c>
      <c s="6" t="s">
        <v>101</v>
      </c>
      <c s="36" t="s">
        <v>53</v>
      </c>
      <c s="37">
        <v>20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14.75">
      <c r="A57" t="s">
        <v>57</v>
      </c>
      <c r="E57" s="39" t="s">
        <v>102</v>
      </c>
    </row>
    <row r="58" spans="1:16" ht="12.75">
      <c r="A58" t="s">
        <v>49</v>
      </c>
      <c s="34" t="s">
        <v>103</v>
      </c>
      <c s="34" t="s">
        <v>104</v>
      </c>
      <c s="35" t="s">
        <v>5</v>
      </c>
      <c s="6" t="s">
        <v>105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40.25">
      <c r="A61" t="s">
        <v>57</v>
      </c>
      <c r="E61" s="39" t="s">
        <v>106</v>
      </c>
    </row>
    <row r="62" spans="1:16" ht="12.75">
      <c r="A62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7.5">
      <c r="A65" t="s">
        <v>57</v>
      </c>
      <c r="E65" s="39" t="s">
        <v>110</v>
      </c>
    </row>
    <row r="66" spans="1:16" ht="25.5">
      <c r="A66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14.75">
      <c r="A69" t="s">
        <v>57</v>
      </c>
      <c r="E69" s="39" t="s">
        <v>114</v>
      </c>
    </row>
    <row r="70" spans="1:16" ht="12.75">
      <c r="A70" t="s">
        <v>49</v>
      </c>
      <c s="34" t="s">
        <v>115</v>
      </c>
      <c s="34" t="s">
        <v>116</v>
      </c>
      <c s="35" t="s">
        <v>5</v>
      </c>
      <c s="6" t="s">
        <v>117</v>
      </c>
      <c s="36" t="s">
        <v>53</v>
      </c>
      <c s="37">
        <v>3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118</v>
      </c>
    </row>
    <row r="74" spans="1:16" ht="12.75">
      <c r="A74" t="s">
        <v>49</v>
      </c>
      <c s="34" t="s">
        <v>119</v>
      </c>
      <c s="34" t="s">
        <v>120</v>
      </c>
      <c s="35" t="s">
        <v>5</v>
      </c>
      <c s="6" t="s">
        <v>121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53">
      <c r="A77" t="s">
        <v>57</v>
      </c>
      <c r="E77" s="39" t="s">
        <v>122</v>
      </c>
    </row>
    <row r="78" spans="1:16" ht="12.75">
      <c r="A78" t="s">
        <v>49</v>
      </c>
      <c s="34" t="s">
        <v>123</v>
      </c>
      <c s="34" t="s">
        <v>124</v>
      </c>
      <c s="35" t="s">
        <v>5</v>
      </c>
      <c s="6" t="s">
        <v>125</v>
      </c>
      <c s="36" t="s">
        <v>53</v>
      </c>
      <c s="37">
        <v>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126</v>
      </c>
    </row>
    <row r="82" spans="1:16" ht="12.75">
      <c r="A82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53</v>
      </c>
      <c s="37">
        <v>3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40.25">
      <c r="A85" t="s">
        <v>57</v>
      </c>
      <c r="E85" s="39" t="s">
        <v>130</v>
      </c>
    </row>
    <row r="86" spans="1:16" ht="12.75">
      <c r="A86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40.25">
      <c r="A89" t="s">
        <v>57</v>
      </c>
      <c r="E89" s="39" t="s">
        <v>134</v>
      </c>
    </row>
    <row r="90" spans="1:16" ht="25.5">
      <c r="A90" t="s">
        <v>49</v>
      </c>
      <c s="34" t="s">
        <v>135</v>
      </c>
      <c s="34" t="s">
        <v>136</v>
      </c>
      <c s="35" t="s">
        <v>5</v>
      </c>
      <c s="6" t="s">
        <v>137</v>
      </c>
      <c s="36" t="s">
        <v>53</v>
      </c>
      <c s="37">
        <v>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7.5">
      <c r="A93" t="s">
        <v>57</v>
      </c>
      <c r="E93" s="39" t="s">
        <v>138</v>
      </c>
    </row>
    <row r="94" spans="1:16" ht="12.75">
      <c r="A94" t="s">
        <v>49</v>
      </c>
      <c s="34" t="s">
        <v>139</v>
      </c>
      <c s="34" t="s">
        <v>140</v>
      </c>
      <c s="35" t="s">
        <v>5</v>
      </c>
      <c s="6" t="s">
        <v>141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14.75">
      <c r="A97" t="s">
        <v>57</v>
      </c>
      <c r="E97" s="39" t="s">
        <v>142</v>
      </c>
    </row>
    <row r="98" spans="1:16" ht="25.5">
      <c r="A98" t="s">
        <v>49</v>
      </c>
      <c s="34" t="s">
        <v>143</v>
      </c>
      <c s="34" t="s">
        <v>144</v>
      </c>
      <c s="35" t="s">
        <v>5</v>
      </c>
      <c s="6" t="s">
        <v>145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02">
      <c r="A101" t="s">
        <v>57</v>
      </c>
      <c r="E101" s="39" t="s">
        <v>146</v>
      </c>
    </row>
    <row r="102" spans="1:16" ht="25.5">
      <c r="A102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53</v>
      </c>
      <c s="37">
        <v>3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40.25">
      <c r="A105" t="s">
        <v>57</v>
      </c>
      <c r="E105" s="39" t="s">
        <v>150</v>
      </c>
    </row>
    <row r="106" spans="1:16" ht="12.75">
      <c r="A106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154</v>
      </c>
      <c s="37">
        <v>160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155</v>
      </c>
    </row>
    <row r="110" spans="1:16" ht="12.75">
      <c r="A110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53</v>
      </c>
      <c s="37">
        <v>12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40.25">
      <c r="A113" t="s">
        <v>57</v>
      </c>
      <c r="E113" s="39" t="s">
        <v>159</v>
      </c>
    </row>
    <row r="114" spans="1:16" ht="25.5">
      <c r="A114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53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89.25">
      <c r="A117" t="s">
        <v>57</v>
      </c>
      <c r="E117" s="39" t="s">
        <v>163</v>
      </c>
    </row>
    <row r="118" spans="1:16" ht="12.75">
      <c r="A118" t="s">
        <v>49</v>
      </c>
      <c s="34" t="s">
        <v>164</v>
      </c>
      <c s="34" t="s">
        <v>165</v>
      </c>
      <c s="35" t="s">
        <v>5</v>
      </c>
      <c s="6" t="s">
        <v>166</v>
      </c>
      <c s="36" t="s">
        <v>154</v>
      </c>
      <c s="37">
        <v>80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14.75">
      <c r="A121" t="s">
        <v>57</v>
      </c>
      <c r="E121" s="39" t="s">
        <v>167</v>
      </c>
    </row>
    <row r="122" spans="1:16" ht="25.5">
      <c r="A122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171</v>
      </c>
      <c s="37">
        <v>3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14.75">
      <c r="A125" t="s">
        <v>57</v>
      </c>
      <c r="E125" s="39" t="s">
        <v>172</v>
      </c>
    </row>
    <row r="126" spans="1:16" ht="12.75">
      <c r="A126" t="s">
        <v>49</v>
      </c>
      <c s="34" t="s">
        <v>173</v>
      </c>
      <c s="34" t="s">
        <v>174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76.5">
      <c r="A129" t="s">
        <v>57</v>
      </c>
      <c r="E129" s="39" t="s">
        <v>176</v>
      </c>
    </row>
    <row r="130" spans="1:16" ht="25.5">
      <c r="A130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53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180</v>
      </c>
    </row>
    <row r="133" spans="1:5" ht="229.5">
      <c r="A133" t="s">
        <v>57</v>
      </c>
      <c r="E133" s="39" t="s">
        <v>181</v>
      </c>
    </row>
    <row r="134" spans="1:16" ht="12.75">
      <c r="A134" t="s">
        <v>49</v>
      </c>
      <c s="34" t="s">
        <v>182</v>
      </c>
      <c s="34" t="s">
        <v>183</v>
      </c>
      <c s="35" t="s">
        <v>5</v>
      </c>
      <c s="6" t="s">
        <v>153</v>
      </c>
      <c s="36" t="s">
        <v>154</v>
      </c>
      <c s="37">
        <v>1200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184</v>
      </c>
    </row>
    <row r="137" spans="1:5" ht="140.25">
      <c r="A137" t="s">
        <v>57</v>
      </c>
      <c r="E137" s="39" t="s">
        <v>185</v>
      </c>
    </row>
    <row r="138" spans="1:16" ht="12.75">
      <c r="A138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189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190</v>
      </c>
    </row>
    <row r="140" spans="1:5" ht="12.75">
      <c r="A140" s="35" t="s">
        <v>56</v>
      </c>
      <c r="E140" s="40" t="s">
        <v>191</v>
      </c>
    </row>
    <row r="141" spans="1:5" ht="12.75">
      <c r="A141" t="s">
        <v>57</v>
      </c>
      <c r="E141" s="39" t="s">
        <v>5</v>
      </c>
    </row>
    <row r="142" spans="1:16" ht="12.75">
      <c r="A142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189</v>
      </c>
      <c s="37">
        <v>72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190</v>
      </c>
    </row>
    <row r="144" spans="1:5" ht="12.75">
      <c r="A144" s="35" t="s">
        <v>56</v>
      </c>
      <c r="E144" s="40" t="s">
        <v>195</v>
      </c>
    </row>
    <row r="145" spans="1:5" ht="12.75">
      <c r="A145" t="s">
        <v>57</v>
      </c>
      <c r="E145" s="39" t="s">
        <v>5</v>
      </c>
    </row>
    <row r="146" spans="1:16" ht="12.75">
      <c r="A146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53</v>
      </c>
      <c s="37">
        <v>144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57</v>
      </c>
      <c r="E149" s="39" t="s">
        <v>5</v>
      </c>
    </row>
    <row r="150" spans="1:16" ht="12.75">
      <c r="A150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53</v>
      </c>
      <c s="37">
        <v>144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6" ht="12.75">
      <c r="A154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53</v>
      </c>
      <c s="37">
        <v>40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2.75">
      <c r="A157" t="s">
        <v>57</v>
      </c>
      <c r="E157" s="39" t="s">
        <v>5</v>
      </c>
    </row>
    <row r="158" spans="1:16" ht="12.75">
      <c r="A158" t="s">
        <v>49</v>
      </c>
      <c s="34" t="s">
        <v>205</v>
      </c>
      <c s="34" t="s">
        <v>206</v>
      </c>
      <c s="35" t="s">
        <v>5</v>
      </c>
      <c s="6" t="s">
        <v>207</v>
      </c>
      <c s="36" t="s">
        <v>53</v>
      </c>
      <c s="37">
        <v>40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2.75">
      <c r="A161" t="s">
        <v>57</v>
      </c>
      <c r="E161" s="39" t="s">
        <v>5</v>
      </c>
    </row>
    <row r="162" spans="1:16" ht="12.75">
      <c r="A162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53</v>
      </c>
      <c s="37">
        <v>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211</v>
      </c>
    </row>
    <row r="164" spans="1:5" ht="12.75">
      <c r="A164" s="35" t="s">
        <v>56</v>
      </c>
      <c r="E164" s="40" t="s">
        <v>5</v>
      </c>
    </row>
    <row r="165" spans="1:5" ht="12.75">
      <c r="A165" t="s">
        <v>57</v>
      </c>
      <c r="E165" s="39" t="s">
        <v>5</v>
      </c>
    </row>
    <row r="166" spans="1:16" ht="12.75">
      <c r="A166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53</v>
      </c>
      <c s="37">
        <v>3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5</v>
      </c>
    </row>
    <row r="170" spans="1:16" ht="12.75">
      <c r="A170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218</v>
      </c>
      <c s="37">
        <v>20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2.75">
      <c r="A173" t="s">
        <v>57</v>
      </c>
      <c r="E173" s="39" t="s">
        <v>5</v>
      </c>
    </row>
    <row r="174" spans="1:16" ht="25.5">
      <c r="A174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218</v>
      </c>
      <c s="37">
        <v>80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12.75">
      <c r="A177" t="s">
        <v>57</v>
      </c>
      <c r="E177" s="39" t="s">
        <v>5</v>
      </c>
    </row>
    <row r="178" spans="1:13" ht="12.75">
      <c r="A178" t="s">
        <v>46</v>
      </c>
      <c r="C178" s="31" t="s">
        <v>26</v>
      </c>
      <c r="E178" s="33" t="s">
        <v>222</v>
      </c>
      <c r="J178" s="32">
        <f>0</f>
      </c>
      <c s="32">
        <f>0</f>
      </c>
      <c s="32">
        <f>0+L179+L183+L187+L191+L195+L199+L203+L207+L211+L215+L219+L223+L227+L231+L235+L239+L243+L247+L251+L255+L259+L263</f>
      </c>
      <c s="32">
        <f>0+M179+M183+M187+M191+M195+M199+M203+M207+M211+M215+M219+M223+M227+M231+M235+M239+M243+M247+M251+M255+M259+M263</f>
      </c>
    </row>
    <row r="179" spans="1:16" ht="12.75">
      <c r="A179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226</v>
      </c>
      <c s="37">
        <v>10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226</v>
      </c>
      <c s="37">
        <v>40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226</v>
      </c>
      <c s="37">
        <v>50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25.5">
      <c r="A191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53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25.5">
      <c r="A195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53</v>
      </c>
      <c s="37">
        <v>1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53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57</v>
      </c>
      <c r="E202" s="39" t="s">
        <v>5</v>
      </c>
    </row>
    <row r="203" spans="1:16" ht="12.75">
      <c r="A203" t="s">
        <v>49</v>
      </c>
      <c s="34" t="s">
        <v>242</v>
      </c>
      <c s="34" t="s">
        <v>243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244</v>
      </c>
      <c s="34" t="s">
        <v>245</v>
      </c>
      <c s="35" t="s">
        <v>5</v>
      </c>
      <c s="6" t="s">
        <v>246</v>
      </c>
      <c s="36" t="s">
        <v>154</v>
      </c>
      <c s="37">
        <v>100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12.75">
      <c r="A209" s="35" t="s">
        <v>56</v>
      </c>
      <c r="E209" s="40" t="s">
        <v>5</v>
      </c>
    </row>
    <row r="210" spans="1:5" ht="12.75">
      <c r="A210" t="s">
        <v>57</v>
      </c>
      <c r="E210" s="39" t="s">
        <v>5</v>
      </c>
    </row>
    <row r="211" spans="1:16" ht="12.75">
      <c r="A211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250</v>
      </c>
      <c s="37">
        <v>1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54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2.75">
      <c r="A214" t="s">
        <v>57</v>
      </c>
      <c r="E214" s="39" t="s">
        <v>5</v>
      </c>
    </row>
    <row r="215" spans="1:16" ht="12.75">
      <c r="A215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250</v>
      </c>
      <c s="37">
        <v>1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2.75">
      <c r="A218" t="s">
        <v>57</v>
      </c>
      <c r="E218" s="39" t="s">
        <v>5</v>
      </c>
    </row>
    <row r="219" spans="1:16" ht="12.75">
      <c r="A219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53</v>
      </c>
      <c s="37">
        <v>1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5</v>
      </c>
    </row>
    <row r="223" spans="1:16" ht="12.75">
      <c r="A223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53</v>
      </c>
      <c s="37">
        <v>1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57</v>
      </c>
      <c r="E226" s="39" t="s">
        <v>5</v>
      </c>
    </row>
    <row r="227" spans="1:16" ht="12.75">
      <c r="A227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53</v>
      </c>
      <c s="37">
        <v>1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57</v>
      </c>
      <c r="E230" s="39" t="s">
        <v>5</v>
      </c>
    </row>
    <row r="231" spans="1:16" ht="12.75">
      <c r="A231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53</v>
      </c>
      <c s="37">
        <v>1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5</v>
      </c>
    </row>
    <row r="235" spans="1:16" ht="12.75">
      <c r="A235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53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2.75">
      <c r="A238" t="s">
        <v>57</v>
      </c>
      <c r="E238" s="39" t="s">
        <v>5</v>
      </c>
    </row>
    <row r="239" spans="1:16" ht="12.75">
      <c r="A239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218</v>
      </c>
      <c s="37">
        <v>30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2.75">
      <c r="A242" t="s">
        <v>57</v>
      </c>
      <c r="E242" s="39" t="s">
        <v>5</v>
      </c>
    </row>
    <row r="243" spans="1:16" ht="12.75">
      <c r="A243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53</v>
      </c>
      <c s="37">
        <v>1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.75">
      <c r="A246" t="s">
        <v>57</v>
      </c>
      <c r="E246" s="39" t="s">
        <v>5</v>
      </c>
    </row>
    <row r="247" spans="1:16" ht="12.75">
      <c r="A247" t="s">
        <v>49</v>
      </c>
      <c s="34" t="s">
        <v>275</v>
      </c>
      <c s="34" t="s">
        <v>276</v>
      </c>
      <c s="35" t="s">
        <v>277</v>
      </c>
      <c s="6" t="s">
        <v>278</v>
      </c>
      <c s="36" t="s">
        <v>218</v>
      </c>
      <c s="37">
        <v>50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54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2.75">
      <c r="A250" t="s">
        <v>57</v>
      </c>
      <c r="E250" s="39" t="s">
        <v>5</v>
      </c>
    </row>
    <row r="251" spans="1:16" ht="12.75">
      <c r="A251" t="s">
        <v>49</v>
      </c>
      <c s="34" t="s">
        <v>279</v>
      </c>
      <c s="34" t="s">
        <v>280</v>
      </c>
      <c s="35" t="s">
        <v>277</v>
      </c>
      <c s="6" t="s">
        <v>281</v>
      </c>
      <c s="36" t="s">
        <v>53</v>
      </c>
      <c s="37">
        <v>1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54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5</v>
      </c>
    </row>
    <row r="255" spans="1:16" ht="12.75">
      <c r="A255" t="s">
        <v>49</v>
      </c>
      <c s="34" t="s">
        <v>282</v>
      </c>
      <c s="34" t="s">
        <v>283</v>
      </c>
      <c s="35" t="s">
        <v>277</v>
      </c>
      <c s="6" t="s">
        <v>284</v>
      </c>
      <c s="36" t="s">
        <v>218</v>
      </c>
      <c s="37">
        <v>50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54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2.75">
      <c r="A258" t="s">
        <v>57</v>
      </c>
      <c r="E258" s="39" t="s">
        <v>5</v>
      </c>
    </row>
    <row r="259" spans="1:16" ht="12.75">
      <c r="A259" t="s">
        <v>49</v>
      </c>
      <c s="34" t="s">
        <v>285</v>
      </c>
      <c s="34" t="s">
        <v>286</v>
      </c>
      <c s="35" t="s">
        <v>277</v>
      </c>
      <c s="6" t="s">
        <v>287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54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2.75">
      <c r="A262" t="s">
        <v>57</v>
      </c>
      <c r="E262" s="39" t="s">
        <v>5</v>
      </c>
    </row>
    <row r="263" spans="1:16" ht="12.75">
      <c r="A263" t="s">
        <v>49</v>
      </c>
      <c s="34" t="s">
        <v>288</v>
      </c>
      <c s="34" t="s">
        <v>289</v>
      </c>
      <c s="35" t="s">
        <v>277</v>
      </c>
      <c s="6" t="s">
        <v>290</v>
      </c>
      <c s="36" t="s">
        <v>53</v>
      </c>
      <c s="37">
        <v>1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54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2.75">
      <c r="A266" t="s">
        <v>57</v>
      </c>
      <c r="E266" s="39" t="s">
        <v>5</v>
      </c>
    </row>
    <row r="267" spans="1:13" ht="12.75">
      <c r="A267" t="s">
        <v>46</v>
      </c>
      <c r="C267" s="31" t="s">
        <v>44</v>
      </c>
      <c r="E267" s="33" t="s">
        <v>291</v>
      </c>
      <c r="J267" s="32">
        <f>0</f>
      </c>
      <c s="32">
        <f>0</f>
      </c>
      <c s="32">
        <f>0+L268+L272+L276+L280+L284+L288+L292+L296+L300+L304+L308+L312+L316+L320+L324+L328</f>
      </c>
      <c s="32">
        <f>0+M268+M272+M276+M280+M284+M288+M292+M296+M300+M304+M308+M312+M316+M320+M324+M328</f>
      </c>
    </row>
    <row r="268" spans="1:16" ht="12.75">
      <c r="A268" t="s">
        <v>49</v>
      </c>
      <c s="34" t="s">
        <v>277</v>
      </c>
      <c s="34" t="s">
        <v>292</v>
      </c>
      <c s="35" t="s">
        <v>5</v>
      </c>
      <c s="6" t="s">
        <v>293</v>
      </c>
      <c s="36" t="s">
        <v>218</v>
      </c>
      <c s="37">
        <v>50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25.5">
      <c r="A271" t="s">
        <v>57</v>
      </c>
      <c r="E271" s="39" t="s">
        <v>294</v>
      </c>
    </row>
    <row r="272" spans="1:16" ht="12.75">
      <c r="A272" t="s">
        <v>49</v>
      </c>
      <c s="34" t="s">
        <v>27</v>
      </c>
      <c s="34" t="s">
        <v>231</v>
      </c>
      <c s="35" t="s">
        <v>5</v>
      </c>
      <c s="6" t="s">
        <v>232</v>
      </c>
      <c s="36" t="s">
        <v>226</v>
      </c>
      <c s="37">
        <v>17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229.5">
      <c r="A275" t="s">
        <v>57</v>
      </c>
      <c r="E275" s="39" t="s">
        <v>295</v>
      </c>
    </row>
    <row r="276" spans="1:16" ht="12.75">
      <c r="A276" t="s">
        <v>49</v>
      </c>
      <c s="34" t="s">
        <v>26</v>
      </c>
      <c s="34" t="s">
        <v>296</v>
      </c>
      <c s="35" t="s">
        <v>5</v>
      </c>
      <c s="6" t="s">
        <v>297</v>
      </c>
      <c s="36" t="s">
        <v>226</v>
      </c>
      <c s="37">
        <v>17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331.5">
      <c r="A279" t="s">
        <v>57</v>
      </c>
      <c r="E279" s="39" t="s">
        <v>298</v>
      </c>
    </row>
    <row r="280" spans="1:16" ht="25.5">
      <c r="A280" t="s">
        <v>49</v>
      </c>
      <c s="34" t="s">
        <v>299</v>
      </c>
      <c s="34" t="s">
        <v>300</v>
      </c>
      <c s="35" t="s">
        <v>5</v>
      </c>
      <c s="6" t="s">
        <v>301</v>
      </c>
      <c s="36" t="s">
        <v>53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54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40.25">
      <c r="A283" t="s">
        <v>57</v>
      </c>
      <c r="E283" s="39" t="s">
        <v>302</v>
      </c>
    </row>
    <row r="284" spans="1:16" ht="25.5">
      <c r="A284" t="s">
        <v>49</v>
      </c>
      <c s="34" t="s">
        <v>303</v>
      </c>
      <c s="34" t="s">
        <v>304</v>
      </c>
      <c s="35" t="s">
        <v>5</v>
      </c>
      <c s="6" t="s">
        <v>305</v>
      </c>
      <c s="36" t="s">
        <v>53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54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40.25">
      <c r="A287" t="s">
        <v>57</v>
      </c>
      <c r="E287" s="39" t="s">
        <v>302</v>
      </c>
    </row>
    <row r="288" spans="1:16" ht="12.75">
      <c r="A288" t="s">
        <v>49</v>
      </c>
      <c s="34" t="s">
        <v>306</v>
      </c>
      <c s="34" t="s">
        <v>307</v>
      </c>
      <c s="35" t="s">
        <v>5</v>
      </c>
      <c s="6" t="s">
        <v>308</v>
      </c>
      <c s="36" t="s">
        <v>309</v>
      </c>
      <c s="37">
        <v>10.975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76.5">
      <c r="A291" t="s">
        <v>57</v>
      </c>
      <c r="E291" s="39" t="s">
        <v>310</v>
      </c>
    </row>
    <row r="292" spans="1:16" ht="12.75">
      <c r="A292" t="s">
        <v>49</v>
      </c>
      <c s="34" t="s">
        <v>311</v>
      </c>
      <c s="34" t="s">
        <v>312</v>
      </c>
      <c s="35" t="s">
        <v>5</v>
      </c>
      <c s="6" t="s">
        <v>313</v>
      </c>
      <c s="36" t="s">
        <v>309</v>
      </c>
      <c s="37">
        <v>59.66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76.5">
      <c r="A295" t="s">
        <v>57</v>
      </c>
      <c r="E295" s="39" t="s">
        <v>310</v>
      </c>
    </row>
    <row r="296" spans="1:16" ht="12.75">
      <c r="A296" t="s">
        <v>49</v>
      </c>
      <c s="34" t="s">
        <v>314</v>
      </c>
      <c s="34" t="s">
        <v>315</v>
      </c>
      <c s="35" t="s">
        <v>5</v>
      </c>
      <c s="6" t="s">
        <v>316</v>
      </c>
      <c s="36" t="s">
        <v>309</v>
      </c>
      <c s="37">
        <v>10.975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204">
      <c r="A299" t="s">
        <v>57</v>
      </c>
      <c r="E299" s="39" t="s">
        <v>317</v>
      </c>
    </row>
    <row r="300" spans="1:16" ht="12.75">
      <c r="A300" t="s">
        <v>49</v>
      </c>
      <c s="34" t="s">
        <v>318</v>
      </c>
      <c s="34" t="s">
        <v>319</v>
      </c>
      <c s="35" t="s">
        <v>5</v>
      </c>
      <c s="6" t="s">
        <v>320</v>
      </c>
      <c s="36" t="s">
        <v>309</v>
      </c>
      <c s="37">
        <v>59.66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204">
      <c r="A303" t="s">
        <v>57</v>
      </c>
      <c r="E303" s="39" t="s">
        <v>321</v>
      </c>
    </row>
    <row r="304" spans="1:16" ht="25.5">
      <c r="A304" t="s">
        <v>49</v>
      </c>
      <c s="34" t="s">
        <v>322</v>
      </c>
      <c s="34" t="s">
        <v>323</v>
      </c>
      <c s="35" t="s">
        <v>5</v>
      </c>
      <c s="6" t="s">
        <v>324</v>
      </c>
      <c s="36" t="s">
        <v>53</v>
      </c>
      <c s="37">
        <v>20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14.75">
      <c r="A307" t="s">
        <v>57</v>
      </c>
      <c r="E307" s="39" t="s">
        <v>325</v>
      </c>
    </row>
    <row r="308" spans="1:16" ht="25.5">
      <c r="A308" t="s">
        <v>49</v>
      </c>
      <c s="34" t="s">
        <v>326</v>
      </c>
      <c s="34" t="s">
        <v>327</v>
      </c>
      <c s="35" t="s">
        <v>5</v>
      </c>
      <c s="6" t="s">
        <v>328</v>
      </c>
      <c s="36" t="s">
        <v>53</v>
      </c>
      <c s="37">
        <v>20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14.75">
      <c r="A311" t="s">
        <v>57</v>
      </c>
      <c r="E311" s="39" t="s">
        <v>325</v>
      </c>
    </row>
    <row r="312" spans="1:16" ht="12.75">
      <c r="A312" t="s">
        <v>49</v>
      </c>
      <c s="34" t="s">
        <v>329</v>
      </c>
      <c s="34" t="s">
        <v>330</v>
      </c>
      <c s="35" t="s">
        <v>5</v>
      </c>
      <c s="6" t="s">
        <v>331</v>
      </c>
      <c s="36" t="s">
        <v>218</v>
      </c>
      <c s="37">
        <v>95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02">
      <c r="A315" t="s">
        <v>57</v>
      </c>
      <c r="E315" s="39" t="s">
        <v>332</v>
      </c>
    </row>
    <row r="316" spans="1:16" ht="12.75">
      <c r="A316" t="s">
        <v>49</v>
      </c>
      <c s="34" t="s">
        <v>333</v>
      </c>
      <c s="34" t="s">
        <v>334</v>
      </c>
      <c s="35" t="s">
        <v>5</v>
      </c>
      <c s="6" t="s">
        <v>335</v>
      </c>
      <c s="36" t="s">
        <v>218</v>
      </c>
      <c s="37">
        <v>100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54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02">
      <c r="A319" t="s">
        <v>57</v>
      </c>
      <c r="E319" s="39" t="s">
        <v>332</v>
      </c>
    </row>
    <row r="320" spans="1:16" ht="12.75">
      <c r="A320" t="s">
        <v>49</v>
      </c>
      <c s="34" t="s">
        <v>336</v>
      </c>
      <c s="34" t="s">
        <v>337</v>
      </c>
      <c s="35" t="s">
        <v>5</v>
      </c>
      <c s="6" t="s">
        <v>338</v>
      </c>
      <c s="36" t="s">
        <v>53</v>
      </c>
      <c s="37">
        <v>15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54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14.75">
      <c r="A323" t="s">
        <v>57</v>
      </c>
      <c r="E323" s="39" t="s">
        <v>339</v>
      </c>
    </row>
    <row r="324" spans="1:16" ht="12.75">
      <c r="A324" t="s">
        <v>49</v>
      </c>
      <c s="34" t="s">
        <v>340</v>
      </c>
      <c s="34" t="s">
        <v>341</v>
      </c>
      <c s="35" t="s">
        <v>5</v>
      </c>
      <c s="6" t="s">
        <v>342</v>
      </c>
      <c s="36" t="s">
        <v>53</v>
      </c>
      <c s="37">
        <v>30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54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02">
      <c r="A327" t="s">
        <v>57</v>
      </c>
      <c r="E327" s="39" t="s">
        <v>343</v>
      </c>
    </row>
    <row r="328" spans="1:16" ht="12.75">
      <c r="A328" t="s">
        <v>49</v>
      </c>
      <c s="34" t="s">
        <v>344</v>
      </c>
      <c s="34" t="s">
        <v>345</v>
      </c>
      <c s="35" t="s">
        <v>5</v>
      </c>
      <c s="6" t="s">
        <v>346</v>
      </c>
      <c s="36" t="s">
        <v>53</v>
      </c>
      <c s="37">
        <v>34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54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7.5">
      <c r="A331" t="s">
        <v>57</v>
      </c>
      <c r="E331" s="39" t="s">
        <v>347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T1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1608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1608</v>
      </c>
      <c r="E4" s="26" t="s">
        <v>1609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COUNTIFS(L8:L143,"=0",A8:A143,"P")+COUNTIFS(L8:L143,"",A8:A143,"P")+SUM(Q8:Q143)</f>
      </c>
    </row>
    <row r="8" spans="1:13" ht="12.75">
      <c r="A8" t="s">
        <v>44</v>
      </c>
      <c r="C8" s="28" t="s">
        <v>1612</v>
      </c>
      <c r="E8" s="30" t="s">
        <v>1611</v>
      </c>
      <c r="J8" s="29">
        <f>0+J9+J18+J71+J76+J89+J118</f>
      </c>
      <c s="29">
        <f>0+K9+K18+K71+K76+K89+K118</f>
      </c>
      <c s="29">
        <f>0+L9+L18+L71+L76+L89+L118</f>
      </c>
      <c s="29">
        <f>0+M9+M18+M71+M76+M89+M118</f>
      </c>
    </row>
    <row r="9" spans="1:13" ht="12.75">
      <c r="A9" t="s">
        <v>46</v>
      </c>
      <c r="C9" s="31" t="s">
        <v>626</v>
      </c>
      <c r="E9" s="33" t="s">
        <v>627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</v>
      </c>
      <c s="34" t="s">
        <v>1613</v>
      </c>
      <c s="35" t="s">
        <v>1614</v>
      </c>
      <c s="6" t="s">
        <v>1615</v>
      </c>
      <c s="36" t="s">
        <v>1038</v>
      </c>
      <c s="37">
        <v>91.656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25.5">
      <c r="A11" s="35" t="s">
        <v>55</v>
      </c>
      <c r="E11" s="39" t="s">
        <v>1039</v>
      </c>
    </row>
    <row r="12" spans="1:5" ht="12.75">
      <c r="A12" s="35" t="s">
        <v>56</v>
      </c>
      <c r="E12" s="40" t="s">
        <v>1616</v>
      </c>
    </row>
    <row r="13" spans="1:5" ht="165.75">
      <c r="A13" t="s">
        <v>57</v>
      </c>
      <c r="E13" s="39" t="s">
        <v>1040</v>
      </c>
    </row>
    <row r="14" spans="1:16" ht="25.5">
      <c r="A14" t="s">
        <v>49</v>
      </c>
      <c s="34" t="s">
        <v>311</v>
      </c>
      <c s="34" t="s">
        <v>1233</v>
      </c>
      <c s="35" t="s">
        <v>1234</v>
      </c>
      <c s="6" t="s">
        <v>1235</v>
      </c>
      <c s="36" t="s">
        <v>1038</v>
      </c>
      <c s="37">
        <v>68.743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431</v>
      </c>
      <c>
        <f>(M14*21)/100</f>
      </c>
      <c t="s">
        <v>27</v>
      </c>
    </row>
    <row r="15" spans="1:5" ht="25.5">
      <c r="A15" s="35" t="s">
        <v>55</v>
      </c>
      <c r="E15" s="39" t="s">
        <v>1039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1040</v>
      </c>
    </row>
    <row r="18" spans="1:13" ht="12.75">
      <c r="A18" t="s">
        <v>46</v>
      </c>
      <c r="C18" s="31" t="s">
        <v>277</v>
      </c>
      <c r="E18" s="33" t="s">
        <v>1060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277</v>
      </c>
      <c s="34" t="s">
        <v>1617</v>
      </c>
      <c s="35" t="s">
        <v>5</v>
      </c>
      <c s="6" t="s">
        <v>1618</v>
      </c>
      <c s="36" t="s">
        <v>226</v>
      </c>
      <c s="37">
        <v>32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1619</v>
      </c>
    </row>
    <row r="22" spans="1:5" ht="38.25">
      <c r="A22" t="s">
        <v>57</v>
      </c>
      <c r="E22" s="39" t="s">
        <v>1620</v>
      </c>
    </row>
    <row r="23" spans="1:16" ht="25.5">
      <c r="A23" t="s">
        <v>49</v>
      </c>
      <c s="34" t="s">
        <v>27</v>
      </c>
      <c s="34" t="s">
        <v>1621</v>
      </c>
      <c s="35" t="s">
        <v>5</v>
      </c>
      <c s="6" t="s">
        <v>1622</v>
      </c>
      <c s="36" t="s">
        <v>226</v>
      </c>
      <c s="37">
        <v>28.643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1623</v>
      </c>
    </row>
    <row r="26" spans="1:5" ht="63.75">
      <c r="A26" t="s">
        <v>57</v>
      </c>
      <c r="E26" s="39" t="s">
        <v>1245</v>
      </c>
    </row>
    <row r="27" spans="1:16" ht="25.5">
      <c r="A27" t="s">
        <v>49</v>
      </c>
      <c s="34" t="s">
        <v>299</v>
      </c>
      <c s="34" t="s">
        <v>1624</v>
      </c>
      <c s="35" t="s">
        <v>5</v>
      </c>
      <c s="6" t="s">
        <v>1625</v>
      </c>
      <c s="36" t="s">
        <v>226</v>
      </c>
      <c s="37">
        <v>57.285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1626</v>
      </c>
    </row>
    <row r="30" spans="1:5" ht="63.75">
      <c r="A30" t="s">
        <v>57</v>
      </c>
      <c r="E30" s="39" t="s">
        <v>1245</v>
      </c>
    </row>
    <row r="31" spans="1:16" ht="25.5">
      <c r="A31" t="s">
        <v>49</v>
      </c>
      <c s="34" t="s">
        <v>314</v>
      </c>
      <c s="34" t="s">
        <v>1627</v>
      </c>
      <c s="35" t="s">
        <v>5</v>
      </c>
      <c s="6" t="s">
        <v>1628</v>
      </c>
      <c s="36" t="s">
        <v>226</v>
      </c>
      <c s="37">
        <v>162.83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1629</v>
      </c>
    </row>
    <row r="33" spans="1:5" ht="12.75">
      <c r="A33" s="35" t="s">
        <v>56</v>
      </c>
      <c r="E33" s="40" t="s">
        <v>1630</v>
      </c>
    </row>
    <row r="34" spans="1:5" ht="63.75">
      <c r="A34" t="s">
        <v>57</v>
      </c>
      <c r="E34" s="39" t="s">
        <v>1245</v>
      </c>
    </row>
    <row r="35" spans="1:16" ht="25.5">
      <c r="A35" t="s">
        <v>49</v>
      </c>
      <c s="34" t="s">
        <v>318</v>
      </c>
      <c s="34" t="s">
        <v>1627</v>
      </c>
      <c s="35" t="s">
        <v>277</v>
      </c>
      <c s="6" t="s">
        <v>1628</v>
      </c>
      <c s="36" t="s">
        <v>226</v>
      </c>
      <c s="37">
        <v>43.52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1631</v>
      </c>
    </row>
    <row r="37" spans="1:5" ht="12.75">
      <c r="A37" s="35" t="s">
        <v>56</v>
      </c>
      <c r="E37" s="40" t="s">
        <v>1632</v>
      </c>
    </row>
    <row r="38" spans="1:5" ht="63.75">
      <c r="A38" t="s">
        <v>57</v>
      </c>
      <c r="E38" s="39" t="s">
        <v>1245</v>
      </c>
    </row>
    <row r="39" spans="1:16" ht="12.75">
      <c r="A39" t="s">
        <v>49</v>
      </c>
      <c s="34" t="s">
        <v>322</v>
      </c>
      <c s="34" t="s">
        <v>1633</v>
      </c>
      <c s="35" t="s">
        <v>5</v>
      </c>
      <c s="6" t="s">
        <v>1634</v>
      </c>
      <c s="36" t="s">
        <v>226</v>
      </c>
      <c s="37">
        <v>1158.62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89.25">
      <c r="A41" s="35" t="s">
        <v>56</v>
      </c>
      <c r="E41" s="40" t="s">
        <v>1635</v>
      </c>
    </row>
    <row r="42" spans="1:5" ht="318.75">
      <c r="A42" t="s">
        <v>57</v>
      </c>
      <c r="E42" s="39" t="s">
        <v>1636</v>
      </c>
    </row>
    <row r="43" spans="1:16" ht="12.75">
      <c r="A43" t="s">
        <v>49</v>
      </c>
      <c s="34" t="s">
        <v>326</v>
      </c>
      <c s="34" t="s">
        <v>1637</v>
      </c>
      <c s="35" t="s">
        <v>5</v>
      </c>
      <c s="6" t="s">
        <v>1638</v>
      </c>
      <c s="36" t="s">
        <v>218</v>
      </c>
      <c s="37">
        <v>15.82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1639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294</v>
      </c>
    </row>
    <row r="47" spans="1:16" ht="12.75">
      <c r="A47" t="s">
        <v>49</v>
      </c>
      <c s="34" t="s">
        <v>329</v>
      </c>
      <c s="34" t="s">
        <v>1640</v>
      </c>
      <c s="35" t="s">
        <v>5</v>
      </c>
      <c s="6" t="s">
        <v>1641</v>
      </c>
      <c s="36" t="s">
        <v>226</v>
      </c>
      <c s="37">
        <v>282.075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38.25">
      <c r="A49" s="35" t="s">
        <v>56</v>
      </c>
      <c r="E49" s="40" t="s">
        <v>1642</v>
      </c>
    </row>
    <row r="50" spans="1:5" ht="318.75">
      <c r="A50" t="s">
        <v>57</v>
      </c>
      <c r="E50" s="39" t="s">
        <v>586</v>
      </c>
    </row>
    <row r="51" spans="1:16" ht="12.75">
      <c r="A51" t="s">
        <v>49</v>
      </c>
      <c s="34" t="s">
        <v>333</v>
      </c>
      <c s="34" t="s">
        <v>1643</v>
      </c>
      <c s="35" t="s">
        <v>5</v>
      </c>
      <c s="6" t="s">
        <v>1644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38.25">
      <c r="A53" s="35" t="s">
        <v>56</v>
      </c>
      <c r="E53" s="40" t="s">
        <v>1645</v>
      </c>
    </row>
    <row r="54" spans="1:5" ht="38.25">
      <c r="A54" t="s">
        <v>57</v>
      </c>
      <c r="E54" s="39" t="s">
        <v>1358</v>
      </c>
    </row>
    <row r="55" spans="1:16" ht="12.75">
      <c r="A55" t="s">
        <v>49</v>
      </c>
      <c s="34" t="s">
        <v>63</v>
      </c>
      <c s="34" t="s">
        <v>1351</v>
      </c>
      <c s="35" t="s">
        <v>5</v>
      </c>
      <c s="6" t="s">
        <v>1352</v>
      </c>
      <c s="36" t="s">
        <v>226</v>
      </c>
      <c s="37">
        <v>334.71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1646</v>
      </c>
    </row>
    <row r="58" spans="1:5" ht="293.25">
      <c r="A58" t="s">
        <v>57</v>
      </c>
      <c r="E58" s="39" t="s">
        <v>1354</v>
      </c>
    </row>
    <row r="59" spans="1:16" ht="12.75">
      <c r="A59" t="s">
        <v>49</v>
      </c>
      <c s="34" t="s">
        <v>67</v>
      </c>
      <c s="34" t="s">
        <v>231</v>
      </c>
      <c s="35" t="s">
        <v>5</v>
      </c>
      <c s="6" t="s">
        <v>232</v>
      </c>
      <c s="36" t="s">
        <v>226</v>
      </c>
      <c s="37">
        <v>1009.37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76.5">
      <c r="A61" s="35" t="s">
        <v>56</v>
      </c>
      <c r="E61" s="40" t="s">
        <v>1647</v>
      </c>
    </row>
    <row r="62" spans="1:5" ht="229.5">
      <c r="A62" t="s">
        <v>57</v>
      </c>
      <c r="E62" s="39" t="s">
        <v>295</v>
      </c>
    </row>
    <row r="63" spans="1:16" ht="12.75">
      <c r="A63" t="s">
        <v>49</v>
      </c>
      <c s="34" t="s">
        <v>71</v>
      </c>
      <c s="34" t="s">
        <v>1648</v>
      </c>
      <c s="35" t="s">
        <v>5</v>
      </c>
      <c s="6" t="s">
        <v>1649</v>
      </c>
      <c s="36" t="s">
        <v>226</v>
      </c>
      <c s="37">
        <v>32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1619</v>
      </c>
    </row>
    <row r="66" spans="1:5" ht="38.25">
      <c r="A66" t="s">
        <v>57</v>
      </c>
      <c r="E66" s="39" t="s">
        <v>1194</v>
      </c>
    </row>
    <row r="67" spans="1:16" ht="12.75">
      <c r="A67" t="s">
        <v>49</v>
      </c>
      <c s="34" t="s">
        <v>75</v>
      </c>
      <c s="34" t="s">
        <v>1650</v>
      </c>
      <c s="35" t="s">
        <v>5</v>
      </c>
      <c s="6" t="s">
        <v>1651</v>
      </c>
      <c s="36" t="s">
        <v>803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1652</v>
      </c>
    </row>
    <row r="71" spans="1:13" ht="12.75">
      <c r="A71" t="s">
        <v>46</v>
      </c>
      <c r="C71" s="31" t="s">
        <v>27</v>
      </c>
      <c r="E71" s="33" t="s">
        <v>1080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59</v>
      </c>
      <c s="34" t="s">
        <v>1653</v>
      </c>
      <c s="35" t="s">
        <v>5</v>
      </c>
      <c s="6" t="s">
        <v>1654</v>
      </c>
      <c s="36" t="s">
        <v>803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1655</v>
      </c>
    </row>
    <row r="75" spans="1:5" ht="51">
      <c r="A75" t="s">
        <v>57</v>
      </c>
      <c r="E75" s="39" t="s">
        <v>1656</v>
      </c>
    </row>
    <row r="76" spans="1:13" ht="12.75">
      <c r="A76" t="s">
        <v>46</v>
      </c>
      <c r="C76" s="31" t="s">
        <v>299</v>
      </c>
      <c r="E76" s="33" t="s">
        <v>1092</v>
      </c>
      <c r="J76" s="32">
        <f>0</f>
      </c>
      <c s="32">
        <f>0</f>
      </c>
      <c s="32">
        <f>0+L77+L81+L85</f>
      </c>
      <c s="32">
        <f>0+M77+M81+M85</f>
      </c>
    </row>
    <row r="77" spans="1:16" ht="12.75">
      <c r="A77" t="s">
        <v>49</v>
      </c>
      <c s="34" t="s">
        <v>336</v>
      </c>
      <c s="34" t="s">
        <v>1657</v>
      </c>
      <c s="35" t="s">
        <v>5</v>
      </c>
      <c s="6" t="s">
        <v>1658</v>
      </c>
      <c s="36" t="s">
        <v>226</v>
      </c>
      <c s="37">
        <v>60.63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1659</v>
      </c>
    </row>
    <row r="80" spans="1:5" ht="38.25">
      <c r="A80" t="s">
        <v>57</v>
      </c>
      <c r="E80" s="39" t="s">
        <v>1204</v>
      </c>
    </row>
    <row r="81" spans="1:16" ht="12.75">
      <c r="A81" t="s">
        <v>49</v>
      </c>
      <c s="34" t="s">
        <v>340</v>
      </c>
      <c s="34" t="s">
        <v>1657</v>
      </c>
      <c s="35" t="s">
        <v>277</v>
      </c>
      <c s="6" t="s">
        <v>1658</v>
      </c>
      <c s="36" t="s">
        <v>226</v>
      </c>
      <c s="37">
        <v>9.525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38.25">
      <c r="A83" s="35" t="s">
        <v>56</v>
      </c>
      <c r="E83" s="40" t="s">
        <v>1660</v>
      </c>
    </row>
    <row r="84" spans="1:5" ht="38.25">
      <c r="A84" t="s">
        <v>57</v>
      </c>
      <c r="E84" s="39" t="s">
        <v>1204</v>
      </c>
    </row>
    <row r="85" spans="1:16" ht="12.75">
      <c r="A85" t="s">
        <v>49</v>
      </c>
      <c s="34" t="s">
        <v>344</v>
      </c>
      <c s="34" t="s">
        <v>1657</v>
      </c>
      <c s="35" t="s">
        <v>27</v>
      </c>
      <c s="6" t="s">
        <v>1658</v>
      </c>
      <c s="36" t="s">
        <v>226</v>
      </c>
      <c s="37">
        <v>54.241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56</v>
      </c>
      <c r="E87" s="40" t="s">
        <v>1661</v>
      </c>
    </row>
    <row r="88" spans="1:5" ht="38.25">
      <c r="A88" t="s">
        <v>57</v>
      </c>
      <c r="E88" s="39" t="s">
        <v>1204</v>
      </c>
    </row>
    <row r="89" spans="1:13" ht="12.75">
      <c r="A89" t="s">
        <v>46</v>
      </c>
      <c r="C89" s="31" t="s">
        <v>303</v>
      </c>
      <c r="E89" s="33" t="s">
        <v>967</v>
      </c>
      <c r="J89" s="32">
        <f>0</f>
      </c>
      <c s="32">
        <f>0</f>
      </c>
      <c s="32">
        <f>0+L90+L94+L98+L102+L106+L110+L114</f>
      </c>
      <c s="32">
        <f>0+M90+M94+M98+M102+M106+M110+M114</f>
      </c>
    </row>
    <row r="90" spans="1:16" ht="12.75">
      <c r="A90" t="s">
        <v>49</v>
      </c>
      <c s="34" t="s">
        <v>311</v>
      </c>
      <c s="34" t="s">
        <v>1662</v>
      </c>
      <c s="35" t="s">
        <v>5</v>
      </c>
      <c s="6" t="s">
        <v>1663</v>
      </c>
      <c s="36" t="s">
        <v>803</v>
      </c>
      <c s="37">
        <v>62.89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1664</v>
      </c>
    </row>
    <row r="92" spans="1:5" ht="12.75">
      <c r="A92" s="35" t="s">
        <v>56</v>
      </c>
      <c r="E92" s="40" t="s">
        <v>1665</v>
      </c>
    </row>
    <row r="93" spans="1:5" ht="89.25">
      <c r="A93" t="s">
        <v>57</v>
      </c>
      <c r="E93" s="39" t="s">
        <v>1666</v>
      </c>
    </row>
    <row r="94" spans="1:16" ht="12.75">
      <c r="A94" t="s">
        <v>49</v>
      </c>
      <c s="34" t="s">
        <v>79</v>
      </c>
      <c s="34" t="s">
        <v>1667</v>
      </c>
      <c s="35" t="s">
        <v>5</v>
      </c>
      <c s="6" t="s">
        <v>1668</v>
      </c>
      <c s="36" t="s">
        <v>803</v>
      </c>
      <c s="37">
        <v>190.95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1669</v>
      </c>
    </row>
    <row r="97" spans="1:5" ht="51">
      <c r="A97" t="s">
        <v>57</v>
      </c>
      <c r="E97" s="39" t="s">
        <v>1178</v>
      </c>
    </row>
    <row r="98" spans="1:16" ht="12.75">
      <c r="A98" t="s">
        <v>49</v>
      </c>
      <c s="34" t="s">
        <v>83</v>
      </c>
      <c s="34" t="s">
        <v>1670</v>
      </c>
      <c s="35" t="s">
        <v>5</v>
      </c>
      <c s="6" t="s">
        <v>1671</v>
      </c>
      <c s="36" t="s">
        <v>803</v>
      </c>
      <c s="37">
        <v>190.95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1669</v>
      </c>
    </row>
    <row r="101" spans="1:5" ht="51">
      <c r="A101" t="s">
        <v>57</v>
      </c>
      <c r="E101" s="39" t="s">
        <v>1263</v>
      </c>
    </row>
    <row r="102" spans="1:16" ht="12.75">
      <c r="A102" t="s">
        <v>49</v>
      </c>
      <c s="34" t="s">
        <v>87</v>
      </c>
      <c s="34" t="s">
        <v>1672</v>
      </c>
      <c s="35" t="s">
        <v>5</v>
      </c>
      <c s="6" t="s">
        <v>1673</v>
      </c>
      <c s="36" t="s">
        <v>803</v>
      </c>
      <c s="37">
        <v>190.95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1669</v>
      </c>
    </row>
    <row r="105" spans="1:5" ht="140.25">
      <c r="A105" t="s">
        <v>57</v>
      </c>
      <c r="E105" s="39" t="s">
        <v>1270</v>
      </c>
    </row>
    <row r="106" spans="1:16" ht="12.75">
      <c r="A106" t="s">
        <v>49</v>
      </c>
      <c s="34" t="s">
        <v>91</v>
      </c>
      <c s="34" t="s">
        <v>1674</v>
      </c>
      <c s="35" t="s">
        <v>5</v>
      </c>
      <c s="6" t="s">
        <v>1675</v>
      </c>
      <c s="36" t="s">
        <v>803</v>
      </c>
      <c s="37">
        <v>381.9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1676</v>
      </c>
    </row>
    <row r="109" spans="1:5" ht="51">
      <c r="A109" t="s">
        <v>57</v>
      </c>
      <c r="E109" s="39" t="s">
        <v>1263</v>
      </c>
    </row>
    <row r="110" spans="1:16" ht="12.75">
      <c r="A110" t="s">
        <v>49</v>
      </c>
      <c s="34" t="s">
        <v>95</v>
      </c>
      <c s="34" t="s">
        <v>1677</v>
      </c>
      <c s="35" t="s">
        <v>5</v>
      </c>
      <c s="6" t="s">
        <v>1678</v>
      </c>
      <c s="36" t="s">
        <v>803</v>
      </c>
      <c s="37">
        <v>190.95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1669</v>
      </c>
    </row>
    <row r="113" spans="1:5" ht="140.25">
      <c r="A113" t="s">
        <v>57</v>
      </c>
      <c r="E113" s="39" t="s">
        <v>1270</v>
      </c>
    </row>
    <row r="114" spans="1:16" ht="12.75">
      <c r="A114" t="s">
        <v>49</v>
      </c>
      <c s="34" t="s">
        <v>99</v>
      </c>
      <c s="34" t="s">
        <v>1267</v>
      </c>
      <c s="35" t="s">
        <v>5</v>
      </c>
      <c s="6" t="s">
        <v>1268</v>
      </c>
      <c s="36" t="s">
        <v>803</v>
      </c>
      <c s="37">
        <v>190.95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1669</v>
      </c>
    </row>
    <row r="117" spans="1:5" ht="140.25">
      <c r="A117" t="s">
        <v>57</v>
      </c>
      <c r="E117" s="39" t="s">
        <v>1270</v>
      </c>
    </row>
    <row r="118" spans="1:13" ht="12.75">
      <c r="A118" t="s">
        <v>46</v>
      </c>
      <c r="C118" s="31" t="s">
        <v>314</v>
      </c>
      <c r="E118" s="33" t="s">
        <v>1437</v>
      </c>
      <c r="J118" s="32">
        <f>0</f>
      </c>
      <c s="32">
        <f>0</f>
      </c>
      <c s="32">
        <f>0+L119+L123+L127+L131+L135+L139+L143</f>
      </c>
      <c s="32">
        <f>0+M119+M123+M127+M131+M135+M139+M143</f>
      </c>
    </row>
    <row r="119" spans="1:16" ht="12.75">
      <c r="A119" t="s">
        <v>49</v>
      </c>
      <c s="34" t="s">
        <v>50</v>
      </c>
      <c s="34" t="s">
        <v>1679</v>
      </c>
      <c s="35" t="s">
        <v>5</v>
      </c>
      <c s="6" t="s">
        <v>1680</v>
      </c>
      <c s="36" t="s">
        <v>218</v>
      </c>
      <c s="37">
        <v>297.85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38.25">
      <c r="A121" s="35" t="s">
        <v>56</v>
      </c>
      <c r="E121" s="40" t="s">
        <v>1681</v>
      </c>
    </row>
    <row r="122" spans="1:5" ht="242.25">
      <c r="A122" t="s">
        <v>57</v>
      </c>
      <c r="E122" s="39" t="s">
        <v>1682</v>
      </c>
    </row>
    <row r="123" spans="1:16" ht="12.75">
      <c r="A123" t="s">
        <v>49</v>
      </c>
      <c s="34" t="s">
        <v>103</v>
      </c>
      <c s="34" t="s">
        <v>1683</v>
      </c>
      <c s="35" t="s">
        <v>5</v>
      </c>
      <c s="6" t="s">
        <v>1684</v>
      </c>
      <c s="36" t="s">
        <v>218</v>
      </c>
      <c s="37">
        <v>405.43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1685</v>
      </c>
    </row>
    <row r="125" spans="1:5" ht="12.75">
      <c r="A125" s="35" t="s">
        <v>56</v>
      </c>
      <c r="E125" s="40" t="s">
        <v>5</v>
      </c>
    </row>
    <row r="126" spans="1:5" ht="255">
      <c r="A126" t="s">
        <v>57</v>
      </c>
      <c r="E126" s="39" t="s">
        <v>1314</v>
      </c>
    </row>
    <row r="127" spans="1:16" ht="12.75">
      <c r="A127" t="s">
        <v>49</v>
      </c>
      <c s="34" t="s">
        <v>107</v>
      </c>
      <c s="34" t="s">
        <v>1686</v>
      </c>
      <c s="35" t="s">
        <v>5</v>
      </c>
      <c s="6" t="s">
        <v>1687</v>
      </c>
      <c s="36" t="s">
        <v>218</v>
      </c>
      <c s="37">
        <v>18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1688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1689</v>
      </c>
    </row>
    <row r="131" spans="1:16" ht="12.75">
      <c r="A131" t="s">
        <v>49</v>
      </c>
      <c s="34" t="s">
        <v>111</v>
      </c>
      <c s="34" t="s">
        <v>1690</v>
      </c>
      <c s="35" t="s">
        <v>5</v>
      </c>
      <c s="6" t="s">
        <v>1691</v>
      </c>
      <c s="36" t="s">
        <v>53</v>
      </c>
      <c s="37">
        <v>15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1692</v>
      </c>
    </row>
    <row r="135" spans="1:16" ht="12.75">
      <c r="A135" t="s">
        <v>49</v>
      </c>
      <c s="34" t="s">
        <v>115</v>
      </c>
      <c s="34" t="s">
        <v>1693</v>
      </c>
      <c s="35" t="s">
        <v>5</v>
      </c>
      <c s="6" t="s">
        <v>1694</v>
      </c>
      <c s="36" t="s">
        <v>218</v>
      </c>
      <c s="37">
        <v>68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1695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1314</v>
      </c>
    </row>
    <row r="139" spans="1:16" ht="12.75">
      <c r="A139" t="s">
        <v>49</v>
      </c>
      <c s="34" t="s">
        <v>119</v>
      </c>
      <c s="34" t="s">
        <v>1696</v>
      </c>
      <c s="35" t="s">
        <v>5</v>
      </c>
      <c s="6" t="s">
        <v>1697</v>
      </c>
      <c s="36" t="s">
        <v>218</v>
      </c>
      <c s="37">
        <v>473.43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1698</v>
      </c>
    </row>
    <row r="143" spans="1:16" ht="12.75">
      <c r="A143" t="s">
        <v>49</v>
      </c>
      <c s="34" t="s">
        <v>123</v>
      </c>
      <c s="34" t="s">
        <v>1699</v>
      </c>
      <c s="35" t="s">
        <v>5</v>
      </c>
      <c s="6" t="s">
        <v>1700</v>
      </c>
      <c s="36" t="s">
        <v>218</v>
      </c>
      <c s="37">
        <v>473.43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1701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T1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1608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1608</v>
      </c>
      <c r="E4" s="26" t="s">
        <v>1609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COUNTIFS(L8:L147,"=0",A8:A147,"P")+COUNTIFS(L8:L147,"",A8:A147,"P")+SUM(Q8:Q147)</f>
      </c>
    </row>
    <row r="8" spans="1:13" ht="12.75">
      <c r="A8" t="s">
        <v>44</v>
      </c>
      <c r="C8" s="28" t="s">
        <v>1704</v>
      </c>
      <c r="E8" s="30" t="s">
        <v>1703</v>
      </c>
      <c r="J8" s="29">
        <f>0+J9+J18+J71+J76+J93+J122</f>
      </c>
      <c s="29">
        <f>0+K9+K18+K71+K76+K93+K122</f>
      </c>
      <c s="29">
        <f>0+L9+L18+L71+L76+L93+L122</f>
      </c>
      <c s="29">
        <f>0+M9+M18+M71+M76+M93+M122</f>
      </c>
    </row>
    <row r="9" spans="1:13" ht="12.75">
      <c r="A9" t="s">
        <v>46</v>
      </c>
      <c r="C9" s="31" t="s">
        <v>626</v>
      </c>
      <c r="E9" s="33" t="s">
        <v>627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299</v>
      </c>
      <c s="34" t="s">
        <v>1613</v>
      </c>
      <c s="35" t="s">
        <v>1614</v>
      </c>
      <c s="6" t="s">
        <v>1615</v>
      </c>
      <c s="36" t="s">
        <v>1038</v>
      </c>
      <c s="37">
        <v>226.934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25.5">
      <c r="A11" s="35" t="s">
        <v>55</v>
      </c>
      <c r="E11" s="39" t="s">
        <v>1039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1040</v>
      </c>
    </row>
    <row r="14" spans="1:16" ht="25.5">
      <c r="A14" t="s">
        <v>49</v>
      </c>
      <c s="34" t="s">
        <v>303</v>
      </c>
      <c s="34" t="s">
        <v>1233</v>
      </c>
      <c s="35" t="s">
        <v>1234</v>
      </c>
      <c s="6" t="s">
        <v>1235</v>
      </c>
      <c s="36" t="s">
        <v>1038</v>
      </c>
      <c s="37">
        <v>20.318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431</v>
      </c>
      <c>
        <f>(M14*21)/100</f>
      </c>
      <c t="s">
        <v>27</v>
      </c>
    </row>
    <row r="15" spans="1:5" ht="25.5">
      <c r="A15" s="35" t="s">
        <v>55</v>
      </c>
      <c r="E15" s="39" t="s">
        <v>1039</v>
      </c>
    </row>
    <row r="16" spans="1:5" ht="12.75">
      <c r="A16" s="35" t="s">
        <v>56</v>
      </c>
      <c r="E16" s="40" t="s">
        <v>5</v>
      </c>
    </row>
    <row r="17" spans="1:5" ht="165.75">
      <c r="A17" t="s">
        <v>57</v>
      </c>
      <c r="E17" s="39" t="s">
        <v>1040</v>
      </c>
    </row>
    <row r="18" spans="1:13" ht="12.75">
      <c r="A18" t="s">
        <v>46</v>
      </c>
      <c r="C18" s="31" t="s">
        <v>277</v>
      </c>
      <c r="E18" s="33" t="s">
        <v>1060</v>
      </c>
      <c r="J18" s="32">
        <f>0</f>
      </c>
      <c s="32">
        <f>0</f>
      </c>
      <c s="32">
        <f>0+L19+L23+L27+L31+L35+L39+L43+L47+L51+L55+L59+L63+L67</f>
      </c>
      <c s="32">
        <f>0+M19+M23+M27+M31+M35+M39+M43+M47+M51+M55+M59+M63+M67</f>
      </c>
    </row>
    <row r="19" spans="1:16" ht="12.75">
      <c r="A19" t="s">
        <v>49</v>
      </c>
      <c s="34" t="s">
        <v>277</v>
      </c>
      <c s="34" t="s">
        <v>1617</v>
      </c>
      <c s="35" t="s">
        <v>5</v>
      </c>
      <c s="6" t="s">
        <v>1618</v>
      </c>
      <c s="36" t="s">
        <v>226</v>
      </c>
      <c s="37">
        <v>24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1705</v>
      </c>
    </row>
    <row r="21" spans="1:5" ht="12.75">
      <c r="A21" s="35" t="s">
        <v>56</v>
      </c>
      <c r="E21" s="40" t="s">
        <v>1706</v>
      </c>
    </row>
    <row r="22" spans="1:5" ht="38.25">
      <c r="A22" t="s">
        <v>57</v>
      </c>
      <c r="E22" s="39" t="s">
        <v>1620</v>
      </c>
    </row>
    <row r="23" spans="1:16" ht="25.5">
      <c r="A23" t="s">
        <v>49</v>
      </c>
      <c s="34" t="s">
        <v>27</v>
      </c>
      <c s="34" t="s">
        <v>1621</v>
      </c>
      <c s="35" t="s">
        <v>5</v>
      </c>
      <c s="6" t="s">
        <v>1622</v>
      </c>
      <c s="36" t="s">
        <v>226</v>
      </c>
      <c s="37">
        <v>8.466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1707</v>
      </c>
    </row>
    <row r="26" spans="1:5" ht="63.75">
      <c r="A26" t="s">
        <v>57</v>
      </c>
      <c r="E26" s="39" t="s">
        <v>1245</v>
      </c>
    </row>
    <row r="27" spans="1:16" ht="25.5">
      <c r="A27" t="s">
        <v>49</v>
      </c>
      <c s="34" t="s">
        <v>26</v>
      </c>
      <c s="34" t="s">
        <v>1624</v>
      </c>
      <c s="35" t="s">
        <v>5</v>
      </c>
      <c s="6" t="s">
        <v>1625</v>
      </c>
      <c s="36" t="s">
        <v>226</v>
      </c>
      <c s="37">
        <v>27.295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56</v>
      </c>
      <c r="E29" s="40" t="s">
        <v>1708</v>
      </c>
    </row>
    <row r="30" spans="1:5" ht="63.75">
      <c r="A30" t="s">
        <v>57</v>
      </c>
      <c r="E30" s="39" t="s">
        <v>1245</v>
      </c>
    </row>
    <row r="31" spans="1:16" ht="25.5">
      <c r="A31" t="s">
        <v>49</v>
      </c>
      <c s="34" t="s">
        <v>314</v>
      </c>
      <c s="34" t="s">
        <v>1627</v>
      </c>
      <c s="35" t="s">
        <v>5</v>
      </c>
      <c s="6" t="s">
        <v>1628</v>
      </c>
      <c s="36" t="s">
        <v>226</v>
      </c>
      <c s="37">
        <v>2.744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1709</v>
      </c>
    </row>
    <row r="34" spans="1:5" ht="63.75">
      <c r="A34" t="s">
        <v>57</v>
      </c>
      <c r="E34" s="39" t="s">
        <v>1245</v>
      </c>
    </row>
    <row r="35" spans="1:16" ht="12.75">
      <c r="A35" t="s">
        <v>49</v>
      </c>
      <c s="34" t="s">
        <v>318</v>
      </c>
      <c s="34" t="s">
        <v>1633</v>
      </c>
      <c s="35" t="s">
        <v>5</v>
      </c>
      <c s="6" t="s">
        <v>1634</v>
      </c>
      <c s="36" t="s">
        <v>226</v>
      </c>
      <c s="37">
        <v>309.51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02">
      <c r="A37" s="35" t="s">
        <v>56</v>
      </c>
      <c r="E37" s="40" t="s">
        <v>1710</v>
      </c>
    </row>
    <row r="38" spans="1:5" ht="318.75">
      <c r="A38" t="s">
        <v>57</v>
      </c>
      <c r="E38" s="39" t="s">
        <v>1636</v>
      </c>
    </row>
    <row r="39" spans="1:16" ht="12.75">
      <c r="A39" t="s">
        <v>49</v>
      </c>
      <c s="34" t="s">
        <v>326</v>
      </c>
      <c s="34" t="s">
        <v>1711</v>
      </c>
      <c s="35" t="s">
        <v>5</v>
      </c>
      <c s="6" t="s">
        <v>1712</v>
      </c>
      <c s="36" t="s">
        <v>1713</v>
      </c>
      <c s="37">
        <v>757.92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1714</v>
      </c>
    </row>
    <row r="42" spans="1:5" ht="25.5">
      <c r="A42" t="s">
        <v>57</v>
      </c>
      <c r="E42" s="39" t="s">
        <v>1715</v>
      </c>
    </row>
    <row r="43" spans="1:16" ht="12.75">
      <c r="A43" t="s">
        <v>49</v>
      </c>
      <c s="34" t="s">
        <v>329</v>
      </c>
      <c s="34" t="s">
        <v>1716</v>
      </c>
      <c s="35" t="s">
        <v>5</v>
      </c>
      <c s="6" t="s">
        <v>1638</v>
      </c>
      <c s="36" t="s">
        <v>218</v>
      </c>
      <c s="37">
        <v>20.67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431</v>
      </c>
      <c>
        <f>(M43*21)/100</f>
      </c>
      <c t="s">
        <v>27</v>
      </c>
    </row>
    <row r="44" spans="1:5" ht="12.75">
      <c r="A44" s="35" t="s">
        <v>55</v>
      </c>
      <c r="E44" s="39" t="s">
        <v>1717</v>
      </c>
    </row>
    <row r="45" spans="1:5" ht="12.75">
      <c r="A45" s="35" t="s">
        <v>56</v>
      </c>
      <c r="E45" s="40" t="s">
        <v>5</v>
      </c>
    </row>
    <row r="46" spans="1:5" ht="25.5">
      <c r="A46" t="s">
        <v>57</v>
      </c>
      <c r="E46" s="39" t="s">
        <v>294</v>
      </c>
    </row>
    <row r="47" spans="1:16" ht="12.75">
      <c r="A47" t="s">
        <v>49</v>
      </c>
      <c s="34" t="s">
        <v>333</v>
      </c>
      <c s="34" t="s">
        <v>1640</v>
      </c>
      <c s="35" t="s">
        <v>5</v>
      </c>
      <c s="6" t="s">
        <v>1641</v>
      </c>
      <c s="36" t="s">
        <v>226</v>
      </c>
      <c s="37">
        <v>209.65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1718</v>
      </c>
    </row>
    <row r="49" spans="1:5" ht="51">
      <c r="A49" s="35" t="s">
        <v>56</v>
      </c>
      <c r="E49" s="40" t="s">
        <v>1719</v>
      </c>
    </row>
    <row r="50" spans="1:5" ht="318.75">
      <c r="A50" t="s">
        <v>57</v>
      </c>
      <c r="E50" s="39" t="s">
        <v>586</v>
      </c>
    </row>
    <row r="51" spans="1:16" ht="12.75">
      <c r="A51" t="s">
        <v>49</v>
      </c>
      <c s="34" t="s">
        <v>336</v>
      </c>
      <c s="34" t="s">
        <v>1643</v>
      </c>
      <c s="35" t="s">
        <v>5</v>
      </c>
      <c s="6" t="s">
        <v>1644</v>
      </c>
      <c s="36" t="s">
        <v>154</v>
      </c>
      <c s="37">
        <v>480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25.5">
      <c r="A53" s="35" t="s">
        <v>56</v>
      </c>
      <c r="E53" s="40" t="s">
        <v>1720</v>
      </c>
    </row>
    <row r="54" spans="1:5" ht="38.25">
      <c r="A54" t="s">
        <v>57</v>
      </c>
      <c r="E54" s="39" t="s">
        <v>1358</v>
      </c>
    </row>
    <row r="55" spans="1:16" ht="12.75">
      <c r="A55" t="s">
        <v>49</v>
      </c>
      <c s="34" t="s">
        <v>71</v>
      </c>
      <c s="34" t="s">
        <v>1351</v>
      </c>
      <c s="35" t="s">
        <v>5</v>
      </c>
      <c s="6" t="s">
        <v>1352</v>
      </c>
      <c s="36" t="s">
        <v>226</v>
      </c>
      <c s="37">
        <v>62.705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38.25">
      <c r="A57" s="35" t="s">
        <v>56</v>
      </c>
      <c r="E57" s="40" t="s">
        <v>1721</v>
      </c>
    </row>
    <row r="58" spans="1:5" ht="293.25">
      <c r="A58" t="s">
        <v>57</v>
      </c>
      <c r="E58" s="39" t="s">
        <v>1354</v>
      </c>
    </row>
    <row r="59" spans="1:16" ht="12.75">
      <c r="A59" t="s">
        <v>49</v>
      </c>
      <c s="34" t="s">
        <v>75</v>
      </c>
      <c s="34" t="s">
        <v>231</v>
      </c>
      <c s="35" t="s">
        <v>5</v>
      </c>
      <c s="6" t="s">
        <v>232</v>
      </c>
      <c s="36" t="s">
        <v>226</v>
      </c>
      <c s="37">
        <v>380.04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89.25">
      <c r="A61" s="35" t="s">
        <v>56</v>
      </c>
      <c r="E61" s="40" t="s">
        <v>1722</v>
      </c>
    </row>
    <row r="62" spans="1:5" ht="229.5">
      <c r="A62" t="s">
        <v>57</v>
      </c>
      <c r="E62" s="39" t="s">
        <v>295</v>
      </c>
    </row>
    <row r="63" spans="1:16" ht="12.75">
      <c r="A63" t="s">
        <v>49</v>
      </c>
      <c s="34" t="s">
        <v>79</v>
      </c>
      <c s="34" t="s">
        <v>1648</v>
      </c>
      <c s="35" t="s">
        <v>5</v>
      </c>
      <c s="6" t="s">
        <v>1649</v>
      </c>
      <c s="36" t="s">
        <v>226</v>
      </c>
      <c s="37">
        <v>24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1706</v>
      </c>
    </row>
    <row r="66" spans="1:5" ht="38.25">
      <c r="A66" t="s">
        <v>57</v>
      </c>
      <c r="E66" s="39" t="s">
        <v>1194</v>
      </c>
    </row>
    <row r="67" spans="1:16" ht="12.75">
      <c r="A67" t="s">
        <v>49</v>
      </c>
      <c s="34" t="s">
        <v>83</v>
      </c>
      <c s="34" t="s">
        <v>1650</v>
      </c>
      <c s="35" t="s">
        <v>5</v>
      </c>
      <c s="6" t="s">
        <v>1651</v>
      </c>
      <c s="36" t="s">
        <v>803</v>
      </c>
      <c s="37">
        <v>20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25.5">
      <c r="A70" t="s">
        <v>57</v>
      </c>
      <c r="E70" s="39" t="s">
        <v>1652</v>
      </c>
    </row>
    <row r="71" spans="1:13" ht="12.75">
      <c r="A71" t="s">
        <v>46</v>
      </c>
      <c r="C71" s="31" t="s">
        <v>27</v>
      </c>
      <c r="E71" s="33" t="s">
        <v>1080</v>
      </c>
      <c r="J71" s="32">
        <f>0</f>
      </c>
      <c s="32">
        <f>0</f>
      </c>
      <c s="32">
        <f>0+L72</f>
      </c>
      <c s="32">
        <f>0+M72</f>
      </c>
    </row>
    <row r="72" spans="1:16" ht="12.75">
      <c r="A72" t="s">
        <v>49</v>
      </c>
      <c s="34" t="s">
        <v>67</v>
      </c>
      <c s="34" t="s">
        <v>1653</v>
      </c>
      <c s="35" t="s">
        <v>5</v>
      </c>
      <c s="6" t="s">
        <v>1654</v>
      </c>
      <c s="36" t="s">
        <v>803</v>
      </c>
      <c s="37">
        <v>377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54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1656</v>
      </c>
    </row>
    <row r="76" spans="1:13" ht="12.75">
      <c r="A76" t="s">
        <v>46</v>
      </c>
      <c r="C76" s="31" t="s">
        <v>299</v>
      </c>
      <c r="E76" s="33" t="s">
        <v>1092</v>
      </c>
      <c r="J76" s="32">
        <f>0</f>
      </c>
      <c s="32">
        <f>0</f>
      </c>
      <c s="32">
        <f>0+L77+L81+L85+L89</f>
      </c>
      <c s="32">
        <f>0+M77+M81+M85+M89</f>
      </c>
    </row>
    <row r="77" spans="1:16" ht="12.75">
      <c r="A77" t="s">
        <v>49</v>
      </c>
      <c s="34" t="s">
        <v>340</v>
      </c>
      <c s="34" t="s">
        <v>1657</v>
      </c>
      <c s="35" t="s">
        <v>27</v>
      </c>
      <c s="6" t="s">
        <v>1658</v>
      </c>
      <c s="36" t="s">
        <v>226</v>
      </c>
      <c s="37">
        <v>2.73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51">
      <c r="A79" s="35" t="s">
        <v>56</v>
      </c>
      <c r="E79" s="40" t="s">
        <v>1723</v>
      </c>
    </row>
    <row r="80" spans="1:5" ht="38.25">
      <c r="A80" t="s">
        <v>57</v>
      </c>
      <c r="E80" s="39" t="s">
        <v>1204</v>
      </c>
    </row>
    <row r="81" spans="1:16" ht="12.75">
      <c r="A81" t="s">
        <v>49</v>
      </c>
      <c s="34" t="s">
        <v>344</v>
      </c>
      <c s="34" t="s">
        <v>1159</v>
      </c>
      <c s="35" t="s">
        <v>5</v>
      </c>
      <c s="6" t="s">
        <v>1160</v>
      </c>
      <c s="36" t="s">
        <v>226</v>
      </c>
      <c s="37">
        <v>21.011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1724</v>
      </c>
    </row>
    <row r="83" spans="1:5" ht="12.75">
      <c r="A83" s="35" t="s">
        <v>56</v>
      </c>
      <c r="E83" s="40" t="s">
        <v>1725</v>
      </c>
    </row>
    <row r="84" spans="1:5" ht="369.75">
      <c r="A84" t="s">
        <v>57</v>
      </c>
      <c r="E84" s="39" t="s">
        <v>1101</v>
      </c>
    </row>
    <row r="85" spans="1:16" ht="12.75">
      <c r="A85" t="s">
        <v>49</v>
      </c>
      <c s="34" t="s">
        <v>50</v>
      </c>
      <c s="34" t="s">
        <v>1657</v>
      </c>
      <c s="35" t="s">
        <v>5</v>
      </c>
      <c s="6" t="s">
        <v>1658</v>
      </c>
      <c s="36" t="s">
        <v>226</v>
      </c>
      <c s="37">
        <v>9.525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1726</v>
      </c>
    </row>
    <row r="87" spans="1:5" ht="38.25">
      <c r="A87" s="35" t="s">
        <v>56</v>
      </c>
      <c r="E87" s="40" t="s">
        <v>1727</v>
      </c>
    </row>
    <row r="88" spans="1:5" ht="38.25">
      <c r="A88" t="s">
        <v>57</v>
      </c>
      <c r="E88" s="39" t="s">
        <v>1204</v>
      </c>
    </row>
    <row r="89" spans="1:16" ht="12.75">
      <c r="A89" t="s">
        <v>49</v>
      </c>
      <c s="34" t="s">
        <v>59</v>
      </c>
      <c s="34" t="s">
        <v>1657</v>
      </c>
      <c s="35" t="s">
        <v>277</v>
      </c>
      <c s="6" t="s">
        <v>1658</v>
      </c>
      <c s="36" t="s">
        <v>226</v>
      </c>
      <c s="37">
        <v>16.357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1728</v>
      </c>
    </row>
    <row r="91" spans="1:5" ht="38.25">
      <c r="A91" s="35" t="s">
        <v>56</v>
      </c>
      <c r="E91" s="40" t="s">
        <v>1729</v>
      </c>
    </row>
    <row r="92" spans="1:5" ht="38.25">
      <c r="A92" t="s">
        <v>57</v>
      </c>
      <c r="E92" s="39" t="s">
        <v>1204</v>
      </c>
    </row>
    <row r="93" spans="1:13" ht="12.75">
      <c r="A93" t="s">
        <v>46</v>
      </c>
      <c r="C93" s="31" t="s">
        <v>303</v>
      </c>
      <c r="E93" s="33" t="s">
        <v>967</v>
      </c>
      <c r="J93" s="32">
        <f>0</f>
      </c>
      <c s="32">
        <f>0</f>
      </c>
      <c s="32">
        <f>0+L94+L98+L102+L106+L110+L114+L118</f>
      </c>
      <c s="32">
        <f>0+M94+M98+M102+M106+M110+M114+M118</f>
      </c>
    </row>
    <row r="94" spans="1:16" ht="12.75">
      <c r="A94" t="s">
        <v>49</v>
      </c>
      <c s="34" t="s">
        <v>306</v>
      </c>
      <c s="34" t="s">
        <v>1730</v>
      </c>
      <c s="35" t="s">
        <v>5</v>
      </c>
      <c s="6" t="s">
        <v>1731</v>
      </c>
      <c s="36" t="s">
        <v>803</v>
      </c>
      <c s="37">
        <v>34.545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1732</v>
      </c>
    </row>
    <row r="96" spans="1:5" ht="12.75">
      <c r="A96" s="35" t="s">
        <v>56</v>
      </c>
      <c r="E96" s="40" t="s">
        <v>1733</v>
      </c>
    </row>
    <row r="97" spans="1:5" ht="89.25">
      <c r="A97" t="s">
        <v>57</v>
      </c>
      <c r="E97" s="39" t="s">
        <v>1666</v>
      </c>
    </row>
    <row r="98" spans="1:16" ht="12.75">
      <c r="A98" t="s">
        <v>49</v>
      </c>
      <c s="34" t="s">
        <v>87</v>
      </c>
      <c s="34" t="s">
        <v>1667</v>
      </c>
      <c s="35" t="s">
        <v>5</v>
      </c>
      <c s="6" t="s">
        <v>1668</v>
      </c>
      <c s="36" t="s">
        <v>803</v>
      </c>
      <c s="37">
        <v>56.438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1734</v>
      </c>
    </row>
    <row r="101" spans="1:5" ht="51">
      <c r="A101" t="s">
        <v>57</v>
      </c>
      <c r="E101" s="39" t="s">
        <v>1178</v>
      </c>
    </row>
    <row r="102" spans="1:16" ht="12.75">
      <c r="A102" t="s">
        <v>49</v>
      </c>
      <c s="34" t="s">
        <v>91</v>
      </c>
      <c s="34" t="s">
        <v>1670</v>
      </c>
      <c s="35" t="s">
        <v>5</v>
      </c>
      <c s="6" t="s">
        <v>1671</v>
      </c>
      <c s="36" t="s">
        <v>803</v>
      </c>
      <c s="37">
        <v>56.438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1734</v>
      </c>
    </row>
    <row r="105" spans="1:5" ht="51">
      <c r="A105" t="s">
        <v>57</v>
      </c>
      <c r="E105" s="39" t="s">
        <v>1263</v>
      </c>
    </row>
    <row r="106" spans="1:16" ht="12.75">
      <c r="A106" t="s">
        <v>49</v>
      </c>
      <c s="34" t="s">
        <v>95</v>
      </c>
      <c s="34" t="s">
        <v>1672</v>
      </c>
      <c s="35" t="s">
        <v>5</v>
      </c>
      <c s="6" t="s">
        <v>1673</v>
      </c>
      <c s="36" t="s">
        <v>803</v>
      </c>
      <c s="37">
        <v>56.438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1734</v>
      </c>
    </row>
    <row r="109" spans="1:5" ht="140.25">
      <c r="A109" t="s">
        <v>57</v>
      </c>
      <c r="E109" s="39" t="s">
        <v>1270</v>
      </c>
    </row>
    <row r="110" spans="1:16" ht="12.75">
      <c r="A110" t="s">
        <v>49</v>
      </c>
      <c s="34" t="s">
        <v>99</v>
      </c>
      <c s="34" t="s">
        <v>1674</v>
      </c>
      <c s="35" t="s">
        <v>5</v>
      </c>
      <c s="6" t="s">
        <v>1675</v>
      </c>
      <c s="36" t="s">
        <v>803</v>
      </c>
      <c s="37">
        <v>112.875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1735</v>
      </c>
    </row>
    <row r="113" spans="1:5" ht="51">
      <c r="A113" t="s">
        <v>57</v>
      </c>
      <c r="E113" s="39" t="s">
        <v>1263</v>
      </c>
    </row>
    <row r="114" spans="1:16" ht="12.75">
      <c r="A114" t="s">
        <v>49</v>
      </c>
      <c s="34" t="s">
        <v>103</v>
      </c>
      <c s="34" t="s">
        <v>1677</v>
      </c>
      <c s="35" t="s">
        <v>5</v>
      </c>
      <c s="6" t="s">
        <v>1678</v>
      </c>
      <c s="36" t="s">
        <v>803</v>
      </c>
      <c s="37">
        <v>56.438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1734</v>
      </c>
    </row>
    <row r="117" spans="1:5" ht="140.25">
      <c r="A117" t="s">
        <v>57</v>
      </c>
      <c r="E117" s="39" t="s">
        <v>1270</v>
      </c>
    </row>
    <row r="118" spans="1:16" ht="12.75">
      <c r="A118" t="s">
        <v>49</v>
      </c>
      <c s="34" t="s">
        <v>107</v>
      </c>
      <c s="34" t="s">
        <v>1267</v>
      </c>
      <c s="35" t="s">
        <v>5</v>
      </c>
      <c s="6" t="s">
        <v>1268</v>
      </c>
      <c s="36" t="s">
        <v>803</v>
      </c>
      <c s="37">
        <v>56.438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1734</v>
      </c>
    </row>
    <row r="121" spans="1:5" ht="140.25">
      <c r="A121" t="s">
        <v>57</v>
      </c>
      <c r="E121" s="39" t="s">
        <v>1270</v>
      </c>
    </row>
    <row r="122" spans="1:13" ht="12.75">
      <c r="A122" t="s">
        <v>46</v>
      </c>
      <c r="C122" s="31" t="s">
        <v>314</v>
      </c>
      <c r="E122" s="33" t="s">
        <v>1437</v>
      </c>
      <c r="J122" s="32">
        <f>0</f>
      </c>
      <c s="32">
        <f>0</f>
      </c>
      <c s="32">
        <f>0+L123+L127+L131+L135+L139+L143+L147</f>
      </c>
      <c s="32">
        <f>0+M123+M127+M131+M135+M139+M143+M147</f>
      </c>
    </row>
    <row r="123" spans="1:16" ht="12.75">
      <c r="A123" t="s">
        <v>49</v>
      </c>
      <c s="34" t="s">
        <v>63</v>
      </c>
      <c s="34" t="s">
        <v>1679</v>
      </c>
      <c s="35" t="s">
        <v>5</v>
      </c>
      <c s="6" t="s">
        <v>1680</v>
      </c>
      <c s="36" t="s">
        <v>218</v>
      </c>
      <c s="37">
        <v>92.03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1736</v>
      </c>
    </row>
    <row r="125" spans="1:5" ht="12.75">
      <c r="A125" s="35" t="s">
        <v>56</v>
      </c>
      <c r="E125" s="40" t="s">
        <v>1737</v>
      </c>
    </row>
    <row r="126" spans="1:5" ht="242.25">
      <c r="A126" t="s">
        <v>57</v>
      </c>
      <c r="E126" s="39" t="s">
        <v>1682</v>
      </c>
    </row>
    <row r="127" spans="1:16" ht="12.75">
      <c r="A127" t="s">
        <v>49</v>
      </c>
      <c s="34" t="s">
        <v>111</v>
      </c>
      <c s="34" t="s">
        <v>1738</v>
      </c>
      <c s="35" t="s">
        <v>5</v>
      </c>
      <c s="6" t="s">
        <v>1739</v>
      </c>
      <c s="36" t="s">
        <v>218</v>
      </c>
      <c s="37">
        <v>84.1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255">
      <c r="A130" t="s">
        <v>57</v>
      </c>
      <c r="E130" s="39" t="s">
        <v>1314</v>
      </c>
    </row>
    <row r="131" spans="1:16" ht="12.75">
      <c r="A131" t="s">
        <v>49</v>
      </c>
      <c s="34" t="s">
        <v>115</v>
      </c>
      <c s="34" t="s">
        <v>1740</v>
      </c>
      <c s="35" t="s">
        <v>5</v>
      </c>
      <c s="6" t="s">
        <v>1741</v>
      </c>
      <c s="36" t="s">
        <v>53</v>
      </c>
      <c s="37">
        <v>7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409.5">
      <c r="A134" t="s">
        <v>57</v>
      </c>
      <c r="E134" s="39" t="s">
        <v>1692</v>
      </c>
    </row>
    <row r="135" spans="1:16" ht="12.75">
      <c r="A135" t="s">
        <v>49</v>
      </c>
      <c s="34" t="s">
        <v>119</v>
      </c>
      <c s="34" t="s">
        <v>1693</v>
      </c>
      <c s="35" t="s">
        <v>5</v>
      </c>
      <c s="6" t="s">
        <v>1694</v>
      </c>
      <c s="36" t="s">
        <v>218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1742</v>
      </c>
    </row>
    <row r="137" spans="1:5" ht="12.75">
      <c r="A137" s="35" t="s">
        <v>56</v>
      </c>
      <c r="E137" s="40" t="s">
        <v>5</v>
      </c>
    </row>
    <row r="138" spans="1:5" ht="255">
      <c r="A138" t="s">
        <v>57</v>
      </c>
      <c r="E138" s="39" t="s">
        <v>1314</v>
      </c>
    </row>
    <row r="139" spans="1:16" ht="12.75">
      <c r="A139" t="s">
        <v>49</v>
      </c>
      <c s="34" t="s">
        <v>123</v>
      </c>
      <c s="34" t="s">
        <v>1696</v>
      </c>
      <c s="35" t="s">
        <v>5</v>
      </c>
      <c s="6" t="s">
        <v>1697</v>
      </c>
      <c s="36" t="s">
        <v>218</v>
      </c>
      <c s="37">
        <v>95</v>
      </c>
      <c s="36">
        <v>0</v>
      </c>
      <c s="36">
        <f>ROUND(G139*H139,6)</f>
      </c>
      <c r="L139" s="38">
        <v>0</v>
      </c>
      <c s="32">
        <f>ROUND(ROUND(L139,2)*ROUND(G139,3),2)</f>
      </c>
      <c s="36" t="s">
        <v>54</v>
      </c>
      <c>
        <f>(M139*21)/100</f>
      </c>
      <c t="s">
        <v>27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56</v>
      </c>
      <c r="E141" s="40" t="s">
        <v>5</v>
      </c>
    </row>
    <row r="142" spans="1:5" ht="25.5">
      <c r="A142" t="s">
        <v>57</v>
      </c>
      <c r="E142" s="39" t="s">
        <v>1698</v>
      </c>
    </row>
    <row r="143" spans="1:16" ht="12.75">
      <c r="A143" t="s">
        <v>49</v>
      </c>
      <c s="34" t="s">
        <v>127</v>
      </c>
      <c s="34" t="s">
        <v>1699</v>
      </c>
      <c s="35" t="s">
        <v>5</v>
      </c>
      <c s="6" t="s">
        <v>1700</v>
      </c>
      <c s="36" t="s">
        <v>218</v>
      </c>
      <c s="37">
        <v>95</v>
      </c>
      <c s="36">
        <v>0</v>
      </c>
      <c s="36">
        <f>ROUND(G143*H143,6)</f>
      </c>
      <c r="L143" s="38">
        <v>0</v>
      </c>
      <c s="32">
        <f>ROUND(ROUND(L143,2)*ROUND(G143,3),2)</f>
      </c>
      <c s="36" t="s">
        <v>54</v>
      </c>
      <c>
        <f>(M143*21)/100</f>
      </c>
      <c t="s">
        <v>27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56</v>
      </c>
      <c r="E145" s="40" t="s">
        <v>5</v>
      </c>
    </row>
    <row r="146" spans="1:5" ht="51">
      <c r="A146" t="s">
        <v>57</v>
      </c>
      <c r="E146" s="39" t="s">
        <v>1701</v>
      </c>
    </row>
    <row r="147" spans="1:16" ht="12.75">
      <c r="A147" t="s">
        <v>49</v>
      </c>
      <c s="34" t="s">
        <v>131</v>
      </c>
      <c s="34" t="s">
        <v>1743</v>
      </c>
      <c s="35" t="s">
        <v>5</v>
      </c>
      <c s="6" t="s">
        <v>1744</v>
      </c>
      <c s="36" t="s">
        <v>218</v>
      </c>
      <c s="37">
        <v>22</v>
      </c>
      <c s="36">
        <v>0</v>
      </c>
      <c s="36">
        <f>ROUND(G147*H147,6)</f>
      </c>
      <c r="L147" s="38">
        <v>0</v>
      </c>
      <c s="32">
        <f>ROUND(ROUND(L147,2)*ROUND(G147,3),2)</f>
      </c>
      <c s="36" t="s">
        <v>54</v>
      </c>
      <c>
        <f>(M147*21)/100</f>
      </c>
      <c t="s">
        <v>27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56</v>
      </c>
      <c r="E149" s="40" t="s">
        <v>5</v>
      </c>
    </row>
    <row r="150" spans="1:5" ht="255">
      <c r="A150" t="s">
        <v>57</v>
      </c>
      <c r="E150" s="39" t="s">
        <v>1689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T3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1608</v>
      </c>
      <c s="41">
        <f>Rekapitulace!C37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1608</v>
      </c>
      <c r="E4" s="26" t="s">
        <v>1609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COUNTIFS(L8:L373,"=0",A8:A373,"P")+COUNTIFS(L8:L373,"",A8:A373,"P")+SUM(Q8:Q373)</f>
      </c>
    </row>
    <row r="8" spans="1:13" ht="12.75">
      <c r="A8" t="s">
        <v>44</v>
      </c>
      <c r="C8" s="28" t="s">
        <v>1747</v>
      </c>
      <c r="E8" s="30" t="s">
        <v>1746</v>
      </c>
      <c r="J8" s="29">
        <f>0+J9+J26+J43+J148+J157+J170+J303+J316+J341+J346+J359+J372</f>
      </c>
      <c s="29">
        <f>0+K9+K26+K43+K148+K157+K170+K303+K316+K341+K346+K359+K372</f>
      </c>
      <c s="29">
        <f>0+L9+L26+L43+L148+L157+L170+L303+L316+L341+L346+L359+L372</f>
      </c>
      <c s="29">
        <f>0+M9+M26+M43+M148+M157+M170+M303+M316+M341+M346+M359+M372</f>
      </c>
    </row>
    <row r="9" spans="1:13" ht="12.75">
      <c r="A9" t="s">
        <v>46</v>
      </c>
      <c r="C9" s="31" t="s">
        <v>1748</v>
      </c>
      <c r="E9" s="33" t="s">
        <v>1749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1750</v>
      </c>
      <c s="34" t="s">
        <v>1751</v>
      </c>
      <c s="35" t="s">
        <v>5</v>
      </c>
      <c s="6" t="s">
        <v>1752</v>
      </c>
      <c s="36" t="s">
        <v>250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1753</v>
      </c>
    </row>
    <row r="14" spans="1:16" ht="12.75">
      <c r="A14" t="s">
        <v>49</v>
      </c>
      <c s="34" t="s">
        <v>1754</v>
      </c>
      <c s="34" t="s">
        <v>1755</v>
      </c>
      <c s="35" t="s">
        <v>5</v>
      </c>
      <c s="6" t="s">
        <v>1756</v>
      </c>
      <c s="36" t="s">
        <v>250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431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1757</v>
      </c>
    </row>
    <row r="18" spans="1:16" ht="12.75">
      <c r="A18" t="s">
        <v>49</v>
      </c>
      <c s="34" t="s">
        <v>1758</v>
      </c>
      <c s="34" t="s">
        <v>1759</v>
      </c>
      <c s="35" t="s">
        <v>5</v>
      </c>
      <c s="6" t="s">
        <v>1760</v>
      </c>
      <c s="36" t="s">
        <v>1761</v>
      </c>
      <c s="37">
        <v>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431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1762</v>
      </c>
    </row>
    <row r="22" spans="1:16" ht="12.75">
      <c r="A22" t="s">
        <v>49</v>
      </c>
      <c s="34" t="s">
        <v>1763</v>
      </c>
      <c s="34" t="s">
        <v>1764</v>
      </c>
      <c s="35" t="s">
        <v>5</v>
      </c>
      <c s="6" t="s">
        <v>1765</v>
      </c>
      <c s="36" t="s">
        <v>1761</v>
      </c>
      <c s="37">
        <v>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431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1762</v>
      </c>
    </row>
    <row r="26" spans="1:13" ht="12.75">
      <c r="A26" t="s">
        <v>46</v>
      </c>
      <c r="C26" s="31" t="s">
        <v>1766</v>
      </c>
      <c r="E26" s="33" t="s">
        <v>1767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12.75">
      <c r="A27" t="s">
        <v>49</v>
      </c>
      <c s="34" t="s">
        <v>277</v>
      </c>
      <c s="34" t="s">
        <v>1768</v>
      </c>
      <c s="35" t="s">
        <v>5</v>
      </c>
      <c s="6" t="s">
        <v>1769</v>
      </c>
      <c s="36" t="s">
        <v>218</v>
      </c>
      <c s="37">
        <v>54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1770</v>
      </c>
      <c>
        <f>(M27*21)/100</f>
      </c>
      <c t="s">
        <v>27</v>
      </c>
    </row>
    <row r="28" spans="1:5" ht="25.5">
      <c r="A28" s="35" t="s">
        <v>55</v>
      </c>
      <c r="E28" s="39" t="s">
        <v>1771</v>
      </c>
    </row>
    <row r="29" spans="1:5" ht="12.75">
      <c r="A29" s="35" t="s">
        <v>56</v>
      </c>
      <c r="E29" s="40" t="s">
        <v>202</v>
      </c>
    </row>
    <row r="30" spans="1:5" ht="12.75">
      <c r="A30" t="s">
        <v>57</v>
      </c>
      <c r="E30" s="39" t="s">
        <v>1762</v>
      </c>
    </row>
    <row r="31" spans="1:16" ht="12.75">
      <c r="A31" t="s">
        <v>49</v>
      </c>
      <c s="34" t="s">
        <v>27</v>
      </c>
      <c s="34" t="s">
        <v>1772</v>
      </c>
      <c s="35" t="s">
        <v>5</v>
      </c>
      <c s="6" t="s">
        <v>1773</v>
      </c>
      <c s="36" t="s">
        <v>250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1770</v>
      </c>
      <c>
        <f>(M31*21)/100</f>
      </c>
      <c t="s">
        <v>27</v>
      </c>
    </row>
    <row r="32" spans="1:5" ht="12.75">
      <c r="A32" s="35" t="s">
        <v>55</v>
      </c>
      <c r="E32" s="39" t="s">
        <v>1774</v>
      </c>
    </row>
    <row r="33" spans="1:5" ht="12.75">
      <c r="A33" s="35" t="s">
        <v>56</v>
      </c>
      <c r="E33" s="40" t="s">
        <v>277</v>
      </c>
    </row>
    <row r="34" spans="1:5" ht="12.75">
      <c r="A34" t="s">
        <v>57</v>
      </c>
      <c r="E34" s="39" t="s">
        <v>1762</v>
      </c>
    </row>
    <row r="35" spans="1:16" ht="12.75">
      <c r="A35" t="s">
        <v>49</v>
      </c>
      <c s="34" t="s">
        <v>26</v>
      </c>
      <c s="34" t="s">
        <v>1775</v>
      </c>
      <c s="35" t="s">
        <v>5</v>
      </c>
      <c s="6" t="s">
        <v>1776</v>
      </c>
      <c s="36" t="s">
        <v>250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1770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1762</v>
      </c>
    </row>
    <row r="39" spans="1:16" ht="12.75">
      <c r="A39" t="s">
        <v>49</v>
      </c>
      <c s="34" t="s">
        <v>306</v>
      </c>
      <c s="34" t="s">
        <v>1777</v>
      </c>
      <c s="35" t="s">
        <v>5</v>
      </c>
      <c s="6" t="s">
        <v>1778</v>
      </c>
      <c s="36" t="s">
        <v>250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431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1762</v>
      </c>
    </row>
    <row r="43" spans="1:13" ht="12.75">
      <c r="A43" t="s">
        <v>46</v>
      </c>
      <c r="C43" s="31" t="s">
        <v>277</v>
      </c>
      <c r="E43" s="33" t="s">
        <v>1060</v>
      </c>
      <c r="J43" s="32">
        <f>0</f>
      </c>
      <c s="32">
        <f>0</f>
      </c>
      <c s="32">
        <f>0+L44+L48+L52+L56+L60+L64+L68+L72+L76+L80+L84+L88+L92+L96+L100+L104+L108+L112+L116+L120+L124+L128+L132+L136+L140+L144</f>
      </c>
      <c s="32">
        <f>0+M44+M48+M52+M56+M60+M64+M68+M72+M76+M80+M84+M88+M92+M96+M100+M104+M108+M112+M116+M120+M124+M128+M132+M136+M140+M144</f>
      </c>
    </row>
    <row r="44" spans="1:16" ht="25.5">
      <c r="A44" t="s">
        <v>49</v>
      </c>
      <c s="34" t="s">
        <v>277</v>
      </c>
      <c s="34" t="s">
        <v>1779</v>
      </c>
      <c s="35" t="s">
        <v>1780</v>
      </c>
      <c s="6" t="s">
        <v>1781</v>
      </c>
      <c s="36" t="s">
        <v>803</v>
      </c>
      <c s="37">
        <v>24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1770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25.5">
      <c r="A46" s="35" t="s">
        <v>56</v>
      </c>
      <c r="E46" s="40" t="s">
        <v>1782</v>
      </c>
    </row>
    <row r="47" spans="1:5" ht="63.75">
      <c r="A47" t="s">
        <v>57</v>
      </c>
      <c r="E47" s="39" t="s">
        <v>1783</v>
      </c>
    </row>
    <row r="48" spans="1:16" ht="12.75">
      <c r="A48" t="s">
        <v>49</v>
      </c>
      <c s="34" t="s">
        <v>27</v>
      </c>
      <c s="34" t="s">
        <v>1784</v>
      </c>
      <c s="35" t="s">
        <v>1780</v>
      </c>
      <c s="6" t="s">
        <v>1785</v>
      </c>
      <c s="36" t="s">
        <v>803</v>
      </c>
      <c s="37">
        <v>62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1770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63.75">
      <c r="A50" s="35" t="s">
        <v>56</v>
      </c>
      <c r="E50" s="40" t="s">
        <v>1786</v>
      </c>
    </row>
    <row r="51" spans="1:5" ht="63.75">
      <c r="A51" t="s">
        <v>57</v>
      </c>
      <c r="E51" s="39" t="s">
        <v>1783</v>
      </c>
    </row>
    <row r="52" spans="1:16" ht="12.75">
      <c r="A52" t="s">
        <v>49</v>
      </c>
      <c s="34" t="s">
        <v>26</v>
      </c>
      <c s="34" t="s">
        <v>1787</v>
      </c>
      <c s="35" t="s">
        <v>1780</v>
      </c>
      <c s="6" t="s">
        <v>1788</v>
      </c>
      <c s="36" t="s">
        <v>803</v>
      </c>
      <c s="37">
        <v>62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1770</v>
      </c>
      <c>
        <f>(M52*21)/100</f>
      </c>
      <c t="s">
        <v>27</v>
      </c>
    </row>
    <row r="53" spans="1:5" ht="12.75">
      <c r="A53" s="35" t="s">
        <v>55</v>
      </c>
      <c r="E53" s="39" t="s">
        <v>5</v>
      </c>
    </row>
    <row r="54" spans="1:5" ht="63.75">
      <c r="A54" s="35" t="s">
        <v>56</v>
      </c>
      <c r="E54" s="40" t="s">
        <v>1786</v>
      </c>
    </row>
    <row r="55" spans="1:5" ht="63.75">
      <c r="A55" t="s">
        <v>57</v>
      </c>
      <c r="E55" s="39" t="s">
        <v>1783</v>
      </c>
    </row>
    <row r="56" spans="1:16" ht="12.75">
      <c r="A56" t="s">
        <v>49</v>
      </c>
      <c s="34" t="s">
        <v>299</v>
      </c>
      <c s="34" t="s">
        <v>1789</v>
      </c>
      <c s="35" t="s">
        <v>1780</v>
      </c>
      <c s="6" t="s">
        <v>1790</v>
      </c>
      <c s="36" t="s">
        <v>803</v>
      </c>
      <c s="37">
        <v>62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1770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63.75">
      <c r="A58" s="35" t="s">
        <v>56</v>
      </c>
      <c r="E58" s="40" t="s">
        <v>1786</v>
      </c>
    </row>
    <row r="59" spans="1:5" ht="63.75">
      <c r="A59" t="s">
        <v>57</v>
      </c>
      <c r="E59" s="39" t="s">
        <v>1783</v>
      </c>
    </row>
    <row r="60" spans="1:16" ht="12.75">
      <c r="A60" t="s">
        <v>49</v>
      </c>
      <c s="34" t="s">
        <v>303</v>
      </c>
      <c s="34" t="s">
        <v>1791</v>
      </c>
      <c s="35" t="s">
        <v>1780</v>
      </c>
      <c s="6" t="s">
        <v>1792</v>
      </c>
      <c s="36" t="s">
        <v>803</v>
      </c>
      <c s="37">
        <v>85.75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1770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63.75">
      <c r="A62" s="35" t="s">
        <v>56</v>
      </c>
      <c r="E62" s="40" t="s">
        <v>1793</v>
      </c>
    </row>
    <row r="63" spans="1:5" ht="63.75">
      <c r="A63" t="s">
        <v>57</v>
      </c>
      <c r="E63" s="39" t="s">
        <v>1783</v>
      </c>
    </row>
    <row r="64" spans="1:16" ht="12.75">
      <c r="A64" t="s">
        <v>49</v>
      </c>
      <c s="34" t="s">
        <v>306</v>
      </c>
      <c s="34" t="s">
        <v>1794</v>
      </c>
      <c s="35" t="s">
        <v>1780</v>
      </c>
      <c s="6" t="s">
        <v>1795</v>
      </c>
      <c s="36" t="s">
        <v>218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1770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299</v>
      </c>
    </row>
    <row r="67" spans="1:5" ht="102">
      <c r="A67" t="s">
        <v>57</v>
      </c>
      <c r="E67" s="39" t="s">
        <v>1796</v>
      </c>
    </row>
    <row r="68" spans="1:16" ht="25.5">
      <c r="A68" t="s">
        <v>49</v>
      </c>
      <c s="34" t="s">
        <v>311</v>
      </c>
      <c s="34" t="s">
        <v>1797</v>
      </c>
      <c s="35" t="s">
        <v>1780</v>
      </c>
      <c s="6" t="s">
        <v>1798</v>
      </c>
      <c s="36" t="s">
        <v>218</v>
      </c>
      <c s="37">
        <v>205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1770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51">
      <c r="A70" s="35" t="s">
        <v>56</v>
      </c>
      <c r="E70" s="40" t="s">
        <v>1799</v>
      </c>
    </row>
    <row r="71" spans="1:5" ht="12.75">
      <c r="A71" t="s">
        <v>57</v>
      </c>
      <c r="E71" s="39" t="s">
        <v>1800</v>
      </c>
    </row>
    <row r="72" spans="1:16" ht="25.5">
      <c r="A72" t="s">
        <v>49</v>
      </c>
      <c s="34" t="s">
        <v>314</v>
      </c>
      <c s="34" t="s">
        <v>1801</v>
      </c>
      <c s="35" t="s">
        <v>1780</v>
      </c>
      <c s="6" t="s">
        <v>1802</v>
      </c>
      <c s="36" t="s">
        <v>218</v>
      </c>
      <c s="37">
        <v>205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1770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12.75">
      <c r="A75" t="s">
        <v>57</v>
      </c>
      <c r="E75" s="39" t="s">
        <v>1800</v>
      </c>
    </row>
    <row r="76" spans="1:16" ht="12.75">
      <c r="A76" t="s">
        <v>49</v>
      </c>
      <c s="34" t="s">
        <v>318</v>
      </c>
      <c s="34" t="s">
        <v>1803</v>
      </c>
      <c s="35" t="s">
        <v>1780</v>
      </c>
      <c s="6" t="s">
        <v>1804</v>
      </c>
      <c s="36" t="s">
        <v>218</v>
      </c>
      <c s="37">
        <v>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1770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1805</v>
      </c>
    </row>
    <row r="79" spans="1:5" ht="12.75">
      <c r="A79" t="s">
        <v>57</v>
      </c>
      <c r="E79" s="39" t="s">
        <v>1800</v>
      </c>
    </row>
    <row r="80" spans="1:16" ht="12.75">
      <c r="A80" t="s">
        <v>49</v>
      </c>
      <c s="34" t="s">
        <v>322</v>
      </c>
      <c s="34" t="s">
        <v>1806</v>
      </c>
      <c s="35" t="s">
        <v>1780</v>
      </c>
      <c s="6" t="s">
        <v>1807</v>
      </c>
      <c s="36" t="s">
        <v>218</v>
      </c>
      <c s="37">
        <v>9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1770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1808</v>
      </c>
    </row>
    <row r="83" spans="1:5" ht="12.75">
      <c r="A83" t="s">
        <v>57</v>
      </c>
      <c r="E83" s="39" t="s">
        <v>1800</v>
      </c>
    </row>
    <row r="84" spans="1:16" ht="12.75">
      <c r="A84" t="s">
        <v>49</v>
      </c>
      <c s="34" t="s">
        <v>326</v>
      </c>
      <c s="34" t="s">
        <v>1809</v>
      </c>
      <c s="35" t="s">
        <v>1780</v>
      </c>
      <c s="6" t="s">
        <v>1810</v>
      </c>
      <c s="36" t="s">
        <v>226</v>
      </c>
      <c s="37">
        <v>4.8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1770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1811</v>
      </c>
    </row>
    <row r="88" spans="1:16" ht="12.75">
      <c r="A88" t="s">
        <v>49</v>
      </c>
      <c s="34" t="s">
        <v>329</v>
      </c>
      <c s="34" t="s">
        <v>1812</v>
      </c>
      <c s="35" t="s">
        <v>1780</v>
      </c>
      <c s="6" t="s">
        <v>1813</v>
      </c>
      <c s="36" t="s">
        <v>226</v>
      </c>
      <c s="37">
        <v>22.168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1770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89.25">
      <c r="A90" s="35" t="s">
        <v>56</v>
      </c>
      <c r="E90" s="40" t="s">
        <v>1814</v>
      </c>
    </row>
    <row r="91" spans="1:5" ht="318.75">
      <c r="A91" t="s">
        <v>57</v>
      </c>
      <c r="E91" s="39" t="s">
        <v>586</v>
      </c>
    </row>
    <row r="92" spans="1:16" ht="25.5">
      <c r="A92" t="s">
        <v>49</v>
      </c>
      <c s="34" t="s">
        <v>333</v>
      </c>
      <c s="34" t="s">
        <v>1815</v>
      </c>
      <c s="35" t="s">
        <v>1780</v>
      </c>
      <c s="6" t="s">
        <v>1816</v>
      </c>
      <c s="36" t="s">
        <v>226</v>
      </c>
      <c s="37">
        <v>88.672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1770</v>
      </c>
      <c>
        <f>(M92*21)/100</f>
      </c>
      <c t="s">
        <v>27</v>
      </c>
    </row>
    <row r="93" spans="1:5" ht="12.75">
      <c r="A93" s="35" t="s">
        <v>55</v>
      </c>
      <c r="E93" s="39" t="s">
        <v>1817</v>
      </c>
    </row>
    <row r="94" spans="1:5" ht="12.75">
      <c r="A94" s="35" t="s">
        <v>56</v>
      </c>
      <c r="E94" s="40" t="s">
        <v>1818</v>
      </c>
    </row>
    <row r="95" spans="1:5" ht="318.75">
      <c r="A95" t="s">
        <v>57</v>
      </c>
      <c r="E95" s="39" t="s">
        <v>586</v>
      </c>
    </row>
    <row r="96" spans="1:16" ht="25.5">
      <c r="A96" t="s">
        <v>49</v>
      </c>
      <c s="34" t="s">
        <v>336</v>
      </c>
      <c s="34" t="s">
        <v>1819</v>
      </c>
      <c s="35" t="s">
        <v>1780</v>
      </c>
      <c s="6" t="s">
        <v>1820</v>
      </c>
      <c s="36" t="s">
        <v>226</v>
      </c>
      <c s="37">
        <v>10.528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1770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02">
      <c r="A98" s="35" t="s">
        <v>56</v>
      </c>
      <c r="E98" s="40" t="s">
        <v>1821</v>
      </c>
    </row>
    <row r="99" spans="1:5" ht="318.75">
      <c r="A99" t="s">
        <v>57</v>
      </c>
      <c r="E99" s="39" t="s">
        <v>586</v>
      </c>
    </row>
    <row r="100" spans="1:16" ht="25.5">
      <c r="A100" t="s">
        <v>49</v>
      </c>
      <c s="34" t="s">
        <v>340</v>
      </c>
      <c s="34" t="s">
        <v>1822</v>
      </c>
      <c s="35" t="s">
        <v>1780</v>
      </c>
      <c s="6" t="s">
        <v>1823</v>
      </c>
      <c s="36" t="s">
        <v>226</v>
      </c>
      <c s="37">
        <v>42.112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1770</v>
      </c>
      <c>
        <f>(M100*21)/100</f>
      </c>
      <c t="s">
        <v>27</v>
      </c>
    </row>
    <row r="101" spans="1:5" ht="12.75">
      <c r="A101" s="35" t="s">
        <v>55</v>
      </c>
      <c r="E101" s="39" t="s">
        <v>1817</v>
      </c>
    </row>
    <row r="102" spans="1:5" ht="12.75">
      <c r="A102" s="35" t="s">
        <v>56</v>
      </c>
      <c r="E102" s="40" t="s">
        <v>1824</v>
      </c>
    </row>
    <row r="103" spans="1:5" ht="318.75">
      <c r="A103" t="s">
        <v>57</v>
      </c>
      <c r="E103" s="39" t="s">
        <v>586</v>
      </c>
    </row>
    <row r="104" spans="1:16" ht="25.5">
      <c r="A104" t="s">
        <v>49</v>
      </c>
      <c s="34" t="s">
        <v>344</v>
      </c>
      <c s="34" t="s">
        <v>1825</v>
      </c>
      <c s="35" t="s">
        <v>1780</v>
      </c>
      <c s="6" t="s">
        <v>1826</v>
      </c>
      <c s="36" t="s">
        <v>218</v>
      </c>
      <c s="37">
        <v>14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1770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25.5">
      <c r="A107" t="s">
        <v>57</v>
      </c>
      <c r="E107" s="39" t="s">
        <v>294</v>
      </c>
    </row>
    <row r="108" spans="1:16" ht="12.75">
      <c r="A108" t="s">
        <v>49</v>
      </c>
      <c s="34" t="s">
        <v>50</v>
      </c>
      <c s="34" t="s">
        <v>1827</v>
      </c>
      <c s="35" t="s">
        <v>1780</v>
      </c>
      <c s="6" t="s">
        <v>1828</v>
      </c>
      <c s="36" t="s">
        <v>803</v>
      </c>
      <c s="37">
        <v>45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1770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38.25">
      <c r="A110" s="35" t="s">
        <v>56</v>
      </c>
      <c r="E110" s="40" t="s">
        <v>1829</v>
      </c>
    </row>
    <row r="111" spans="1:5" ht="12.75">
      <c r="A111" t="s">
        <v>57</v>
      </c>
      <c r="E111" s="39" t="s">
        <v>1762</v>
      </c>
    </row>
    <row r="112" spans="1:16" ht="12.75">
      <c r="A112" t="s">
        <v>49</v>
      </c>
      <c s="34" t="s">
        <v>59</v>
      </c>
      <c s="34" t="s">
        <v>1830</v>
      </c>
      <c s="35" t="s">
        <v>1780</v>
      </c>
      <c s="6" t="s">
        <v>1831</v>
      </c>
      <c s="36" t="s">
        <v>803</v>
      </c>
      <c s="37">
        <v>102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1770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38.25">
      <c r="A114" s="35" t="s">
        <v>56</v>
      </c>
      <c r="E114" s="40" t="s">
        <v>1832</v>
      </c>
    </row>
    <row r="115" spans="1:5" ht="12.75">
      <c r="A115" t="s">
        <v>57</v>
      </c>
      <c r="E115" s="39" t="s">
        <v>1762</v>
      </c>
    </row>
    <row r="116" spans="1:16" ht="12.75">
      <c r="A116" t="s">
        <v>49</v>
      </c>
      <c s="34" t="s">
        <v>63</v>
      </c>
      <c s="34" t="s">
        <v>1833</v>
      </c>
      <c s="35" t="s">
        <v>1780</v>
      </c>
      <c s="6" t="s">
        <v>1834</v>
      </c>
      <c s="36" t="s">
        <v>803</v>
      </c>
      <c s="37">
        <v>45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1770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38.25">
      <c r="A118" s="35" t="s">
        <v>56</v>
      </c>
      <c r="E118" s="40" t="s">
        <v>1829</v>
      </c>
    </row>
    <row r="119" spans="1:5" ht="12.75">
      <c r="A119" t="s">
        <v>57</v>
      </c>
      <c r="E119" s="39" t="s">
        <v>1762</v>
      </c>
    </row>
    <row r="120" spans="1:16" ht="12.75">
      <c r="A120" t="s">
        <v>49</v>
      </c>
      <c s="34" t="s">
        <v>67</v>
      </c>
      <c s="34" t="s">
        <v>1835</v>
      </c>
      <c s="35" t="s">
        <v>1780</v>
      </c>
      <c s="6" t="s">
        <v>1836</v>
      </c>
      <c s="36" t="s">
        <v>803</v>
      </c>
      <c s="37">
        <v>102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1770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38.25">
      <c r="A122" s="35" t="s">
        <v>56</v>
      </c>
      <c r="E122" s="40" t="s">
        <v>1832</v>
      </c>
    </row>
    <row r="123" spans="1:5" ht="12.75">
      <c r="A123" t="s">
        <v>57</v>
      </c>
      <c r="E123" s="39" t="s">
        <v>1762</v>
      </c>
    </row>
    <row r="124" spans="1:16" ht="12.75">
      <c r="A124" t="s">
        <v>49</v>
      </c>
      <c s="34" t="s">
        <v>83</v>
      </c>
      <c s="34" t="s">
        <v>1837</v>
      </c>
      <c s="35" t="s">
        <v>5</v>
      </c>
      <c s="6" t="s">
        <v>1838</v>
      </c>
      <c s="36" t="s">
        <v>226</v>
      </c>
      <c s="37">
        <v>120.23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1770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89.25">
      <c r="A126" s="35" t="s">
        <v>56</v>
      </c>
      <c r="E126" s="40" t="s">
        <v>1839</v>
      </c>
    </row>
    <row r="127" spans="1:5" ht="229.5">
      <c r="A127" t="s">
        <v>57</v>
      </c>
      <c r="E127" s="39" t="s">
        <v>295</v>
      </c>
    </row>
    <row r="128" spans="1:16" ht="12.75">
      <c r="A128" t="s">
        <v>49</v>
      </c>
      <c s="34" t="s">
        <v>87</v>
      </c>
      <c s="34" t="s">
        <v>1840</v>
      </c>
      <c s="35" t="s">
        <v>5</v>
      </c>
      <c s="6" t="s">
        <v>1841</v>
      </c>
      <c s="36" t="s">
        <v>1038</v>
      </c>
      <c s="37">
        <v>108.207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1770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1842</v>
      </c>
    </row>
    <row r="131" spans="1:5" ht="25.5">
      <c r="A131" t="s">
        <v>57</v>
      </c>
      <c r="E131" s="39" t="s">
        <v>1843</v>
      </c>
    </row>
    <row r="132" spans="1:16" ht="12.75">
      <c r="A132" t="s">
        <v>49</v>
      </c>
      <c s="34" t="s">
        <v>91</v>
      </c>
      <c s="34" t="s">
        <v>1844</v>
      </c>
      <c s="35" t="s">
        <v>5</v>
      </c>
      <c s="6" t="s">
        <v>1845</v>
      </c>
      <c s="36" t="s">
        <v>1038</v>
      </c>
      <c s="37">
        <v>108.207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1770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1842</v>
      </c>
    </row>
    <row r="135" spans="1:5" ht="25.5">
      <c r="A135" t="s">
        <v>57</v>
      </c>
      <c r="E135" s="39" t="s">
        <v>1843</v>
      </c>
    </row>
    <row r="136" spans="1:16" ht="12.75">
      <c r="A136" t="s">
        <v>49</v>
      </c>
      <c s="34" t="s">
        <v>95</v>
      </c>
      <c s="34" t="s">
        <v>1846</v>
      </c>
      <c s="35" t="s">
        <v>5</v>
      </c>
      <c s="6" t="s">
        <v>1847</v>
      </c>
      <c s="36" t="s">
        <v>226</v>
      </c>
      <c s="37">
        <v>21.625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1770</v>
      </c>
      <c>
        <f>(M136*21)/100</f>
      </c>
      <c t="s">
        <v>27</v>
      </c>
    </row>
    <row r="137" spans="1:5" ht="12.75">
      <c r="A137" s="35" t="s">
        <v>55</v>
      </c>
      <c r="E137" s="39" t="s">
        <v>1848</v>
      </c>
    </row>
    <row r="138" spans="1:5" ht="12.75">
      <c r="A138" s="35" t="s">
        <v>56</v>
      </c>
      <c r="E138" s="40" t="s">
        <v>1849</v>
      </c>
    </row>
    <row r="139" spans="1:5" ht="293.25">
      <c r="A139" t="s">
        <v>57</v>
      </c>
      <c r="E139" s="39" t="s">
        <v>1354</v>
      </c>
    </row>
    <row r="140" spans="1:16" ht="12.75">
      <c r="A140" t="s">
        <v>49</v>
      </c>
      <c s="34" t="s">
        <v>99</v>
      </c>
      <c s="34" t="s">
        <v>1850</v>
      </c>
      <c s="35" t="s">
        <v>5</v>
      </c>
      <c s="6" t="s">
        <v>1851</v>
      </c>
      <c s="36" t="s">
        <v>226</v>
      </c>
      <c s="37">
        <v>21.625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1770</v>
      </c>
      <c>
        <f>(M140*21)/100</f>
      </c>
      <c t="s">
        <v>27</v>
      </c>
    </row>
    <row r="141" spans="1:5" ht="12.75">
      <c r="A141" s="35" t="s">
        <v>55</v>
      </c>
      <c r="E141" s="39" t="s">
        <v>1852</v>
      </c>
    </row>
    <row r="142" spans="1:5" ht="165.75">
      <c r="A142" s="35" t="s">
        <v>56</v>
      </c>
      <c r="E142" s="40" t="s">
        <v>1853</v>
      </c>
    </row>
    <row r="143" spans="1:5" ht="293.25">
      <c r="A143" t="s">
        <v>57</v>
      </c>
      <c r="E143" s="39" t="s">
        <v>1354</v>
      </c>
    </row>
    <row r="144" spans="1:16" ht="12.75">
      <c r="A144" t="s">
        <v>49</v>
      </c>
      <c s="34" t="s">
        <v>103</v>
      </c>
      <c s="34" t="s">
        <v>1854</v>
      </c>
      <c s="35" t="s">
        <v>5</v>
      </c>
      <c s="6" t="s">
        <v>1855</v>
      </c>
      <c s="36" t="s">
        <v>1038</v>
      </c>
      <c s="37">
        <v>74.26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1770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1856</v>
      </c>
    </row>
    <row r="147" spans="1:5" ht="25.5">
      <c r="A147" t="s">
        <v>57</v>
      </c>
      <c r="E147" s="39" t="s">
        <v>1843</v>
      </c>
    </row>
    <row r="148" spans="1:13" ht="12.75">
      <c r="A148" t="s">
        <v>46</v>
      </c>
      <c r="C148" s="31" t="s">
        <v>27</v>
      </c>
      <c r="E148" s="33" t="s">
        <v>1857</v>
      </c>
      <c r="J148" s="32">
        <f>0</f>
      </c>
      <c s="32">
        <f>0</f>
      </c>
      <c s="32">
        <f>0+L149+L153</f>
      </c>
      <c s="32">
        <f>0+M149+M153</f>
      </c>
    </row>
    <row r="149" spans="1:16" ht="12.75">
      <c r="A149" t="s">
        <v>49</v>
      </c>
      <c s="34" t="s">
        <v>107</v>
      </c>
      <c s="34" t="s">
        <v>1858</v>
      </c>
      <c s="35" t="s">
        <v>5</v>
      </c>
      <c s="6" t="s">
        <v>1859</v>
      </c>
      <c s="36" t="s">
        <v>803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1770</v>
      </c>
      <c>
        <f>(M149*21)/100</f>
      </c>
      <c t="s">
        <v>27</v>
      </c>
    </row>
    <row r="150" spans="1:5" ht="12.75">
      <c r="A150" s="35" t="s">
        <v>55</v>
      </c>
      <c r="E150" s="39" t="s">
        <v>1860</v>
      </c>
    </row>
    <row r="151" spans="1:5" ht="12.75">
      <c r="A151" s="35" t="s">
        <v>56</v>
      </c>
      <c r="E151" s="40" t="s">
        <v>1861</v>
      </c>
    </row>
    <row r="152" spans="1:5" ht="51">
      <c r="A152" t="s">
        <v>57</v>
      </c>
      <c r="E152" s="39" t="s">
        <v>1862</v>
      </c>
    </row>
    <row r="153" spans="1:16" ht="12.75">
      <c r="A153" t="s">
        <v>49</v>
      </c>
      <c s="34" t="s">
        <v>111</v>
      </c>
      <c s="34" t="s">
        <v>1863</v>
      </c>
      <c s="35" t="s">
        <v>5</v>
      </c>
      <c s="6" t="s">
        <v>1864</v>
      </c>
      <c s="36" t="s">
        <v>53</v>
      </c>
      <c s="37">
        <v>8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1770</v>
      </c>
      <c>
        <f>(M153*21)/100</f>
      </c>
      <c t="s">
        <v>27</v>
      </c>
    </row>
    <row r="154" spans="1:5" ht="38.25">
      <c r="A154" s="35" t="s">
        <v>55</v>
      </c>
      <c r="E154" s="39" t="s">
        <v>1865</v>
      </c>
    </row>
    <row r="155" spans="1:5" ht="12.75">
      <c r="A155" s="35" t="s">
        <v>56</v>
      </c>
      <c r="E155" s="40" t="s">
        <v>5</v>
      </c>
    </row>
    <row r="156" spans="1:5" ht="89.25">
      <c r="A156" t="s">
        <v>57</v>
      </c>
      <c r="E156" s="39" t="s">
        <v>1866</v>
      </c>
    </row>
    <row r="157" spans="1:13" ht="12.75">
      <c r="A157" t="s">
        <v>46</v>
      </c>
      <c r="C157" s="31" t="s">
        <v>1867</v>
      </c>
      <c r="E157" s="33" t="s">
        <v>1868</v>
      </c>
      <c r="J157" s="32">
        <f>0</f>
      </c>
      <c s="32">
        <f>0</f>
      </c>
      <c s="32">
        <f>0+L158+L162+L166</f>
      </c>
      <c s="32">
        <f>0+M158+M162+M166</f>
      </c>
    </row>
    <row r="158" spans="1:16" ht="25.5">
      <c r="A158" t="s">
        <v>49</v>
      </c>
      <c s="34" t="s">
        <v>182</v>
      </c>
      <c s="34" t="s">
        <v>1869</v>
      </c>
      <c s="35" t="s">
        <v>5</v>
      </c>
      <c s="6" t="s">
        <v>1870</v>
      </c>
      <c s="36" t="s">
        <v>218</v>
      </c>
      <c s="37">
        <v>60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1770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89.25">
      <c r="A161" t="s">
        <v>57</v>
      </c>
      <c r="E161" s="39" t="s">
        <v>501</v>
      </c>
    </row>
    <row r="162" spans="1:16" ht="12.75">
      <c r="A162" t="s">
        <v>49</v>
      </c>
      <c s="34" t="s">
        <v>459</v>
      </c>
      <c s="34" t="s">
        <v>1871</v>
      </c>
      <c s="35" t="s">
        <v>5</v>
      </c>
      <c s="6" t="s">
        <v>1872</v>
      </c>
      <c s="36" t="s">
        <v>218</v>
      </c>
      <c s="37">
        <v>69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1770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1873</v>
      </c>
    </row>
    <row r="165" spans="1:5" ht="38.25">
      <c r="A165" t="s">
        <v>57</v>
      </c>
      <c r="E165" s="39" t="s">
        <v>1874</v>
      </c>
    </row>
    <row r="166" spans="1:16" ht="12.75">
      <c r="A166" t="s">
        <v>49</v>
      </c>
      <c s="34" t="s">
        <v>186</v>
      </c>
      <c s="34" t="s">
        <v>1875</v>
      </c>
      <c s="35" t="s">
        <v>5</v>
      </c>
      <c s="6" t="s">
        <v>1876</v>
      </c>
      <c s="36" t="s">
        <v>250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431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1762</v>
      </c>
    </row>
    <row r="170" spans="1:13" ht="12.75">
      <c r="A170" t="s">
        <v>46</v>
      </c>
      <c r="C170" s="31" t="s">
        <v>1877</v>
      </c>
      <c r="E170" s="33" t="s">
        <v>1878</v>
      </c>
      <c r="J170" s="32">
        <f>0</f>
      </c>
      <c s="32">
        <f>0</f>
      </c>
      <c s="32">
        <f>0+L171+L175+L179+L183+L187+L191+L195+L199+L203+L207+L211+L215+L219+L223+L227+L231+L235+L239+L243+L247+L251+L255+L259+L263+L267+L271+L275+L279+L283+L287+L291+L295+L299</f>
      </c>
      <c s="32">
        <f>0+M171+M175+M179+M183+M187+M191+M195+M199+M203+M207+M211+M215+M219+M223+M227+M231+M235+M239+M243+M247+M251+M255+M259+M263+M267+M271+M275+M279+M283+M287+M291+M295+M299</f>
      </c>
    </row>
    <row r="171" spans="1:16" ht="25.5">
      <c r="A171" t="s">
        <v>49</v>
      </c>
      <c s="34" t="s">
        <v>192</v>
      </c>
      <c s="34" t="s">
        <v>1879</v>
      </c>
      <c s="35" t="s">
        <v>5</v>
      </c>
      <c s="6" t="s">
        <v>1880</v>
      </c>
      <c s="36" t="s">
        <v>218</v>
      </c>
      <c s="37">
        <v>14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431</v>
      </c>
      <c>
        <f>(M171*21)/100</f>
      </c>
      <c t="s">
        <v>27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1762</v>
      </c>
    </row>
    <row r="175" spans="1:16" ht="12.75">
      <c r="A175" t="s">
        <v>49</v>
      </c>
      <c s="34" t="s">
        <v>196</v>
      </c>
      <c s="34" t="s">
        <v>1881</v>
      </c>
      <c s="35" t="s">
        <v>5</v>
      </c>
      <c s="6" t="s">
        <v>1882</v>
      </c>
      <c s="36" t="s">
        <v>939</v>
      </c>
      <c s="37">
        <v>2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431</v>
      </c>
      <c>
        <f>(M175*21)/100</f>
      </c>
      <c t="s">
        <v>27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56</v>
      </c>
      <c r="E177" s="40" t="s">
        <v>5</v>
      </c>
    </row>
    <row r="178" spans="1:5" ht="102">
      <c r="A178" t="s">
        <v>57</v>
      </c>
      <c r="E178" s="39" t="s">
        <v>1883</v>
      </c>
    </row>
    <row r="179" spans="1:16" ht="12.75">
      <c r="A179" t="s">
        <v>49</v>
      </c>
      <c s="34" t="s">
        <v>199</v>
      </c>
      <c s="34" t="s">
        <v>1884</v>
      </c>
      <c s="35" t="s">
        <v>5</v>
      </c>
      <c s="6" t="s">
        <v>1885</v>
      </c>
      <c s="36" t="s">
        <v>53</v>
      </c>
      <c s="37">
        <v>2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1770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1762</v>
      </c>
    </row>
    <row r="183" spans="1:16" ht="12.75">
      <c r="A183" t="s">
        <v>49</v>
      </c>
      <c s="34" t="s">
        <v>202</v>
      </c>
      <c s="34" t="s">
        <v>1886</v>
      </c>
      <c s="35" t="s">
        <v>5</v>
      </c>
      <c s="6" t="s">
        <v>1887</v>
      </c>
      <c s="36" t="s">
        <v>939</v>
      </c>
      <c s="37">
        <v>2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431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02">
      <c r="A186" t="s">
        <v>57</v>
      </c>
      <c r="E186" s="39" t="s">
        <v>1883</v>
      </c>
    </row>
    <row r="187" spans="1:16" ht="12.75">
      <c r="A187" t="s">
        <v>49</v>
      </c>
      <c s="34" t="s">
        <v>205</v>
      </c>
      <c s="34" t="s">
        <v>1888</v>
      </c>
      <c s="35" t="s">
        <v>5</v>
      </c>
      <c s="6" t="s">
        <v>1889</v>
      </c>
      <c s="36" t="s">
        <v>939</v>
      </c>
      <c s="37">
        <v>2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431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02">
      <c r="A190" t="s">
        <v>57</v>
      </c>
      <c r="E190" s="39" t="s">
        <v>1883</v>
      </c>
    </row>
    <row r="191" spans="1:16" ht="12.75">
      <c r="A191" t="s">
        <v>49</v>
      </c>
      <c s="34" t="s">
        <v>208</v>
      </c>
      <c s="34" t="s">
        <v>1890</v>
      </c>
      <c s="35" t="s">
        <v>5</v>
      </c>
      <c s="6" t="s">
        <v>1891</v>
      </c>
      <c s="36" t="s">
        <v>939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431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02">
      <c r="A194" t="s">
        <v>57</v>
      </c>
      <c r="E194" s="39" t="s">
        <v>1883</v>
      </c>
    </row>
    <row r="195" spans="1:16" ht="25.5">
      <c r="A195" t="s">
        <v>49</v>
      </c>
      <c s="34" t="s">
        <v>212</v>
      </c>
      <c s="34" t="s">
        <v>1892</v>
      </c>
      <c s="35" t="s">
        <v>5</v>
      </c>
      <c s="6" t="s">
        <v>1893</v>
      </c>
      <c s="36" t="s">
        <v>218</v>
      </c>
      <c s="37">
        <v>50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1770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1762</v>
      </c>
    </row>
    <row r="199" spans="1:16" ht="12.75">
      <c r="A199" t="s">
        <v>49</v>
      </c>
      <c s="34" t="s">
        <v>215</v>
      </c>
      <c s="34" t="s">
        <v>1894</v>
      </c>
      <c s="35" t="s">
        <v>5</v>
      </c>
      <c s="6" t="s">
        <v>1895</v>
      </c>
      <c s="36" t="s">
        <v>218</v>
      </c>
      <c s="37">
        <v>50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431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02">
      <c r="A202" t="s">
        <v>57</v>
      </c>
      <c r="E202" s="39" t="s">
        <v>1896</v>
      </c>
    </row>
    <row r="203" spans="1:16" ht="12.75">
      <c r="A203" t="s">
        <v>49</v>
      </c>
      <c s="34" t="s">
        <v>219</v>
      </c>
      <c s="34" t="s">
        <v>1897</v>
      </c>
      <c s="35" t="s">
        <v>5</v>
      </c>
      <c s="6" t="s">
        <v>1898</v>
      </c>
      <c s="36" t="s">
        <v>939</v>
      </c>
      <c s="37">
        <v>4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431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02">
      <c r="A206" t="s">
        <v>57</v>
      </c>
      <c r="E206" s="39" t="s">
        <v>1883</v>
      </c>
    </row>
    <row r="207" spans="1:16" ht="25.5">
      <c r="A207" t="s">
        <v>49</v>
      </c>
      <c s="34" t="s">
        <v>223</v>
      </c>
      <c s="34" t="s">
        <v>1899</v>
      </c>
      <c s="35" t="s">
        <v>5</v>
      </c>
      <c s="6" t="s">
        <v>1900</v>
      </c>
      <c s="36" t="s">
        <v>218</v>
      </c>
      <c s="37">
        <v>54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1770</v>
      </c>
      <c>
        <f>(M207*21)/100</f>
      </c>
      <c t="s">
        <v>27</v>
      </c>
    </row>
    <row r="208" spans="1:5" ht="12.75">
      <c r="A208" s="35" t="s">
        <v>55</v>
      </c>
      <c r="E208" s="39" t="s">
        <v>5</v>
      </c>
    </row>
    <row r="209" spans="1:5" ht="25.5">
      <c r="A209" s="35" t="s">
        <v>56</v>
      </c>
      <c r="E209" s="40" t="s">
        <v>1901</v>
      </c>
    </row>
    <row r="210" spans="1:5" ht="12.75">
      <c r="A210" t="s">
        <v>57</v>
      </c>
      <c r="E210" s="39" t="s">
        <v>1762</v>
      </c>
    </row>
    <row r="211" spans="1:16" ht="12.75">
      <c r="A211" t="s">
        <v>49</v>
      </c>
      <c s="34" t="s">
        <v>227</v>
      </c>
      <c s="34" t="s">
        <v>1902</v>
      </c>
      <c s="35" t="s">
        <v>5</v>
      </c>
      <c s="6" t="s">
        <v>1903</v>
      </c>
      <c s="36" t="s">
        <v>218</v>
      </c>
      <c s="37">
        <v>54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431</v>
      </c>
      <c>
        <f>(M211*21)/100</f>
      </c>
      <c t="s">
        <v>27</v>
      </c>
    </row>
    <row r="212" spans="1:5" ht="12.75">
      <c r="A212" s="35" t="s">
        <v>55</v>
      </c>
      <c r="E212" s="39" t="s">
        <v>5</v>
      </c>
    </row>
    <row r="213" spans="1:5" ht="12.75">
      <c r="A213" s="35" t="s">
        <v>56</v>
      </c>
      <c r="E213" s="40" t="s">
        <v>5</v>
      </c>
    </row>
    <row r="214" spans="1:5" ht="102">
      <c r="A214" t="s">
        <v>57</v>
      </c>
      <c r="E214" s="39" t="s">
        <v>1904</v>
      </c>
    </row>
    <row r="215" spans="1:16" ht="12.75">
      <c r="A215" t="s">
        <v>49</v>
      </c>
      <c s="34" t="s">
        <v>230</v>
      </c>
      <c s="34" t="s">
        <v>1905</v>
      </c>
      <c s="35" t="s">
        <v>5</v>
      </c>
      <c s="6" t="s">
        <v>1906</v>
      </c>
      <c s="36" t="s">
        <v>939</v>
      </c>
      <c s="37">
        <v>10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431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02">
      <c r="A218" t="s">
        <v>57</v>
      </c>
      <c r="E218" s="39" t="s">
        <v>1883</v>
      </c>
    </row>
    <row r="219" spans="1:16" ht="25.5">
      <c r="A219" t="s">
        <v>49</v>
      </c>
      <c s="34" t="s">
        <v>233</v>
      </c>
      <c s="34" t="s">
        <v>1907</v>
      </c>
      <c s="35" t="s">
        <v>5</v>
      </c>
      <c s="6" t="s">
        <v>1908</v>
      </c>
      <c s="36" t="s">
        <v>53</v>
      </c>
      <c s="37">
        <v>6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1770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1762</v>
      </c>
    </row>
    <row r="223" spans="1:16" ht="12.75">
      <c r="A223" t="s">
        <v>49</v>
      </c>
      <c s="34" t="s">
        <v>236</v>
      </c>
      <c s="34" t="s">
        <v>1909</v>
      </c>
      <c s="35" t="s">
        <v>5</v>
      </c>
      <c s="6" t="s">
        <v>1910</v>
      </c>
      <c s="36" t="s">
        <v>939</v>
      </c>
      <c s="37">
        <v>4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431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02">
      <c r="A226" t="s">
        <v>57</v>
      </c>
      <c r="E226" s="39" t="s">
        <v>1883</v>
      </c>
    </row>
    <row r="227" spans="1:16" ht="12.75">
      <c r="A227" t="s">
        <v>49</v>
      </c>
      <c s="34" t="s">
        <v>239</v>
      </c>
      <c s="34" t="s">
        <v>1911</v>
      </c>
      <c s="35" t="s">
        <v>5</v>
      </c>
      <c s="6" t="s">
        <v>1912</v>
      </c>
      <c s="36" t="s">
        <v>939</v>
      </c>
      <c s="37">
        <v>2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431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02">
      <c r="A230" t="s">
        <v>57</v>
      </c>
      <c r="E230" s="39" t="s">
        <v>1883</v>
      </c>
    </row>
    <row r="231" spans="1:16" ht="25.5">
      <c r="A231" t="s">
        <v>49</v>
      </c>
      <c s="34" t="s">
        <v>242</v>
      </c>
      <c s="34" t="s">
        <v>1913</v>
      </c>
      <c s="35" t="s">
        <v>5</v>
      </c>
      <c s="6" t="s">
        <v>1914</v>
      </c>
      <c s="36" t="s">
        <v>53</v>
      </c>
      <c s="37">
        <v>13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1770</v>
      </c>
      <c>
        <f>(M231*21)/100</f>
      </c>
      <c t="s">
        <v>27</v>
      </c>
    </row>
    <row r="232" spans="1:5" ht="12.75">
      <c r="A232" s="35" t="s">
        <v>55</v>
      </c>
      <c r="E232" s="39" t="s">
        <v>5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1762</v>
      </c>
    </row>
    <row r="235" spans="1:16" ht="12.75">
      <c r="A235" t="s">
        <v>49</v>
      </c>
      <c s="34" t="s">
        <v>244</v>
      </c>
      <c s="34" t="s">
        <v>1915</v>
      </c>
      <c s="35" t="s">
        <v>5</v>
      </c>
      <c s="6" t="s">
        <v>1916</v>
      </c>
      <c s="36" t="s">
        <v>939</v>
      </c>
      <c s="37">
        <v>2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431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02">
      <c r="A238" t="s">
        <v>57</v>
      </c>
      <c r="E238" s="39" t="s">
        <v>1883</v>
      </c>
    </row>
    <row r="239" spans="1:16" ht="12.75">
      <c r="A239" t="s">
        <v>49</v>
      </c>
      <c s="34" t="s">
        <v>247</v>
      </c>
      <c s="34" t="s">
        <v>1917</v>
      </c>
      <c s="35" t="s">
        <v>5</v>
      </c>
      <c s="6" t="s">
        <v>1918</v>
      </c>
      <c s="36" t="s">
        <v>939</v>
      </c>
      <c s="37">
        <v>2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431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02">
      <c r="A242" t="s">
        <v>57</v>
      </c>
      <c r="E242" s="39" t="s">
        <v>1883</v>
      </c>
    </row>
    <row r="243" spans="1:16" ht="12.75">
      <c r="A243" t="s">
        <v>49</v>
      </c>
      <c s="34" t="s">
        <v>251</v>
      </c>
      <c s="34" t="s">
        <v>1919</v>
      </c>
      <c s="35" t="s">
        <v>5</v>
      </c>
      <c s="6" t="s">
        <v>1920</v>
      </c>
      <c s="36" t="s">
        <v>939</v>
      </c>
      <c s="37">
        <v>5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431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02">
      <c r="A246" t="s">
        <v>57</v>
      </c>
      <c r="E246" s="39" t="s">
        <v>1883</v>
      </c>
    </row>
    <row r="247" spans="1:16" ht="12.75">
      <c r="A247" t="s">
        <v>49</v>
      </c>
      <c s="34" t="s">
        <v>254</v>
      </c>
      <c s="34" t="s">
        <v>1921</v>
      </c>
      <c s="35" t="s">
        <v>5</v>
      </c>
      <c s="6" t="s">
        <v>1922</v>
      </c>
      <c s="36" t="s">
        <v>939</v>
      </c>
      <c s="37">
        <v>4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431</v>
      </c>
      <c>
        <f>(M247*21)/100</f>
      </c>
      <c t="s">
        <v>27</v>
      </c>
    </row>
    <row r="248" spans="1:5" ht="12.75">
      <c r="A248" s="35" t="s">
        <v>55</v>
      </c>
      <c r="E248" s="39" t="s">
        <v>5</v>
      </c>
    </row>
    <row r="249" spans="1:5" ht="12.75">
      <c r="A249" s="35" t="s">
        <v>56</v>
      </c>
      <c r="E249" s="40" t="s">
        <v>5</v>
      </c>
    </row>
    <row r="250" spans="1:5" ht="102">
      <c r="A250" t="s">
        <v>57</v>
      </c>
      <c r="E250" s="39" t="s">
        <v>1883</v>
      </c>
    </row>
    <row r="251" spans="1:16" ht="12.75">
      <c r="A251" t="s">
        <v>49</v>
      </c>
      <c s="34" t="s">
        <v>257</v>
      </c>
      <c s="34" t="s">
        <v>1923</v>
      </c>
      <c s="35" t="s">
        <v>5</v>
      </c>
      <c s="6" t="s">
        <v>1924</v>
      </c>
      <c s="36" t="s">
        <v>53</v>
      </c>
      <c s="37">
        <v>2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1770</v>
      </c>
      <c>
        <f>(M251*21)/100</f>
      </c>
      <c t="s">
        <v>27</v>
      </c>
    </row>
    <row r="252" spans="1:5" ht="12.75">
      <c r="A252" s="35" t="s">
        <v>55</v>
      </c>
      <c r="E252" s="39" t="s">
        <v>5</v>
      </c>
    </row>
    <row r="253" spans="1:5" ht="12.75">
      <c r="A253" s="35" t="s">
        <v>56</v>
      </c>
      <c r="E253" s="40" t="s">
        <v>5</v>
      </c>
    </row>
    <row r="254" spans="1:5" ht="12.75">
      <c r="A254" t="s">
        <v>57</v>
      </c>
      <c r="E254" s="39" t="s">
        <v>1762</v>
      </c>
    </row>
    <row r="255" spans="1:16" ht="12.75">
      <c r="A255" t="s">
        <v>49</v>
      </c>
      <c s="34" t="s">
        <v>260</v>
      </c>
      <c s="34" t="s">
        <v>1925</v>
      </c>
      <c s="35" t="s">
        <v>5</v>
      </c>
      <c s="6" t="s">
        <v>1926</v>
      </c>
      <c s="36" t="s">
        <v>939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431</v>
      </c>
      <c>
        <f>(M255*21)/100</f>
      </c>
      <c t="s">
        <v>27</v>
      </c>
    </row>
    <row r="256" spans="1:5" ht="12.75">
      <c r="A256" s="35" t="s">
        <v>55</v>
      </c>
      <c r="E256" s="39" t="s">
        <v>5</v>
      </c>
    </row>
    <row r="257" spans="1:5" ht="12.75">
      <c r="A257" s="35" t="s">
        <v>56</v>
      </c>
      <c r="E257" s="40" t="s">
        <v>5</v>
      </c>
    </row>
    <row r="258" spans="1:5" ht="102">
      <c r="A258" t="s">
        <v>57</v>
      </c>
      <c r="E258" s="39" t="s">
        <v>1883</v>
      </c>
    </row>
    <row r="259" spans="1:16" ht="12.75">
      <c r="A259" t="s">
        <v>49</v>
      </c>
      <c s="34" t="s">
        <v>263</v>
      </c>
      <c s="34" t="s">
        <v>1927</v>
      </c>
      <c s="35" t="s">
        <v>5</v>
      </c>
      <c s="6" t="s">
        <v>1928</v>
      </c>
      <c s="36" t="s">
        <v>53</v>
      </c>
      <c s="37">
        <v>1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431</v>
      </c>
      <c>
        <f>(M259*21)/100</f>
      </c>
      <c t="s">
        <v>27</v>
      </c>
    </row>
    <row r="260" spans="1:5" ht="12.75">
      <c r="A260" s="35" t="s">
        <v>55</v>
      </c>
      <c r="E260" s="39" t="s">
        <v>5</v>
      </c>
    </row>
    <row r="261" spans="1:5" ht="12.75">
      <c r="A261" s="35" t="s">
        <v>56</v>
      </c>
      <c r="E261" s="40" t="s">
        <v>5</v>
      </c>
    </row>
    <row r="262" spans="1:5" ht="102">
      <c r="A262" t="s">
        <v>57</v>
      </c>
      <c r="E262" s="39" t="s">
        <v>1883</v>
      </c>
    </row>
    <row r="263" spans="1:16" ht="25.5">
      <c r="A263" t="s">
        <v>49</v>
      </c>
      <c s="34" t="s">
        <v>266</v>
      </c>
      <c s="34" t="s">
        <v>1929</v>
      </c>
      <c s="35" t="s">
        <v>5</v>
      </c>
      <c s="6" t="s">
        <v>1930</v>
      </c>
      <c s="36" t="s">
        <v>53</v>
      </c>
      <c s="37">
        <v>3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431</v>
      </c>
      <c>
        <f>(M263*21)/100</f>
      </c>
      <c t="s">
        <v>27</v>
      </c>
    </row>
    <row r="264" spans="1:5" ht="12.75">
      <c r="A264" s="35" t="s">
        <v>55</v>
      </c>
      <c r="E264" s="39" t="s">
        <v>5</v>
      </c>
    </row>
    <row r="265" spans="1:5" ht="12.75">
      <c r="A265" s="35" t="s">
        <v>56</v>
      </c>
      <c r="E265" s="40" t="s">
        <v>5</v>
      </c>
    </row>
    <row r="266" spans="1:5" ht="102">
      <c r="A266" t="s">
        <v>57</v>
      </c>
      <c r="E266" s="39" t="s">
        <v>1883</v>
      </c>
    </row>
    <row r="267" spans="1:16" ht="12.75">
      <c r="A267" t="s">
        <v>49</v>
      </c>
      <c s="34" t="s">
        <v>269</v>
      </c>
      <c s="34" t="s">
        <v>1931</v>
      </c>
      <c s="35" t="s">
        <v>5</v>
      </c>
      <c s="6" t="s">
        <v>1932</v>
      </c>
      <c s="36" t="s">
        <v>1933</v>
      </c>
      <c s="37">
        <v>1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1770</v>
      </c>
      <c>
        <f>(M267*21)/100</f>
      </c>
      <c t="s">
        <v>27</v>
      </c>
    </row>
    <row r="268" spans="1:5" ht="12.75">
      <c r="A268" s="35" t="s">
        <v>55</v>
      </c>
      <c r="E268" s="39" t="s">
        <v>5</v>
      </c>
    </row>
    <row r="269" spans="1:5" ht="12.75">
      <c r="A269" s="35" t="s">
        <v>56</v>
      </c>
      <c r="E269" s="40" t="s">
        <v>5</v>
      </c>
    </row>
    <row r="270" spans="1:5" ht="63.75">
      <c r="A270" t="s">
        <v>57</v>
      </c>
      <c r="E270" s="39" t="s">
        <v>1934</v>
      </c>
    </row>
    <row r="271" spans="1:16" ht="12.75">
      <c r="A271" t="s">
        <v>49</v>
      </c>
      <c s="34" t="s">
        <v>272</v>
      </c>
      <c s="34" t="s">
        <v>1935</v>
      </c>
      <c s="35" t="s">
        <v>5</v>
      </c>
      <c s="6" t="s">
        <v>1936</v>
      </c>
      <c s="36" t="s">
        <v>218</v>
      </c>
      <c s="37">
        <v>54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1770</v>
      </c>
      <c>
        <f>(M271*21)/100</f>
      </c>
      <c t="s">
        <v>27</v>
      </c>
    </row>
    <row r="272" spans="1:5" ht="12.75">
      <c r="A272" s="35" t="s">
        <v>55</v>
      </c>
      <c r="E272" s="39" t="s">
        <v>5</v>
      </c>
    </row>
    <row r="273" spans="1:5" ht="12.75">
      <c r="A273" s="35" t="s">
        <v>56</v>
      </c>
      <c r="E273" s="40" t="s">
        <v>202</v>
      </c>
    </row>
    <row r="274" spans="1:5" ht="12.75">
      <c r="A274" t="s">
        <v>57</v>
      </c>
      <c r="E274" s="39" t="s">
        <v>1762</v>
      </c>
    </row>
    <row r="275" spans="1:16" ht="12.75">
      <c r="A275" t="s">
        <v>49</v>
      </c>
      <c s="34" t="s">
        <v>275</v>
      </c>
      <c s="34" t="s">
        <v>1937</v>
      </c>
      <c s="35" t="s">
        <v>5</v>
      </c>
      <c s="6" t="s">
        <v>1938</v>
      </c>
      <c s="36" t="s">
        <v>218</v>
      </c>
      <c s="37">
        <v>54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1770</v>
      </c>
      <c>
        <f>(M275*21)/100</f>
      </c>
      <c t="s">
        <v>27</v>
      </c>
    </row>
    <row r="276" spans="1:5" ht="12.75">
      <c r="A276" s="35" t="s">
        <v>55</v>
      </c>
      <c r="E276" s="39" t="s">
        <v>5</v>
      </c>
    </row>
    <row r="277" spans="1:5" ht="12.75">
      <c r="A277" s="35" t="s">
        <v>56</v>
      </c>
      <c r="E277" s="40" t="s">
        <v>202</v>
      </c>
    </row>
    <row r="278" spans="1:5" ht="76.5">
      <c r="A278" t="s">
        <v>57</v>
      </c>
      <c r="E278" s="39" t="s">
        <v>1939</v>
      </c>
    </row>
    <row r="279" spans="1:16" ht="12.75">
      <c r="A279" t="s">
        <v>49</v>
      </c>
      <c s="34" t="s">
        <v>279</v>
      </c>
      <c s="34" t="s">
        <v>1940</v>
      </c>
      <c s="35" t="s">
        <v>5</v>
      </c>
      <c s="6" t="s">
        <v>1941</v>
      </c>
      <c s="36" t="s">
        <v>250</v>
      </c>
      <c s="37">
        <v>1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431</v>
      </c>
      <c>
        <f>(M279*21)/100</f>
      </c>
      <c t="s">
        <v>27</v>
      </c>
    </row>
    <row r="280" spans="1:5" ht="12.75">
      <c r="A280" s="35" t="s">
        <v>55</v>
      </c>
      <c r="E280" s="39" t="s">
        <v>5</v>
      </c>
    </row>
    <row r="281" spans="1:5" ht="12.75">
      <c r="A281" s="35" t="s">
        <v>56</v>
      </c>
      <c r="E281" s="40" t="s">
        <v>5</v>
      </c>
    </row>
    <row r="282" spans="1:5" ht="12.75">
      <c r="A282" t="s">
        <v>57</v>
      </c>
      <c r="E282" s="39" t="s">
        <v>1762</v>
      </c>
    </row>
    <row r="283" spans="1:16" ht="12.75">
      <c r="A283" t="s">
        <v>49</v>
      </c>
      <c s="34" t="s">
        <v>282</v>
      </c>
      <c s="34" t="s">
        <v>1942</v>
      </c>
      <c s="35" t="s">
        <v>5</v>
      </c>
      <c s="6" t="s">
        <v>1943</v>
      </c>
      <c s="36" t="s">
        <v>250</v>
      </c>
      <c s="37">
        <v>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431</v>
      </c>
      <c>
        <f>(M283*21)/100</f>
      </c>
      <c t="s">
        <v>27</v>
      </c>
    </row>
    <row r="284" spans="1:5" ht="12.75">
      <c r="A284" s="35" t="s">
        <v>55</v>
      </c>
      <c r="E284" s="39" t="s">
        <v>5</v>
      </c>
    </row>
    <row r="285" spans="1:5" ht="12.75">
      <c r="A285" s="35" t="s">
        <v>56</v>
      </c>
      <c r="E285" s="40" t="s">
        <v>5</v>
      </c>
    </row>
    <row r="286" spans="1:5" ht="89.25">
      <c r="A286" t="s">
        <v>57</v>
      </c>
      <c r="E286" s="39" t="s">
        <v>773</v>
      </c>
    </row>
    <row r="287" spans="1:16" ht="25.5">
      <c r="A287" t="s">
        <v>49</v>
      </c>
      <c s="34" t="s">
        <v>285</v>
      </c>
      <c s="34" t="s">
        <v>1944</v>
      </c>
      <c s="35" t="s">
        <v>5</v>
      </c>
      <c s="6" t="s">
        <v>1945</v>
      </c>
      <c s="36" t="s">
        <v>250</v>
      </c>
      <c s="37">
        <v>1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431</v>
      </c>
      <c>
        <f>(M287*21)/100</f>
      </c>
      <c t="s">
        <v>27</v>
      </c>
    </row>
    <row r="288" spans="1:5" ht="12.75">
      <c r="A288" s="35" t="s">
        <v>55</v>
      </c>
      <c r="E288" s="39" t="s">
        <v>5</v>
      </c>
    </row>
    <row r="289" spans="1:5" ht="12.75">
      <c r="A289" s="35" t="s">
        <v>56</v>
      </c>
      <c r="E289" s="40" t="s">
        <v>5</v>
      </c>
    </row>
    <row r="290" spans="1:5" ht="12.75">
      <c r="A290" t="s">
        <v>57</v>
      </c>
      <c r="E290" s="39" t="s">
        <v>1762</v>
      </c>
    </row>
    <row r="291" spans="1:16" ht="12.75">
      <c r="A291" t="s">
        <v>49</v>
      </c>
      <c s="34" t="s">
        <v>288</v>
      </c>
      <c s="34" t="s">
        <v>1946</v>
      </c>
      <c s="35" t="s">
        <v>5</v>
      </c>
      <c s="6" t="s">
        <v>1947</v>
      </c>
      <c s="36" t="s">
        <v>250</v>
      </c>
      <c s="37">
        <v>1</v>
      </c>
      <c s="36">
        <v>0</v>
      </c>
      <c s="36">
        <f>ROUND(G291*H291,6)</f>
      </c>
      <c r="L291" s="38">
        <v>0</v>
      </c>
      <c s="32">
        <f>ROUND(ROUND(L291,2)*ROUND(G291,3),2)</f>
      </c>
      <c s="36" t="s">
        <v>431</v>
      </c>
      <c>
        <f>(M291*21)/100</f>
      </c>
      <c t="s">
        <v>27</v>
      </c>
    </row>
    <row r="292" spans="1:5" ht="12.75">
      <c r="A292" s="35" t="s">
        <v>55</v>
      </c>
      <c r="E292" s="39" t="s">
        <v>5</v>
      </c>
    </row>
    <row r="293" spans="1:5" ht="12.75">
      <c r="A293" s="35" t="s">
        <v>56</v>
      </c>
      <c r="E293" s="40" t="s">
        <v>5</v>
      </c>
    </row>
    <row r="294" spans="1:5" ht="12.75">
      <c r="A294" t="s">
        <v>57</v>
      </c>
      <c r="E294" s="39" t="s">
        <v>1762</v>
      </c>
    </row>
    <row r="295" spans="1:16" ht="25.5">
      <c r="A295" t="s">
        <v>49</v>
      </c>
      <c s="34" t="s">
        <v>1948</v>
      </c>
      <c s="34" t="s">
        <v>1949</v>
      </c>
      <c s="35" t="s">
        <v>5</v>
      </c>
      <c s="6" t="s">
        <v>1950</v>
      </c>
      <c s="36" t="s">
        <v>939</v>
      </c>
      <c s="37">
        <v>1</v>
      </c>
      <c s="36">
        <v>0</v>
      </c>
      <c s="36">
        <f>ROUND(G295*H295,6)</f>
      </c>
      <c r="L295" s="38">
        <v>0</v>
      </c>
      <c s="32">
        <f>ROUND(ROUND(L295,2)*ROUND(G295,3),2)</f>
      </c>
      <c s="36" t="s">
        <v>431</v>
      </c>
      <c>
        <f>(M295*21)/100</f>
      </c>
      <c t="s">
        <v>27</v>
      </c>
    </row>
    <row r="296" spans="1:5" ht="12.75">
      <c r="A296" s="35" t="s">
        <v>55</v>
      </c>
      <c r="E296" s="39" t="s">
        <v>5</v>
      </c>
    </row>
    <row r="297" spans="1:5" ht="12.75">
      <c r="A297" s="35" t="s">
        <v>56</v>
      </c>
      <c r="E297" s="40" t="s">
        <v>5</v>
      </c>
    </row>
    <row r="298" spans="1:5" ht="12.75">
      <c r="A298" t="s">
        <v>57</v>
      </c>
      <c r="E298" s="39" t="s">
        <v>1762</v>
      </c>
    </row>
    <row r="299" spans="1:16" ht="12.75">
      <c r="A299" t="s">
        <v>49</v>
      </c>
      <c s="34" t="s">
        <v>1951</v>
      </c>
      <c s="34" t="s">
        <v>1952</v>
      </c>
      <c s="35" t="s">
        <v>5</v>
      </c>
      <c s="6" t="s">
        <v>1953</v>
      </c>
      <c s="36" t="s">
        <v>939</v>
      </c>
      <c s="37">
        <v>1</v>
      </c>
      <c s="36">
        <v>0</v>
      </c>
      <c s="36">
        <f>ROUND(G299*H299,6)</f>
      </c>
      <c r="L299" s="38">
        <v>0</v>
      </c>
      <c s="32">
        <f>ROUND(ROUND(L299,2)*ROUND(G299,3),2)</f>
      </c>
      <c s="36" t="s">
        <v>431</v>
      </c>
      <c>
        <f>(M299*21)/100</f>
      </c>
      <c t="s">
        <v>27</v>
      </c>
    </row>
    <row r="300" spans="1:5" ht="12.75">
      <c r="A300" s="35" t="s">
        <v>55</v>
      </c>
      <c r="E300" s="39" t="s">
        <v>5</v>
      </c>
    </row>
    <row r="301" spans="1:5" ht="12.75">
      <c r="A301" s="35" t="s">
        <v>56</v>
      </c>
      <c r="E301" s="40" t="s">
        <v>5</v>
      </c>
    </row>
    <row r="302" spans="1:5" ht="89.25">
      <c r="A302" t="s">
        <v>57</v>
      </c>
      <c r="E302" s="39" t="s">
        <v>1954</v>
      </c>
    </row>
    <row r="303" spans="1:13" ht="12.75">
      <c r="A303" t="s">
        <v>46</v>
      </c>
      <c r="C303" s="31" t="s">
        <v>1955</v>
      </c>
      <c r="E303" s="33" t="s">
        <v>1956</v>
      </c>
      <c r="J303" s="32">
        <f>0</f>
      </c>
      <c s="32">
        <f>0</f>
      </c>
      <c s="32">
        <f>0+L304+L308+L312</f>
      </c>
      <c s="32">
        <f>0+M304+M308+M312</f>
      </c>
    </row>
    <row r="304" spans="1:16" ht="25.5">
      <c r="A304" t="s">
        <v>49</v>
      </c>
      <c s="34" t="s">
        <v>1957</v>
      </c>
      <c s="34" t="s">
        <v>1958</v>
      </c>
      <c s="35" t="s">
        <v>5</v>
      </c>
      <c s="6" t="s">
        <v>1959</v>
      </c>
      <c s="36" t="s">
        <v>218</v>
      </c>
      <c s="37">
        <v>4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1770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02">
      <c r="A307" t="s">
        <v>57</v>
      </c>
      <c r="E307" s="39" t="s">
        <v>1883</v>
      </c>
    </row>
    <row r="308" spans="1:16" ht="12.75">
      <c r="A308" t="s">
        <v>49</v>
      </c>
      <c s="34" t="s">
        <v>1960</v>
      </c>
      <c s="34" t="s">
        <v>1961</v>
      </c>
      <c s="35" t="s">
        <v>5</v>
      </c>
      <c s="6" t="s">
        <v>1962</v>
      </c>
      <c s="36" t="s">
        <v>218</v>
      </c>
      <c s="37">
        <v>4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1770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02">
      <c r="A311" t="s">
        <v>57</v>
      </c>
      <c r="E311" s="39" t="s">
        <v>1883</v>
      </c>
    </row>
    <row r="312" spans="1:16" ht="12.75">
      <c r="A312" t="s">
        <v>49</v>
      </c>
      <c s="34" t="s">
        <v>1963</v>
      </c>
      <c s="34" t="s">
        <v>1964</v>
      </c>
      <c s="35" t="s">
        <v>5</v>
      </c>
      <c s="6" t="s">
        <v>1965</v>
      </c>
      <c s="36" t="s">
        <v>218</v>
      </c>
      <c s="37">
        <v>8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1770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229.5">
      <c r="A315" t="s">
        <v>57</v>
      </c>
      <c r="E315" s="39" t="s">
        <v>1966</v>
      </c>
    </row>
    <row r="316" spans="1:13" ht="12.75">
      <c r="A316" t="s">
        <v>46</v>
      </c>
      <c r="C316" s="31" t="s">
        <v>303</v>
      </c>
      <c r="E316" s="33" t="s">
        <v>1967</v>
      </c>
      <c r="J316" s="32">
        <f>0</f>
      </c>
      <c s="32">
        <f>0</f>
      </c>
      <c s="32">
        <f>0+L317+L321+L325+L329+L333+L337</f>
      </c>
      <c s="32">
        <f>0+M317+M321+M325+M329+M333+M337</f>
      </c>
    </row>
    <row r="317" spans="1:16" ht="12.75">
      <c r="A317" t="s">
        <v>49</v>
      </c>
      <c s="34" t="s">
        <v>115</v>
      </c>
      <c s="34" t="s">
        <v>1968</v>
      </c>
      <c s="35" t="s">
        <v>5</v>
      </c>
      <c s="6" t="s">
        <v>1969</v>
      </c>
      <c s="36" t="s">
        <v>803</v>
      </c>
      <c s="37">
        <v>62</v>
      </c>
      <c s="36">
        <v>0</v>
      </c>
      <c s="36">
        <f>ROUND(G317*H317,6)</f>
      </c>
      <c r="L317" s="38">
        <v>0</v>
      </c>
      <c s="32">
        <f>ROUND(ROUND(L317,2)*ROUND(G317,3),2)</f>
      </c>
      <c s="36" t="s">
        <v>1770</v>
      </c>
      <c>
        <f>(M317*21)/100</f>
      </c>
      <c t="s">
        <v>27</v>
      </c>
    </row>
    <row r="318" spans="1:5" ht="12.75">
      <c r="A318" s="35" t="s">
        <v>55</v>
      </c>
      <c r="E318" s="39" t="s">
        <v>5</v>
      </c>
    </row>
    <row r="319" spans="1:5" ht="63.75">
      <c r="A319" s="35" t="s">
        <v>56</v>
      </c>
      <c r="E319" s="40" t="s">
        <v>1786</v>
      </c>
    </row>
    <row r="320" spans="1:5" ht="38.25">
      <c r="A320" t="s">
        <v>57</v>
      </c>
      <c r="E320" s="39" t="s">
        <v>1204</v>
      </c>
    </row>
    <row r="321" spans="1:16" ht="25.5">
      <c r="A321" t="s">
        <v>49</v>
      </c>
      <c s="34" t="s">
        <v>119</v>
      </c>
      <c s="34" t="s">
        <v>1970</v>
      </c>
      <c s="35" t="s">
        <v>5</v>
      </c>
      <c s="6" t="s">
        <v>1971</v>
      </c>
      <c s="36" t="s">
        <v>803</v>
      </c>
      <c s="37">
        <v>62</v>
      </c>
      <c s="36">
        <v>0</v>
      </c>
      <c s="36">
        <f>ROUND(G321*H321,6)</f>
      </c>
      <c r="L321" s="38">
        <v>0</v>
      </c>
      <c s="32">
        <f>ROUND(ROUND(L321,2)*ROUND(G321,3),2)</f>
      </c>
      <c s="36" t="s">
        <v>1770</v>
      </c>
      <c>
        <f>(M321*21)/100</f>
      </c>
      <c t="s">
        <v>27</v>
      </c>
    </row>
    <row r="322" spans="1:5" ht="12.75">
      <c r="A322" s="35" t="s">
        <v>55</v>
      </c>
      <c r="E322" s="39" t="s">
        <v>5</v>
      </c>
    </row>
    <row r="323" spans="1:5" ht="63.75">
      <c r="A323" s="35" t="s">
        <v>56</v>
      </c>
      <c r="E323" s="40" t="s">
        <v>1786</v>
      </c>
    </row>
    <row r="324" spans="1:5" ht="140.25">
      <c r="A324" t="s">
        <v>57</v>
      </c>
      <c r="E324" s="39" t="s">
        <v>1270</v>
      </c>
    </row>
    <row r="325" spans="1:16" ht="12.75">
      <c r="A325" t="s">
        <v>49</v>
      </c>
      <c s="34" t="s">
        <v>123</v>
      </c>
      <c s="34" t="s">
        <v>1972</v>
      </c>
      <c s="35" t="s">
        <v>5</v>
      </c>
      <c s="6" t="s">
        <v>1973</v>
      </c>
      <c s="36" t="s">
        <v>803</v>
      </c>
      <c s="37">
        <v>62</v>
      </c>
      <c s="36">
        <v>0</v>
      </c>
      <c s="36">
        <f>ROUND(G325*H325,6)</f>
      </c>
      <c r="L325" s="38">
        <v>0</v>
      </c>
      <c s="32">
        <f>ROUND(ROUND(L325,2)*ROUND(G325,3),2)</f>
      </c>
      <c s="36" t="s">
        <v>1770</v>
      </c>
      <c>
        <f>(M325*21)/100</f>
      </c>
      <c t="s">
        <v>27</v>
      </c>
    </row>
    <row r="326" spans="1:5" ht="12.75">
      <c r="A326" s="35" t="s">
        <v>55</v>
      </c>
      <c r="E326" s="39" t="s">
        <v>5</v>
      </c>
    </row>
    <row r="327" spans="1:5" ht="63.75">
      <c r="A327" s="35" t="s">
        <v>56</v>
      </c>
      <c r="E327" s="40" t="s">
        <v>1786</v>
      </c>
    </row>
    <row r="328" spans="1:5" ht="127.5">
      <c r="A328" t="s">
        <v>57</v>
      </c>
      <c r="E328" s="39" t="s">
        <v>1258</v>
      </c>
    </row>
    <row r="329" spans="1:16" ht="12.75">
      <c r="A329" t="s">
        <v>49</v>
      </c>
      <c s="34" t="s">
        <v>127</v>
      </c>
      <c s="34" t="s">
        <v>1974</v>
      </c>
      <c s="35" t="s">
        <v>5</v>
      </c>
      <c s="6" t="s">
        <v>1975</v>
      </c>
      <c s="36" t="s">
        <v>803</v>
      </c>
      <c s="37">
        <v>62</v>
      </c>
      <c s="36">
        <v>0</v>
      </c>
      <c s="36">
        <f>ROUND(G329*H329,6)</f>
      </c>
      <c r="L329" s="38">
        <v>0</v>
      </c>
      <c s="32">
        <f>ROUND(ROUND(L329,2)*ROUND(G329,3),2)</f>
      </c>
      <c s="36" t="s">
        <v>1770</v>
      </c>
      <c>
        <f>(M329*21)/100</f>
      </c>
      <c t="s">
        <v>27</v>
      </c>
    </row>
    <row r="330" spans="1:5" ht="12.75">
      <c r="A330" s="35" t="s">
        <v>55</v>
      </c>
      <c r="E330" s="39" t="s">
        <v>5</v>
      </c>
    </row>
    <row r="331" spans="1:5" ht="63.75">
      <c r="A331" s="35" t="s">
        <v>56</v>
      </c>
      <c r="E331" s="40" t="s">
        <v>1786</v>
      </c>
    </row>
    <row r="332" spans="1:5" ht="51">
      <c r="A332" t="s">
        <v>57</v>
      </c>
      <c r="E332" s="39" t="s">
        <v>1263</v>
      </c>
    </row>
    <row r="333" spans="1:16" ht="12.75">
      <c r="A333" t="s">
        <v>49</v>
      </c>
      <c s="34" t="s">
        <v>131</v>
      </c>
      <c s="34" t="s">
        <v>1976</v>
      </c>
      <c s="35" t="s">
        <v>5</v>
      </c>
      <c s="6" t="s">
        <v>1977</v>
      </c>
      <c s="36" t="s">
        <v>803</v>
      </c>
      <c s="37">
        <v>85.75</v>
      </c>
      <c s="36">
        <v>0</v>
      </c>
      <c s="36">
        <f>ROUND(G333*H333,6)</f>
      </c>
      <c r="L333" s="38">
        <v>0</v>
      </c>
      <c s="32">
        <f>ROUND(ROUND(L333,2)*ROUND(G333,3),2)</f>
      </c>
      <c s="36" t="s">
        <v>1770</v>
      </c>
      <c>
        <f>(M333*21)/100</f>
      </c>
      <c t="s">
        <v>27</v>
      </c>
    </row>
    <row r="334" spans="1:5" ht="12.75">
      <c r="A334" s="35" t="s">
        <v>55</v>
      </c>
      <c r="E334" s="39" t="s">
        <v>5</v>
      </c>
    </row>
    <row r="335" spans="1:5" ht="63.75">
      <c r="A335" s="35" t="s">
        <v>56</v>
      </c>
      <c r="E335" s="40" t="s">
        <v>1793</v>
      </c>
    </row>
    <row r="336" spans="1:5" ht="51">
      <c r="A336" t="s">
        <v>57</v>
      </c>
      <c r="E336" s="39" t="s">
        <v>1263</v>
      </c>
    </row>
    <row r="337" spans="1:16" ht="25.5">
      <c r="A337" t="s">
        <v>49</v>
      </c>
      <c s="34" t="s">
        <v>135</v>
      </c>
      <c s="34" t="s">
        <v>1978</v>
      </c>
      <c s="35" t="s">
        <v>5</v>
      </c>
      <c s="6" t="s">
        <v>1979</v>
      </c>
      <c s="36" t="s">
        <v>803</v>
      </c>
      <c s="37">
        <v>85.75</v>
      </c>
      <c s="36">
        <v>0</v>
      </c>
      <c s="36">
        <f>ROUND(G337*H337,6)</f>
      </c>
      <c r="L337" s="38">
        <v>0</v>
      </c>
      <c s="32">
        <f>ROUND(ROUND(L337,2)*ROUND(G337,3),2)</f>
      </c>
      <c s="36" t="s">
        <v>1770</v>
      </c>
      <c>
        <f>(M337*21)/100</f>
      </c>
      <c t="s">
        <v>27</v>
      </c>
    </row>
    <row r="338" spans="1:5" ht="12.75">
      <c r="A338" s="35" t="s">
        <v>55</v>
      </c>
      <c r="E338" s="39" t="s">
        <v>5</v>
      </c>
    </row>
    <row r="339" spans="1:5" ht="63.75">
      <c r="A339" s="35" t="s">
        <v>56</v>
      </c>
      <c r="E339" s="40" t="s">
        <v>1793</v>
      </c>
    </row>
    <row r="340" spans="1:5" ht="140.25">
      <c r="A340" t="s">
        <v>57</v>
      </c>
      <c r="E340" s="39" t="s">
        <v>1270</v>
      </c>
    </row>
    <row r="341" spans="1:13" ht="12.75">
      <c r="A341" t="s">
        <v>46</v>
      </c>
      <c r="C341" s="31" t="s">
        <v>314</v>
      </c>
      <c r="E341" s="33" t="s">
        <v>1980</v>
      </c>
      <c r="J341" s="32">
        <f>0</f>
      </c>
      <c s="32">
        <f>0</f>
      </c>
      <c s="32">
        <f>0+L342</f>
      </c>
      <c s="32">
        <f>0+M342</f>
      </c>
    </row>
    <row r="342" spans="1:16" ht="12.75">
      <c r="A342" t="s">
        <v>49</v>
      </c>
      <c s="34" t="s">
        <v>139</v>
      </c>
      <c s="34" t="s">
        <v>1981</v>
      </c>
      <c s="35" t="s">
        <v>5</v>
      </c>
      <c s="6" t="s">
        <v>1982</v>
      </c>
      <c s="36" t="s">
        <v>218</v>
      </c>
      <c s="37">
        <v>54</v>
      </c>
      <c s="36">
        <v>0</v>
      </c>
      <c s="36">
        <f>ROUND(G342*H342,6)</f>
      </c>
      <c r="L342" s="38">
        <v>0</v>
      </c>
      <c s="32">
        <f>ROUND(ROUND(L342,2)*ROUND(G342,3),2)</f>
      </c>
      <c s="36" t="s">
        <v>1770</v>
      </c>
      <c>
        <f>(M342*21)/100</f>
      </c>
      <c t="s">
        <v>27</v>
      </c>
    </row>
    <row r="343" spans="1:5" ht="12.75">
      <c r="A343" s="35" t="s">
        <v>55</v>
      </c>
      <c r="E343" s="39" t="s">
        <v>5</v>
      </c>
    </row>
    <row r="344" spans="1:5" ht="12.75">
      <c r="A344" s="35" t="s">
        <v>56</v>
      </c>
      <c r="E344" s="40" t="s">
        <v>5</v>
      </c>
    </row>
    <row r="345" spans="1:5" ht="38.25">
      <c r="A345" t="s">
        <v>57</v>
      </c>
      <c r="E345" s="39" t="s">
        <v>1983</v>
      </c>
    </row>
    <row r="346" spans="1:13" ht="12.75">
      <c r="A346" t="s">
        <v>46</v>
      </c>
      <c r="C346" s="31" t="s">
        <v>318</v>
      </c>
      <c r="E346" s="33" t="s">
        <v>1984</v>
      </c>
      <c r="J346" s="32">
        <f>0</f>
      </c>
      <c s="32">
        <f>0</f>
      </c>
      <c s="32">
        <f>0+L347+L351+L355</f>
      </c>
      <c s="32">
        <f>0+M347+M351+M355</f>
      </c>
    </row>
    <row r="347" spans="1:16" ht="25.5">
      <c r="A347" t="s">
        <v>49</v>
      </c>
      <c s="34" t="s">
        <v>143</v>
      </c>
      <c s="34" t="s">
        <v>1985</v>
      </c>
      <c s="35" t="s">
        <v>5</v>
      </c>
      <c s="6" t="s">
        <v>1986</v>
      </c>
      <c s="36" t="s">
        <v>218</v>
      </c>
      <c s="37">
        <v>98</v>
      </c>
      <c s="36">
        <v>0</v>
      </c>
      <c s="36">
        <f>ROUND(G347*H347,6)</f>
      </c>
      <c r="L347" s="38">
        <v>0</v>
      </c>
      <c s="32">
        <f>ROUND(ROUND(L347,2)*ROUND(G347,3),2)</f>
      </c>
      <c s="36" t="s">
        <v>1770</v>
      </c>
      <c>
        <f>(M347*21)/100</f>
      </c>
      <c t="s">
        <v>27</v>
      </c>
    </row>
    <row r="348" spans="1:5" ht="12.75">
      <c r="A348" s="35" t="s">
        <v>55</v>
      </c>
      <c r="E348" s="39" t="s">
        <v>5</v>
      </c>
    </row>
    <row r="349" spans="1:5" ht="63.75">
      <c r="A349" s="35" t="s">
        <v>56</v>
      </c>
      <c r="E349" s="40" t="s">
        <v>1987</v>
      </c>
    </row>
    <row r="350" spans="1:5" ht="25.5">
      <c r="A350" t="s">
        <v>57</v>
      </c>
      <c r="E350" s="39" t="s">
        <v>1466</v>
      </c>
    </row>
    <row r="351" spans="1:16" ht="12.75">
      <c r="A351" t="s">
        <v>49</v>
      </c>
      <c s="34" t="s">
        <v>147</v>
      </c>
      <c s="34" t="s">
        <v>1988</v>
      </c>
      <c s="35" t="s">
        <v>5</v>
      </c>
      <c s="6" t="s">
        <v>1989</v>
      </c>
      <c s="36" t="s">
        <v>218</v>
      </c>
      <c s="37">
        <v>98</v>
      </c>
      <c s="36">
        <v>0</v>
      </c>
      <c s="36">
        <f>ROUND(G351*H351,6)</f>
      </c>
      <c r="L351" s="38">
        <v>0</v>
      </c>
      <c s="32">
        <f>ROUND(ROUND(L351,2)*ROUND(G351,3),2)</f>
      </c>
      <c s="36" t="s">
        <v>1770</v>
      </c>
      <c>
        <f>(M351*21)/100</f>
      </c>
      <c t="s">
        <v>27</v>
      </c>
    </row>
    <row r="352" spans="1:5" ht="12.75">
      <c r="A352" s="35" t="s">
        <v>55</v>
      </c>
      <c r="E352" s="39" t="s">
        <v>5</v>
      </c>
    </row>
    <row r="353" spans="1:5" ht="63.75">
      <c r="A353" s="35" t="s">
        <v>56</v>
      </c>
      <c r="E353" s="40" t="s">
        <v>1987</v>
      </c>
    </row>
    <row r="354" spans="1:5" ht="12.75">
      <c r="A354" t="s">
        <v>57</v>
      </c>
      <c r="E354" s="39" t="s">
        <v>1762</v>
      </c>
    </row>
    <row r="355" spans="1:16" ht="12.75">
      <c r="A355" t="s">
        <v>49</v>
      </c>
      <c s="34" t="s">
        <v>151</v>
      </c>
      <c s="34" t="s">
        <v>1990</v>
      </c>
      <c s="35" t="s">
        <v>5</v>
      </c>
      <c s="6" t="s">
        <v>1991</v>
      </c>
      <c s="36" t="s">
        <v>218</v>
      </c>
      <c s="37">
        <v>92</v>
      </c>
      <c s="36">
        <v>0</v>
      </c>
      <c s="36">
        <f>ROUND(G355*H355,6)</f>
      </c>
      <c r="L355" s="38">
        <v>0</v>
      </c>
      <c s="32">
        <f>ROUND(ROUND(L355,2)*ROUND(G355,3),2)</f>
      </c>
      <c s="36" t="s">
        <v>1770</v>
      </c>
      <c>
        <f>(M355*21)/100</f>
      </c>
      <c t="s">
        <v>27</v>
      </c>
    </row>
    <row r="356" spans="1:5" ht="12.75">
      <c r="A356" s="35" t="s">
        <v>55</v>
      </c>
      <c r="E356" s="39" t="s">
        <v>5</v>
      </c>
    </row>
    <row r="357" spans="1:5" ht="12.75">
      <c r="A357" s="35" t="s">
        <v>56</v>
      </c>
      <c r="E357" s="40" t="s">
        <v>1992</v>
      </c>
    </row>
    <row r="358" spans="1:5" ht="25.5">
      <c r="A358" t="s">
        <v>57</v>
      </c>
      <c r="E358" s="39" t="s">
        <v>1993</v>
      </c>
    </row>
    <row r="359" spans="1:13" ht="12.75">
      <c r="A359" t="s">
        <v>46</v>
      </c>
      <c r="C359" s="31" t="s">
        <v>1994</v>
      </c>
      <c r="E359" s="33" t="s">
        <v>1995</v>
      </c>
      <c r="J359" s="32">
        <f>0</f>
      </c>
      <c s="32">
        <f>0</f>
      </c>
      <c s="32">
        <f>0+L360+L364+L368</f>
      </c>
      <c s="32">
        <f>0+M360+M364+M368</f>
      </c>
    </row>
    <row r="360" spans="1:16" ht="25.5">
      <c r="A360" t="s">
        <v>49</v>
      </c>
      <c s="34" t="s">
        <v>156</v>
      </c>
      <c s="34" t="s">
        <v>1613</v>
      </c>
      <c s="35" t="s">
        <v>1614</v>
      </c>
      <c s="6" t="s">
        <v>1615</v>
      </c>
      <c s="36" t="s">
        <v>1038</v>
      </c>
      <c s="37">
        <v>295.896</v>
      </c>
      <c s="36">
        <v>0</v>
      </c>
      <c s="36">
        <f>ROUND(G360*H360,6)</f>
      </c>
      <c r="L360" s="38">
        <v>0</v>
      </c>
      <c s="32">
        <f>ROUND(ROUND(L360,2)*ROUND(G360,3),2)</f>
      </c>
      <c s="36" t="s">
        <v>431</v>
      </c>
      <c>
        <f>(M360*21)/100</f>
      </c>
      <c t="s">
        <v>27</v>
      </c>
    </row>
    <row r="361" spans="1:5" ht="25.5">
      <c r="A361" s="35" t="s">
        <v>55</v>
      </c>
      <c r="E361" s="39" t="s">
        <v>1039</v>
      </c>
    </row>
    <row r="362" spans="1:5" ht="12.75">
      <c r="A362" s="35" t="s">
        <v>56</v>
      </c>
      <c r="E362" s="40" t="s">
        <v>5</v>
      </c>
    </row>
    <row r="363" spans="1:5" ht="165.75">
      <c r="A363" t="s">
        <v>57</v>
      </c>
      <c r="E363" s="39" t="s">
        <v>1040</v>
      </c>
    </row>
    <row r="364" spans="1:16" ht="25.5">
      <c r="A364" t="s">
        <v>49</v>
      </c>
      <c s="34" t="s">
        <v>160</v>
      </c>
      <c s="34" t="s">
        <v>1233</v>
      </c>
      <c s="35" t="s">
        <v>1234</v>
      </c>
      <c s="6" t="s">
        <v>1235</v>
      </c>
      <c s="36" t="s">
        <v>1038</v>
      </c>
      <c s="37">
        <v>21.54</v>
      </c>
      <c s="36">
        <v>0</v>
      </c>
      <c s="36">
        <f>ROUND(G364*H364,6)</f>
      </c>
      <c r="L364" s="38">
        <v>0</v>
      </c>
      <c s="32">
        <f>ROUND(ROUND(L364,2)*ROUND(G364,3),2)</f>
      </c>
      <c s="36" t="s">
        <v>431</v>
      </c>
      <c>
        <f>(M364*21)/100</f>
      </c>
      <c t="s">
        <v>27</v>
      </c>
    </row>
    <row r="365" spans="1:5" ht="25.5">
      <c r="A365" s="35" t="s">
        <v>55</v>
      </c>
      <c r="E365" s="39" t="s">
        <v>1039</v>
      </c>
    </row>
    <row r="366" spans="1:5" ht="12.75">
      <c r="A366" s="35" t="s">
        <v>56</v>
      </c>
      <c r="E366" s="40" t="s">
        <v>5</v>
      </c>
    </row>
    <row r="367" spans="1:5" ht="165.75">
      <c r="A367" t="s">
        <v>57</v>
      </c>
      <c r="E367" s="39" t="s">
        <v>1040</v>
      </c>
    </row>
    <row r="368" spans="1:16" ht="25.5">
      <c r="A368" t="s">
        <v>49</v>
      </c>
      <c s="34" t="s">
        <v>164</v>
      </c>
      <c s="34" t="s">
        <v>1035</v>
      </c>
      <c s="35" t="s">
        <v>1036</v>
      </c>
      <c s="6" t="s">
        <v>1037</v>
      </c>
      <c s="36" t="s">
        <v>1038</v>
      </c>
      <c s="37">
        <v>20.15</v>
      </c>
      <c s="36">
        <v>0</v>
      </c>
      <c s="36">
        <f>ROUND(G368*H368,6)</f>
      </c>
      <c r="L368" s="38">
        <v>0</v>
      </c>
      <c s="32">
        <f>ROUND(ROUND(L368,2)*ROUND(G368,3),2)</f>
      </c>
      <c s="36" t="s">
        <v>431</v>
      </c>
      <c>
        <f>(M368*21)/100</f>
      </c>
      <c t="s">
        <v>27</v>
      </c>
    </row>
    <row r="369" spans="1:5" ht="25.5">
      <c r="A369" s="35" t="s">
        <v>55</v>
      </c>
      <c r="E369" s="39" t="s">
        <v>1039</v>
      </c>
    </row>
    <row r="370" spans="1:5" ht="12.75">
      <c r="A370" s="35" t="s">
        <v>56</v>
      </c>
      <c r="E370" s="40" t="s">
        <v>5</v>
      </c>
    </row>
    <row r="371" spans="1:5" ht="165.75">
      <c r="A371" t="s">
        <v>57</v>
      </c>
      <c r="E371" s="39" t="s">
        <v>1040</v>
      </c>
    </row>
    <row r="372" spans="1:13" ht="12.75">
      <c r="A372" t="s">
        <v>46</v>
      </c>
      <c r="C372" s="31" t="s">
        <v>1996</v>
      </c>
      <c r="E372" s="33" t="s">
        <v>1997</v>
      </c>
      <c r="J372" s="32">
        <f>0</f>
      </c>
      <c s="32">
        <f>0</f>
      </c>
      <c s="32">
        <f>0+L373</f>
      </c>
      <c s="32">
        <f>0+M373</f>
      </c>
    </row>
    <row r="373" spans="1:16" ht="25.5">
      <c r="A373" t="s">
        <v>49</v>
      </c>
      <c s="34" t="s">
        <v>177</v>
      </c>
      <c s="34" t="s">
        <v>1998</v>
      </c>
      <c s="35" t="s">
        <v>5</v>
      </c>
      <c s="6" t="s">
        <v>1999</v>
      </c>
      <c s="36" t="s">
        <v>1038</v>
      </c>
      <c s="37">
        <v>80.675</v>
      </c>
      <c s="36">
        <v>0</v>
      </c>
      <c s="36">
        <f>ROUND(G373*H373,6)</f>
      </c>
      <c r="L373" s="38">
        <v>0</v>
      </c>
      <c s="32">
        <f>ROUND(ROUND(L373,2)*ROUND(G373,3),2)</f>
      </c>
      <c s="36" t="s">
        <v>1770</v>
      </c>
      <c>
        <f>(M373*21)/100</f>
      </c>
      <c t="s">
        <v>27</v>
      </c>
    </row>
    <row r="374" spans="1:5" ht="12.75">
      <c r="A374" s="35" t="s">
        <v>55</v>
      </c>
      <c r="E374" s="39" t="s">
        <v>5</v>
      </c>
    </row>
    <row r="375" spans="1:5" ht="12.75">
      <c r="A375" s="35" t="s">
        <v>56</v>
      </c>
      <c r="E375" s="40" t="s">
        <v>5</v>
      </c>
    </row>
    <row r="376" spans="1:5" ht="12.75">
      <c r="A376" t="s">
        <v>57</v>
      </c>
      <c r="E376" s="39" t="s">
        <v>1762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T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2000</v>
      </c>
      <c s="41">
        <f>Rekapitulace!C41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2000</v>
      </c>
      <c r="E4" s="26" t="s">
        <v>2001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COUNTIFS(L8:L32,"=0",A8:A32,"P")+COUNTIFS(L8:L32,"",A8:A32,"P")+SUM(Q8:Q32)</f>
      </c>
    </row>
    <row r="8" spans="1:13" ht="12.75">
      <c r="A8" t="s">
        <v>44</v>
      </c>
      <c r="C8" s="28" t="s">
        <v>2004</v>
      </c>
      <c r="E8" s="30" t="s">
        <v>2003</v>
      </c>
      <c r="J8" s="29">
        <f>0+J9+J14+J27</f>
      </c>
      <c s="29">
        <f>0+K9+K14+K27</f>
      </c>
      <c s="29">
        <f>0+L9+L14+L27</f>
      </c>
      <c s="29">
        <f>0+M9+M14+M27</f>
      </c>
    </row>
    <row r="9" spans="1:13" ht="12.75">
      <c r="A9" t="s">
        <v>46</v>
      </c>
      <c r="C9" s="31" t="s">
        <v>277</v>
      </c>
      <c r="E9" s="33" t="s">
        <v>2005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277</v>
      </c>
      <c s="34" t="s">
        <v>1119</v>
      </c>
      <c s="35" t="s">
        <v>1120</v>
      </c>
      <c s="6" t="s">
        <v>1121</v>
      </c>
      <c s="36" t="s">
        <v>1038</v>
      </c>
      <c s="37">
        <v>4043.52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25.5">
      <c r="A11" s="35" t="s">
        <v>55</v>
      </c>
      <c r="E11" s="39" t="s">
        <v>1039</v>
      </c>
    </row>
    <row r="12" spans="1:5" ht="12.75">
      <c r="A12" s="35" t="s">
        <v>56</v>
      </c>
      <c r="E12" s="40" t="s">
        <v>2006</v>
      </c>
    </row>
    <row r="13" spans="1:5" ht="165.75">
      <c r="A13" t="s">
        <v>57</v>
      </c>
      <c r="E13" s="39" t="s">
        <v>1040</v>
      </c>
    </row>
    <row r="14" spans="1:13" ht="12.75">
      <c r="A14" t="s">
        <v>46</v>
      </c>
      <c r="C14" s="31" t="s">
        <v>303</v>
      </c>
      <c r="E14" s="33" t="s">
        <v>967</v>
      </c>
      <c r="J14" s="32">
        <f>0</f>
      </c>
      <c s="32">
        <f>0</f>
      </c>
      <c s="32">
        <f>0+L15+L19+L23</f>
      </c>
      <c s="32">
        <f>0+M15+M19+M23</f>
      </c>
    </row>
    <row r="15" spans="1:16" ht="25.5">
      <c r="A15" t="s">
        <v>49</v>
      </c>
      <c s="34" t="s">
        <v>27</v>
      </c>
      <c s="34" t="s">
        <v>2007</v>
      </c>
      <c s="35" t="s">
        <v>5</v>
      </c>
      <c s="6" t="s">
        <v>2008</v>
      </c>
      <c s="36" t="s">
        <v>803</v>
      </c>
      <c s="37">
        <v>2509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2009</v>
      </c>
    </row>
    <row r="17" spans="1:5" ht="12.75">
      <c r="A17" s="35" t="s">
        <v>56</v>
      </c>
      <c r="E17" s="40" t="s">
        <v>5</v>
      </c>
    </row>
    <row r="18" spans="1:5" ht="51">
      <c r="A18" t="s">
        <v>57</v>
      </c>
      <c r="E18" s="39" t="s">
        <v>1178</v>
      </c>
    </row>
    <row r="19" spans="1:16" ht="12.75">
      <c r="A19" t="s">
        <v>49</v>
      </c>
      <c s="34" t="s">
        <v>26</v>
      </c>
      <c s="34" t="s">
        <v>1076</v>
      </c>
      <c s="35" t="s">
        <v>5</v>
      </c>
      <c s="6" t="s">
        <v>1077</v>
      </c>
      <c s="36" t="s">
        <v>803</v>
      </c>
      <c s="37">
        <v>2509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2010</v>
      </c>
    </row>
    <row r="21" spans="1:5" ht="12.75">
      <c r="A21" s="35" t="s">
        <v>56</v>
      </c>
      <c r="E21" s="40" t="s">
        <v>5</v>
      </c>
    </row>
    <row r="22" spans="1:5" ht="25.5">
      <c r="A22" t="s">
        <v>57</v>
      </c>
      <c r="E22" s="39" t="s">
        <v>1079</v>
      </c>
    </row>
    <row r="23" spans="1:16" ht="12.75">
      <c r="A23" t="s">
        <v>49</v>
      </c>
      <c s="34" t="s">
        <v>299</v>
      </c>
      <c s="34" t="s">
        <v>1061</v>
      </c>
      <c s="35" t="s">
        <v>5</v>
      </c>
      <c s="6" t="s">
        <v>1062</v>
      </c>
      <c s="36" t="s">
        <v>226</v>
      </c>
      <c s="37">
        <v>2021.76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2011</v>
      </c>
    </row>
    <row r="26" spans="1:5" ht="369.75">
      <c r="A26" t="s">
        <v>57</v>
      </c>
      <c r="E26" s="39" t="s">
        <v>1064</v>
      </c>
    </row>
    <row r="27" spans="1:13" ht="12.75">
      <c r="A27" t="s">
        <v>46</v>
      </c>
      <c r="C27" s="31" t="s">
        <v>318</v>
      </c>
      <c r="E27" s="33" t="s">
        <v>1444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303</v>
      </c>
      <c s="34" t="s">
        <v>2012</v>
      </c>
      <c s="35" t="s">
        <v>5</v>
      </c>
      <c s="6" t="s">
        <v>2013</v>
      </c>
      <c s="36" t="s">
        <v>218</v>
      </c>
      <c s="37">
        <v>172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431</v>
      </c>
      <c>
        <f>(M28*21)/100</f>
      </c>
      <c t="s">
        <v>27</v>
      </c>
    </row>
    <row r="29" spans="1:5" ht="12.75">
      <c r="A29" s="35" t="s">
        <v>55</v>
      </c>
      <c r="E29" s="39" t="s">
        <v>2014</v>
      </c>
    </row>
    <row r="30" spans="1:5" ht="12.75">
      <c r="A30" s="35" t="s">
        <v>56</v>
      </c>
      <c r="E30" s="40" t="s">
        <v>5</v>
      </c>
    </row>
    <row r="31" spans="1:5" ht="25.5">
      <c r="A31" t="s">
        <v>57</v>
      </c>
      <c r="E31" s="39" t="s">
        <v>2015</v>
      </c>
    </row>
    <row r="32" spans="1:16" ht="12.75">
      <c r="A32" t="s">
        <v>49</v>
      </c>
      <c s="34" t="s">
        <v>306</v>
      </c>
      <c s="34" t="s">
        <v>2016</v>
      </c>
      <c s="35" t="s">
        <v>5</v>
      </c>
      <c s="6" t="s">
        <v>2017</v>
      </c>
      <c s="36" t="s">
        <v>218</v>
      </c>
      <c s="37">
        <v>135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76.5">
      <c r="A35" t="s">
        <v>57</v>
      </c>
      <c r="E35" s="39" t="s">
        <v>1322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:T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2018</v>
      </c>
      <c s="41">
        <f>Rekapitulace!C43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2018</v>
      </c>
      <c r="E4" s="26" t="s">
        <v>2019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COUNTIFS(L8:L100,"=0",A8:A100,"P")+COUNTIFS(L8:L100,"",A8:A100,"P")+SUM(Q8:Q100)</f>
      </c>
    </row>
    <row r="8" spans="1:13" ht="12.75">
      <c r="A8" t="s">
        <v>44</v>
      </c>
      <c r="C8" s="28" t="s">
        <v>2022</v>
      </c>
      <c r="E8" s="30" t="s">
        <v>2021</v>
      </c>
      <c r="J8" s="29">
        <f>0+J9+J18+J31+J44+J65+J78+J99</f>
      </c>
      <c s="29">
        <f>0+K9+K18+K31+K44+K65+K78+K99</f>
      </c>
      <c s="29">
        <f>0+L9+L18+L31+L44+L65+L78+L99</f>
      </c>
      <c s="29">
        <f>0+M9+M18+M31+M44+M65+M78+M99</f>
      </c>
    </row>
    <row r="9" spans="1:13" ht="12.75">
      <c r="A9" t="s">
        <v>46</v>
      </c>
      <c r="C9" s="31" t="s">
        <v>626</v>
      </c>
      <c r="E9" s="33" t="s">
        <v>627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277</v>
      </c>
      <c s="34" t="s">
        <v>1119</v>
      </c>
      <c s="35" t="s">
        <v>1120</v>
      </c>
      <c s="6" t="s">
        <v>1121</v>
      </c>
      <c s="36" t="s">
        <v>1038</v>
      </c>
      <c s="37">
        <v>1406.861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25.5">
      <c r="A11" s="35" t="s">
        <v>55</v>
      </c>
      <c r="E11" s="39" t="s">
        <v>1039</v>
      </c>
    </row>
    <row r="12" spans="1:5" ht="38.25">
      <c r="A12" s="35" t="s">
        <v>56</v>
      </c>
      <c r="E12" s="40" t="s">
        <v>2023</v>
      </c>
    </row>
    <row r="13" spans="1:5" ht="165.75">
      <c r="A13" t="s">
        <v>57</v>
      </c>
      <c r="E13" s="39" t="s">
        <v>1040</v>
      </c>
    </row>
    <row r="14" spans="1:16" ht="25.5">
      <c r="A14" t="s">
        <v>49</v>
      </c>
      <c s="34" t="s">
        <v>314</v>
      </c>
      <c s="34" t="s">
        <v>1035</v>
      </c>
      <c s="35" t="s">
        <v>1036</v>
      </c>
      <c s="6" t="s">
        <v>1037</v>
      </c>
      <c s="36" t="s">
        <v>1038</v>
      </c>
      <c s="37">
        <v>15.625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431</v>
      </c>
      <c>
        <f>(M14*21)/100</f>
      </c>
      <c t="s">
        <v>27</v>
      </c>
    </row>
    <row r="15" spans="1:5" ht="25.5">
      <c r="A15" s="35" t="s">
        <v>55</v>
      </c>
      <c r="E15" s="39" t="s">
        <v>1039</v>
      </c>
    </row>
    <row r="16" spans="1:5" ht="12.75">
      <c r="A16" s="35" t="s">
        <v>56</v>
      </c>
      <c r="E16" s="40" t="s">
        <v>2024</v>
      </c>
    </row>
    <row r="17" spans="1:5" ht="165.75">
      <c r="A17" t="s">
        <v>57</v>
      </c>
      <c r="E17" s="39" t="s">
        <v>1040</v>
      </c>
    </row>
    <row r="18" spans="1:13" ht="12.75">
      <c r="A18" t="s">
        <v>46</v>
      </c>
      <c r="C18" s="31" t="s">
        <v>277</v>
      </c>
      <c r="E18" s="33" t="s">
        <v>1060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2025</v>
      </c>
      <c s="35" t="s">
        <v>5</v>
      </c>
      <c s="6" t="s">
        <v>2026</v>
      </c>
      <c s="36" t="s">
        <v>226</v>
      </c>
      <c s="37">
        <v>136.1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25.5">
      <c r="A21" s="35" t="s">
        <v>56</v>
      </c>
      <c r="E21" s="40" t="s">
        <v>2027</v>
      </c>
    </row>
    <row r="22" spans="1:5" ht="318.75">
      <c r="A22" t="s">
        <v>57</v>
      </c>
      <c r="E22" s="39" t="s">
        <v>1070</v>
      </c>
    </row>
    <row r="23" spans="1:16" ht="12.75">
      <c r="A23" t="s">
        <v>49</v>
      </c>
      <c s="34" t="s">
        <v>299</v>
      </c>
      <c s="34" t="s">
        <v>296</v>
      </c>
      <c s="35" t="s">
        <v>5</v>
      </c>
      <c s="6" t="s">
        <v>297</v>
      </c>
      <c s="36" t="s">
        <v>226</v>
      </c>
      <c s="37">
        <v>634.99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25.5">
      <c r="A25" s="35" t="s">
        <v>56</v>
      </c>
      <c r="E25" s="40" t="s">
        <v>2028</v>
      </c>
    </row>
    <row r="26" spans="1:5" ht="318.75">
      <c r="A26" t="s">
        <v>57</v>
      </c>
      <c r="E26" s="39" t="s">
        <v>1070</v>
      </c>
    </row>
    <row r="27" spans="1:16" ht="12.75">
      <c r="A27" t="s">
        <v>49</v>
      </c>
      <c s="34" t="s">
        <v>306</v>
      </c>
      <c s="34" t="s">
        <v>1071</v>
      </c>
      <c s="35" t="s">
        <v>5</v>
      </c>
      <c s="6" t="s">
        <v>1072</v>
      </c>
      <c s="36" t="s">
        <v>226</v>
      </c>
      <c s="37">
        <v>496.52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229.5">
      <c r="A30" t="s">
        <v>57</v>
      </c>
      <c r="E30" s="39" t="s">
        <v>1075</v>
      </c>
    </row>
    <row r="31" spans="1:13" ht="12.75">
      <c r="A31" t="s">
        <v>46</v>
      </c>
      <c r="C31" s="31" t="s">
        <v>27</v>
      </c>
      <c r="E31" s="33" t="s">
        <v>1080</v>
      </c>
      <c r="J31" s="32">
        <f>0</f>
      </c>
      <c s="32">
        <f>0</f>
      </c>
      <c s="32">
        <f>0+L32+L36+L40</f>
      </c>
      <c s="32">
        <f>0+M32+M36+M40</f>
      </c>
    </row>
    <row r="32" spans="1:16" ht="12.75">
      <c r="A32" t="s">
        <v>49</v>
      </c>
      <c s="34" t="s">
        <v>318</v>
      </c>
      <c s="34" t="s">
        <v>2029</v>
      </c>
      <c s="35" t="s">
        <v>5</v>
      </c>
      <c s="6" t="s">
        <v>2030</v>
      </c>
      <c s="36" t="s">
        <v>803</v>
      </c>
      <c s="37">
        <v>200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02">
      <c r="A35" t="s">
        <v>57</v>
      </c>
      <c r="E35" s="39" t="s">
        <v>1091</v>
      </c>
    </row>
    <row r="36" spans="1:16" ht="12.75">
      <c r="A36" t="s">
        <v>49</v>
      </c>
      <c s="34" t="s">
        <v>99</v>
      </c>
      <c s="34" t="s">
        <v>292</v>
      </c>
      <c s="35" t="s">
        <v>5</v>
      </c>
      <c s="6" t="s">
        <v>293</v>
      </c>
      <c s="36" t="s">
        <v>218</v>
      </c>
      <c s="37">
        <v>380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25.5">
      <c r="A39" t="s">
        <v>57</v>
      </c>
      <c r="E39" s="39" t="s">
        <v>294</v>
      </c>
    </row>
    <row r="40" spans="1:16" ht="12.75">
      <c r="A40" t="s">
        <v>49</v>
      </c>
      <c s="34" t="s">
        <v>103</v>
      </c>
      <c s="34" t="s">
        <v>334</v>
      </c>
      <c s="35" t="s">
        <v>5</v>
      </c>
      <c s="6" t="s">
        <v>335</v>
      </c>
      <c s="36" t="s">
        <v>218</v>
      </c>
      <c s="37">
        <v>380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54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5</v>
      </c>
    </row>
    <row r="43" spans="1:5" ht="102">
      <c r="A43" t="s">
        <v>57</v>
      </c>
      <c r="E43" s="39" t="s">
        <v>512</v>
      </c>
    </row>
    <row r="44" spans="1:13" ht="12.75">
      <c r="A44" t="s">
        <v>46</v>
      </c>
      <c r="C44" s="31" t="s">
        <v>26</v>
      </c>
      <c r="E44" s="33" t="s">
        <v>1144</v>
      </c>
      <c r="J44" s="32">
        <f>0</f>
      </c>
      <c s="32">
        <f>0</f>
      </c>
      <c s="32">
        <f>0+L45+L49+L53+L57+L61</f>
      </c>
      <c s="32">
        <f>0+M45+M49+M53+M57+M61</f>
      </c>
    </row>
    <row r="45" spans="1:16" ht="25.5">
      <c r="A45" t="s">
        <v>49</v>
      </c>
      <c s="34" t="s">
        <v>322</v>
      </c>
      <c s="34" t="s">
        <v>2031</v>
      </c>
      <c s="35" t="s">
        <v>5</v>
      </c>
      <c s="6" t="s">
        <v>2032</v>
      </c>
      <c s="36" t="s">
        <v>226</v>
      </c>
      <c s="37">
        <v>28.158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2033</v>
      </c>
    </row>
    <row r="48" spans="1:5" ht="409.5">
      <c r="A48" t="s">
        <v>57</v>
      </c>
      <c r="E48" s="39" t="s">
        <v>2034</v>
      </c>
    </row>
    <row r="49" spans="1:16" ht="12.75">
      <c r="A49" t="s">
        <v>49</v>
      </c>
      <c s="34" t="s">
        <v>326</v>
      </c>
      <c s="34" t="s">
        <v>2035</v>
      </c>
      <c s="35" t="s">
        <v>5</v>
      </c>
      <c s="6" t="s">
        <v>2036</v>
      </c>
      <c s="36" t="s">
        <v>218</v>
      </c>
      <c s="37">
        <v>790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431</v>
      </c>
      <c>
        <f>(M49*21)/100</f>
      </c>
      <c t="s">
        <v>27</v>
      </c>
    </row>
    <row r="50" spans="1:5" ht="12.75">
      <c r="A50" s="35" t="s">
        <v>55</v>
      </c>
      <c r="E50" s="39" t="s">
        <v>2037</v>
      </c>
    </row>
    <row r="51" spans="1:5" ht="12.75">
      <c r="A51" s="35" t="s">
        <v>56</v>
      </c>
      <c r="E51" s="40" t="s">
        <v>5</v>
      </c>
    </row>
    <row r="52" spans="1:5" ht="38.25">
      <c r="A52" t="s">
        <v>57</v>
      </c>
      <c r="E52" s="39" t="s">
        <v>2038</v>
      </c>
    </row>
    <row r="53" spans="1:16" ht="12.75">
      <c r="A53" t="s">
        <v>49</v>
      </c>
      <c s="34" t="s">
        <v>87</v>
      </c>
      <c s="34" t="s">
        <v>2039</v>
      </c>
      <c s="35" t="s">
        <v>5</v>
      </c>
      <c s="6" t="s">
        <v>2040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242.25">
      <c r="A56" t="s">
        <v>57</v>
      </c>
      <c r="E56" s="39" t="s">
        <v>2041</v>
      </c>
    </row>
    <row r="57" spans="1:16" ht="12.75">
      <c r="A57" t="s">
        <v>49</v>
      </c>
      <c s="34" t="s">
        <v>91</v>
      </c>
      <c s="34" t="s">
        <v>2042</v>
      </c>
      <c s="35" t="s">
        <v>5</v>
      </c>
      <c s="6" t="s">
        <v>2043</v>
      </c>
      <c s="36" t="s">
        <v>53</v>
      </c>
      <c s="37">
        <v>6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242.25">
      <c r="A60" t="s">
        <v>57</v>
      </c>
      <c r="E60" s="39" t="s">
        <v>2041</v>
      </c>
    </row>
    <row r="61" spans="1:16" ht="12.75">
      <c r="A61" t="s">
        <v>49</v>
      </c>
      <c s="34" t="s">
        <v>95</v>
      </c>
      <c s="34" t="s">
        <v>2044</v>
      </c>
      <c s="35" t="s">
        <v>5</v>
      </c>
      <c s="6" t="s">
        <v>2045</v>
      </c>
      <c s="36" t="s">
        <v>53</v>
      </c>
      <c s="37">
        <v>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431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229.5">
      <c r="A64" t="s">
        <v>57</v>
      </c>
      <c r="E64" s="39" t="s">
        <v>2046</v>
      </c>
    </row>
    <row r="65" spans="1:13" ht="12.75">
      <c r="A65" t="s">
        <v>46</v>
      </c>
      <c r="C65" s="31" t="s">
        <v>299</v>
      </c>
      <c r="E65" s="33" t="s">
        <v>1092</v>
      </c>
      <c r="J65" s="32">
        <f>0</f>
      </c>
      <c s="32">
        <f>0</f>
      </c>
      <c s="32">
        <f>0+L66+L70+L74</f>
      </c>
      <c s="32">
        <f>0+M66+M70+M74</f>
      </c>
    </row>
    <row r="66" spans="1:16" ht="12.75">
      <c r="A66" t="s">
        <v>49</v>
      </c>
      <c s="34" t="s">
        <v>329</v>
      </c>
      <c s="34" t="s">
        <v>2047</v>
      </c>
      <c s="35" t="s">
        <v>5</v>
      </c>
      <c s="6" t="s">
        <v>2048</v>
      </c>
      <c s="36" t="s">
        <v>226</v>
      </c>
      <c s="37">
        <v>2.25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2049</v>
      </c>
    </row>
    <row r="69" spans="1:5" ht="369.75">
      <c r="A69" t="s">
        <v>57</v>
      </c>
      <c r="E69" s="39" t="s">
        <v>1101</v>
      </c>
    </row>
    <row r="70" spans="1:16" ht="12.75">
      <c r="A70" t="s">
        <v>49</v>
      </c>
      <c s="34" t="s">
        <v>333</v>
      </c>
      <c s="34" t="s">
        <v>2050</v>
      </c>
      <c s="35" t="s">
        <v>5</v>
      </c>
      <c s="6" t="s">
        <v>2051</v>
      </c>
      <c s="36" t="s">
        <v>226</v>
      </c>
      <c s="37">
        <v>73.577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63.75">
      <c r="A72" s="35" t="s">
        <v>56</v>
      </c>
      <c r="E72" s="40" t="s">
        <v>2052</v>
      </c>
    </row>
    <row r="73" spans="1:5" ht="369.75">
      <c r="A73" t="s">
        <v>57</v>
      </c>
      <c r="E73" s="39" t="s">
        <v>1101</v>
      </c>
    </row>
    <row r="74" spans="1:16" ht="12.75">
      <c r="A74" t="s">
        <v>49</v>
      </c>
      <c s="34" t="s">
        <v>336</v>
      </c>
      <c s="34" t="s">
        <v>2053</v>
      </c>
      <c s="35" t="s">
        <v>5</v>
      </c>
      <c s="6" t="s">
        <v>2054</v>
      </c>
      <c s="36" t="s">
        <v>226</v>
      </c>
      <c s="37">
        <v>0.768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2055</v>
      </c>
    </row>
    <row r="76" spans="1:5" ht="12.75">
      <c r="A76" s="35" t="s">
        <v>56</v>
      </c>
      <c r="E76" s="40" t="s">
        <v>5</v>
      </c>
    </row>
    <row r="77" spans="1:5" ht="369.75">
      <c r="A77" t="s">
        <v>57</v>
      </c>
      <c r="E77" s="39" t="s">
        <v>1101</v>
      </c>
    </row>
    <row r="78" spans="1:13" ht="12.75">
      <c r="A78" t="s">
        <v>46</v>
      </c>
      <c r="C78" s="31" t="s">
        <v>314</v>
      </c>
      <c r="E78" s="33" t="s">
        <v>1437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340</v>
      </c>
      <c s="34" t="s">
        <v>334</v>
      </c>
      <c s="35" t="s">
        <v>5</v>
      </c>
      <c s="6" t="s">
        <v>335</v>
      </c>
      <c s="36" t="s">
        <v>218</v>
      </c>
      <c s="37">
        <v>284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02">
      <c r="A82" t="s">
        <v>57</v>
      </c>
      <c r="E82" s="39" t="s">
        <v>512</v>
      </c>
    </row>
    <row r="83" spans="1:16" ht="12.75">
      <c r="A83" t="s">
        <v>49</v>
      </c>
      <c s="34" t="s">
        <v>344</v>
      </c>
      <c s="34" t="s">
        <v>2056</v>
      </c>
      <c s="35" t="s">
        <v>5</v>
      </c>
      <c s="6" t="s">
        <v>2057</v>
      </c>
      <c s="36" t="s">
        <v>53</v>
      </c>
      <c s="37">
        <v>6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2.75">
      <c r="A86" t="s">
        <v>57</v>
      </c>
      <c r="E86" s="39" t="s">
        <v>2058</v>
      </c>
    </row>
    <row r="87" spans="1:16" ht="12.75">
      <c r="A87" t="s">
        <v>49</v>
      </c>
      <c s="34" t="s">
        <v>344</v>
      </c>
      <c s="34" t="s">
        <v>2059</v>
      </c>
      <c s="35" t="s">
        <v>5</v>
      </c>
      <c s="6" t="s">
        <v>2060</v>
      </c>
      <c s="36" t="s">
        <v>53</v>
      </c>
      <c s="37">
        <v>6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2.75">
      <c r="A90" t="s">
        <v>57</v>
      </c>
      <c r="E90" s="39" t="s">
        <v>2058</v>
      </c>
    </row>
    <row r="91" spans="1:16" ht="12.75">
      <c r="A91" t="s">
        <v>49</v>
      </c>
      <c s="34" t="s">
        <v>50</v>
      </c>
      <c s="34" t="s">
        <v>2061</v>
      </c>
      <c s="35" t="s">
        <v>5</v>
      </c>
      <c s="6" t="s">
        <v>2062</v>
      </c>
      <c s="36" t="s">
        <v>53</v>
      </c>
      <c s="37">
        <v>29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38.25">
      <c r="A94" t="s">
        <v>57</v>
      </c>
      <c r="E94" s="39" t="s">
        <v>1983</v>
      </c>
    </row>
    <row r="95" spans="1:16" ht="12.75">
      <c r="A95" t="s">
        <v>49</v>
      </c>
      <c s="34" t="s">
        <v>83</v>
      </c>
      <c s="34" t="s">
        <v>2063</v>
      </c>
      <c s="35" t="s">
        <v>5</v>
      </c>
      <c s="6" t="s">
        <v>2064</v>
      </c>
      <c s="36" t="s">
        <v>226</v>
      </c>
      <c s="37">
        <v>3.68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2065</v>
      </c>
    </row>
    <row r="98" spans="1:5" ht="369.75">
      <c r="A98" t="s">
        <v>57</v>
      </c>
      <c r="E98" s="39" t="s">
        <v>1101</v>
      </c>
    </row>
    <row r="99" spans="1:13" ht="12.75">
      <c r="A99" t="s">
        <v>46</v>
      </c>
      <c r="C99" s="31" t="s">
        <v>318</v>
      </c>
      <c r="E99" s="33" t="s">
        <v>1444</v>
      </c>
      <c r="J99" s="32">
        <f>0</f>
      </c>
      <c s="32">
        <f>0</f>
      </c>
      <c s="32">
        <f>0+L100</f>
      </c>
      <c s="32">
        <f>0+M100</f>
      </c>
    </row>
    <row r="100" spans="1:16" ht="12.75">
      <c r="A100" t="s">
        <v>49</v>
      </c>
      <c s="34" t="s">
        <v>67</v>
      </c>
      <c s="34" t="s">
        <v>1017</v>
      </c>
      <c s="35" t="s">
        <v>5</v>
      </c>
      <c s="6" t="s">
        <v>1018</v>
      </c>
      <c s="36" t="s">
        <v>226</v>
      </c>
      <c s="37">
        <v>6.25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54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114.75">
      <c r="A103" t="s">
        <v>57</v>
      </c>
      <c r="E103" s="39" t="s">
        <v>1016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2066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2066</v>
      </c>
      <c r="E4" s="26" t="s">
        <v>2067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2070</v>
      </c>
      <c r="E8" s="30" t="s">
        <v>2069</v>
      </c>
      <c r="J8" s="29">
        <f>0+J9+J22+J39+J48+J65+J102</f>
      </c>
      <c s="29">
        <f>0+K9+K22+K39+K48+K65+K102</f>
      </c>
      <c s="29">
        <f>0+L9+L22+L39+L48+L65+L102</f>
      </c>
      <c s="29">
        <f>0+M9+M22+M39+M48+M65+M102</f>
      </c>
    </row>
    <row r="9" spans="1:13" ht="12.75">
      <c r="A9" t="s">
        <v>46</v>
      </c>
      <c r="C9" s="31" t="s">
        <v>277</v>
      </c>
      <c r="E9" s="33" t="s">
        <v>1060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277</v>
      </c>
      <c s="34" t="s">
        <v>2071</v>
      </c>
      <c s="35" t="s">
        <v>5</v>
      </c>
      <c s="6" t="s">
        <v>2072</v>
      </c>
      <c s="36" t="s">
        <v>226</v>
      </c>
      <c s="37">
        <v>2.64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2073</v>
      </c>
    </row>
    <row r="13" spans="1:5" ht="318.75">
      <c r="A13" t="s">
        <v>57</v>
      </c>
      <c r="E13" s="39" t="s">
        <v>586</v>
      </c>
    </row>
    <row r="14" spans="1:16" ht="12.75">
      <c r="A14" t="s">
        <v>49</v>
      </c>
      <c s="34" t="s">
        <v>27</v>
      </c>
      <c s="34" t="s">
        <v>2074</v>
      </c>
      <c s="35" t="s">
        <v>5</v>
      </c>
      <c s="6" t="s">
        <v>2075</v>
      </c>
      <c s="36" t="s">
        <v>226</v>
      </c>
      <c s="37">
        <v>16.29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2076</v>
      </c>
    </row>
    <row r="17" spans="1:5" ht="318.75">
      <c r="A17" t="s">
        <v>57</v>
      </c>
      <c r="E17" s="39" t="s">
        <v>586</v>
      </c>
    </row>
    <row r="18" spans="1:16" ht="12.75">
      <c r="A18" t="s">
        <v>49</v>
      </c>
      <c s="34" t="s">
        <v>83</v>
      </c>
      <c s="34" t="s">
        <v>2077</v>
      </c>
      <c s="35" t="s">
        <v>5</v>
      </c>
      <c s="6" t="s">
        <v>2078</v>
      </c>
      <c s="36" t="s">
        <v>803</v>
      </c>
      <c s="37">
        <v>27.4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2079</v>
      </c>
    </row>
    <row r="21" spans="1:5" ht="25.5">
      <c r="A21" t="s">
        <v>57</v>
      </c>
      <c r="E21" s="39" t="s">
        <v>1079</v>
      </c>
    </row>
    <row r="22" spans="1:13" ht="12.75">
      <c r="A22" t="s">
        <v>46</v>
      </c>
      <c r="C22" s="31" t="s">
        <v>27</v>
      </c>
      <c r="E22" s="33" t="s">
        <v>1080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50</v>
      </c>
      <c s="34" t="s">
        <v>2080</v>
      </c>
      <c s="35" t="s">
        <v>5</v>
      </c>
      <c s="6" t="s">
        <v>2081</v>
      </c>
      <c s="36" t="s">
        <v>226</v>
      </c>
      <c s="37">
        <v>0.99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2082</v>
      </c>
    </row>
    <row r="25" spans="1:5" ht="12.75">
      <c r="A25" s="35" t="s">
        <v>56</v>
      </c>
      <c r="E25" s="40" t="s">
        <v>2083</v>
      </c>
    </row>
    <row r="26" spans="1:5" ht="38.25">
      <c r="A26" t="s">
        <v>57</v>
      </c>
      <c r="E26" s="39" t="s">
        <v>1204</v>
      </c>
    </row>
    <row r="27" spans="1:16" ht="12.75">
      <c r="A27" t="s">
        <v>49</v>
      </c>
      <c s="34" t="s">
        <v>59</v>
      </c>
      <c s="34" t="s">
        <v>2084</v>
      </c>
      <c s="35" t="s">
        <v>5</v>
      </c>
      <c s="6" t="s">
        <v>2085</v>
      </c>
      <c s="36" t="s">
        <v>226</v>
      </c>
      <c s="37">
        <v>4.4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2082</v>
      </c>
    </row>
    <row r="29" spans="1:5" ht="12.75">
      <c r="A29" s="35" t="s">
        <v>56</v>
      </c>
      <c r="E29" s="40" t="s">
        <v>2086</v>
      </c>
    </row>
    <row r="30" spans="1:5" ht="369.75">
      <c r="A30" t="s">
        <v>57</v>
      </c>
      <c r="E30" s="39" t="s">
        <v>589</v>
      </c>
    </row>
    <row r="31" spans="1:16" ht="12.75">
      <c r="A31" t="s">
        <v>49</v>
      </c>
      <c s="34" t="s">
        <v>67</v>
      </c>
      <c s="34" t="s">
        <v>2087</v>
      </c>
      <c s="35" t="s">
        <v>5</v>
      </c>
      <c s="6" t="s">
        <v>2088</v>
      </c>
      <c s="36" t="s">
        <v>218</v>
      </c>
      <c s="37">
        <v>6.4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2089</v>
      </c>
    </row>
    <row r="34" spans="1:5" ht="165.75">
      <c r="A34" t="s">
        <v>57</v>
      </c>
      <c r="E34" s="39" t="s">
        <v>1084</v>
      </c>
    </row>
    <row r="35" spans="1:16" ht="12.75">
      <c r="A35" t="s">
        <v>49</v>
      </c>
      <c s="34" t="s">
        <v>87</v>
      </c>
      <c s="34" t="s">
        <v>2090</v>
      </c>
      <c s="35" t="s">
        <v>5</v>
      </c>
      <c s="6" t="s">
        <v>2091</v>
      </c>
      <c s="36" t="s">
        <v>1038</v>
      </c>
      <c s="37">
        <v>0.396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2092</v>
      </c>
    </row>
    <row r="38" spans="1:5" ht="267.75">
      <c r="A38" t="s">
        <v>57</v>
      </c>
      <c r="E38" s="39" t="s">
        <v>1149</v>
      </c>
    </row>
    <row r="39" spans="1:13" ht="12.75">
      <c r="A39" t="s">
        <v>46</v>
      </c>
      <c r="C39" s="31" t="s">
        <v>26</v>
      </c>
      <c r="E39" s="33" t="s">
        <v>1144</v>
      </c>
      <c r="J39" s="32">
        <f>0</f>
      </c>
      <c s="32">
        <f>0</f>
      </c>
      <c s="32">
        <f>0+L40+L44</f>
      </c>
      <c s="32">
        <f>0+M40+M44</f>
      </c>
    </row>
    <row r="40" spans="1:16" ht="12.75">
      <c r="A40" t="s">
        <v>49</v>
      </c>
      <c s="34" t="s">
        <v>26</v>
      </c>
      <c s="34" t="s">
        <v>2093</v>
      </c>
      <c s="35" t="s">
        <v>5</v>
      </c>
      <c s="6" t="s">
        <v>2094</v>
      </c>
      <c s="36" t="s">
        <v>250</v>
      </c>
      <c s="37">
        <v>1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431</v>
      </c>
      <c>
        <f>(M40*21)/100</f>
      </c>
      <c t="s">
        <v>27</v>
      </c>
    </row>
    <row r="41" spans="1:5" ht="12.75">
      <c r="A41" s="35" t="s">
        <v>55</v>
      </c>
      <c r="E41" s="39" t="s">
        <v>2082</v>
      </c>
    </row>
    <row r="42" spans="1:5" ht="12.75">
      <c r="A42" s="35" t="s">
        <v>56</v>
      </c>
      <c r="E42" s="40" t="s">
        <v>5</v>
      </c>
    </row>
    <row r="43" spans="1:5" ht="409.5">
      <c r="A43" t="s">
        <v>57</v>
      </c>
      <c r="E43" s="39" t="s">
        <v>2095</v>
      </c>
    </row>
    <row r="44" spans="1:16" ht="12.75">
      <c r="A44" t="s">
        <v>49</v>
      </c>
      <c s="34" t="s">
        <v>71</v>
      </c>
      <c s="34" t="s">
        <v>2096</v>
      </c>
      <c s="35" t="s">
        <v>5</v>
      </c>
      <c s="6" t="s">
        <v>2097</v>
      </c>
      <c s="36" t="s">
        <v>1038</v>
      </c>
      <c s="37">
        <v>0.1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54</v>
      </c>
      <c>
        <f>(M44*21)/100</f>
      </c>
      <c t="s">
        <v>27</v>
      </c>
    </row>
    <row r="45" spans="1:5" ht="12.75">
      <c r="A45" s="35" t="s">
        <v>55</v>
      </c>
      <c r="E45" s="39" t="s">
        <v>2082</v>
      </c>
    </row>
    <row r="46" spans="1:5" ht="12.75">
      <c r="A46" s="35" t="s">
        <v>56</v>
      </c>
      <c r="E46" s="40" t="s">
        <v>5</v>
      </c>
    </row>
    <row r="47" spans="1:5" ht="293.25">
      <c r="A47" t="s">
        <v>57</v>
      </c>
      <c r="E47" s="39" t="s">
        <v>1158</v>
      </c>
    </row>
    <row r="48" spans="1:13" ht="12.75">
      <c r="A48" t="s">
        <v>46</v>
      </c>
      <c r="C48" s="31" t="s">
        <v>299</v>
      </c>
      <c r="E48" s="33" t="s">
        <v>1092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303</v>
      </c>
      <c s="34" t="s">
        <v>2098</v>
      </c>
      <c s="35" t="s">
        <v>5</v>
      </c>
      <c s="6" t="s">
        <v>2099</v>
      </c>
      <c s="36" t="s">
        <v>226</v>
      </c>
      <c s="37">
        <v>0.35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2082</v>
      </c>
    </row>
    <row r="51" spans="1:5" ht="12.75">
      <c r="A51" s="35" t="s">
        <v>56</v>
      </c>
      <c r="E51" s="40" t="s">
        <v>2100</v>
      </c>
    </row>
    <row r="52" spans="1:5" ht="409.5">
      <c r="A52" t="s">
        <v>57</v>
      </c>
      <c r="E52" s="39" t="s">
        <v>2101</v>
      </c>
    </row>
    <row r="53" spans="1:16" ht="12.75">
      <c r="A53" t="s">
        <v>49</v>
      </c>
      <c s="34" t="s">
        <v>314</v>
      </c>
      <c s="34" t="s">
        <v>2102</v>
      </c>
      <c s="35" t="s">
        <v>5</v>
      </c>
      <c s="6" t="s">
        <v>2103</v>
      </c>
      <c s="36" t="s">
        <v>803</v>
      </c>
      <c s="37">
        <v>16.892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2082</v>
      </c>
    </row>
    <row r="55" spans="1:5" ht="12.75">
      <c r="A55" s="35" t="s">
        <v>56</v>
      </c>
      <c r="E55" s="40" t="s">
        <v>2104</v>
      </c>
    </row>
    <row r="56" spans="1:5" ht="204">
      <c r="A56" t="s">
        <v>57</v>
      </c>
      <c r="E56" s="39" t="s">
        <v>2105</v>
      </c>
    </row>
    <row r="57" spans="1:16" ht="12.75">
      <c r="A57" t="s">
        <v>49</v>
      </c>
      <c s="34" t="s">
        <v>340</v>
      </c>
      <c s="34" t="s">
        <v>2106</v>
      </c>
      <c s="35" t="s">
        <v>5</v>
      </c>
      <c s="6" t="s">
        <v>2107</v>
      </c>
      <c s="36" t="s">
        <v>803</v>
      </c>
      <c s="37">
        <v>13.95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2082</v>
      </c>
    </row>
    <row r="59" spans="1:5" ht="12.75">
      <c r="A59" s="35" t="s">
        <v>56</v>
      </c>
      <c r="E59" s="40" t="s">
        <v>2108</v>
      </c>
    </row>
    <row r="60" spans="1:5" ht="89.25">
      <c r="A60" t="s">
        <v>57</v>
      </c>
      <c r="E60" s="39" t="s">
        <v>2109</v>
      </c>
    </row>
    <row r="61" spans="1:16" ht="12.75">
      <c r="A61" t="s">
        <v>49</v>
      </c>
      <c s="34" t="s">
        <v>344</v>
      </c>
      <c s="34" t="s">
        <v>1200</v>
      </c>
      <c s="35" t="s">
        <v>5</v>
      </c>
      <c s="6" t="s">
        <v>1201</v>
      </c>
      <c s="36" t="s">
        <v>226</v>
      </c>
      <c s="37">
        <v>5.535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2082</v>
      </c>
    </row>
    <row r="63" spans="1:5" ht="12.75">
      <c r="A63" s="35" t="s">
        <v>56</v>
      </c>
      <c r="E63" s="40" t="s">
        <v>2110</v>
      </c>
    </row>
    <row r="64" spans="1:5" ht="38.25">
      <c r="A64" t="s">
        <v>57</v>
      </c>
      <c r="E64" s="39" t="s">
        <v>1204</v>
      </c>
    </row>
    <row r="65" spans="1:13" ht="12.75">
      <c r="A65" t="s">
        <v>46</v>
      </c>
      <c r="C65" s="31" t="s">
        <v>311</v>
      </c>
      <c r="E65" s="33" t="s">
        <v>631</v>
      </c>
      <c r="J65" s="32">
        <f>0</f>
      </c>
      <c s="32">
        <f>0</f>
      </c>
      <c s="32">
        <f>0+L66+L70+L74+L78+L82+L86+L90+L94+L98</f>
      </c>
      <c s="32">
        <f>0+M66+M70+M74+M78+M82+M86+M90+M94+M98</f>
      </c>
    </row>
    <row r="66" spans="1:16" ht="12.75">
      <c r="A66" t="s">
        <v>49</v>
      </c>
      <c s="34" t="s">
        <v>306</v>
      </c>
      <c s="34" t="s">
        <v>2111</v>
      </c>
      <c s="35" t="s">
        <v>5</v>
      </c>
      <c s="6" t="s">
        <v>2112</v>
      </c>
      <c s="36" t="s">
        <v>226</v>
      </c>
      <c s="37">
        <v>0.535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2082</v>
      </c>
    </row>
    <row r="68" spans="1:5" ht="12.75">
      <c r="A68" s="35" t="s">
        <v>56</v>
      </c>
      <c r="E68" s="40" t="s">
        <v>2113</v>
      </c>
    </row>
    <row r="69" spans="1:5" ht="51">
      <c r="A69" t="s">
        <v>57</v>
      </c>
      <c r="E69" s="39" t="s">
        <v>2114</v>
      </c>
    </row>
    <row r="70" spans="1:16" ht="12.75">
      <c r="A70" t="s">
        <v>49</v>
      </c>
      <c s="34" t="s">
        <v>311</v>
      </c>
      <c s="34" t="s">
        <v>2115</v>
      </c>
      <c s="35" t="s">
        <v>5</v>
      </c>
      <c s="6" t="s">
        <v>2116</v>
      </c>
      <c s="36" t="s">
        <v>218</v>
      </c>
      <c s="37">
        <v>24.4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2082</v>
      </c>
    </row>
    <row r="72" spans="1:5" ht="12.75">
      <c r="A72" s="35" t="s">
        <v>56</v>
      </c>
      <c r="E72" s="40" t="s">
        <v>2117</v>
      </c>
    </row>
    <row r="73" spans="1:5" ht="127.5">
      <c r="A73" t="s">
        <v>57</v>
      </c>
      <c r="E73" s="39" t="s">
        <v>2118</v>
      </c>
    </row>
    <row r="74" spans="1:16" ht="12.75">
      <c r="A74" t="s">
        <v>49</v>
      </c>
      <c s="34" t="s">
        <v>318</v>
      </c>
      <c s="34" t="s">
        <v>2119</v>
      </c>
      <c s="35" t="s">
        <v>5</v>
      </c>
      <c s="6" t="s">
        <v>2120</v>
      </c>
      <c s="36" t="s">
        <v>803</v>
      </c>
      <c s="37">
        <v>7.332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2082</v>
      </c>
    </row>
    <row r="76" spans="1:5" ht="12.75">
      <c r="A76" s="35" t="s">
        <v>56</v>
      </c>
      <c r="E76" s="40" t="s">
        <v>2121</v>
      </c>
    </row>
    <row r="77" spans="1:5" ht="102">
      <c r="A77" t="s">
        <v>57</v>
      </c>
      <c r="E77" s="39" t="s">
        <v>2122</v>
      </c>
    </row>
    <row r="78" spans="1:16" ht="12.75">
      <c r="A78" t="s">
        <v>49</v>
      </c>
      <c s="34" t="s">
        <v>322</v>
      </c>
      <c s="34" t="s">
        <v>2123</v>
      </c>
      <c s="35" t="s">
        <v>5</v>
      </c>
      <c s="6" t="s">
        <v>2124</v>
      </c>
      <c s="36" t="s">
        <v>218</v>
      </c>
      <c s="37">
        <v>8.2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2082</v>
      </c>
    </row>
    <row r="80" spans="1:5" ht="12.75">
      <c r="A80" s="35" t="s">
        <v>56</v>
      </c>
      <c r="E80" s="40" t="s">
        <v>2125</v>
      </c>
    </row>
    <row r="81" spans="1:5" ht="127.5">
      <c r="A81" t="s">
        <v>57</v>
      </c>
      <c r="E81" s="39" t="s">
        <v>2126</v>
      </c>
    </row>
    <row r="82" spans="1:16" ht="12.75">
      <c r="A82" t="s">
        <v>49</v>
      </c>
      <c s="34" t="s">
        <v>326</v>
      </c>
      <c s="34" t="s">
        <v>2127</v>
      </c>
      <c s="35" t="s">
        <v>5</v>
      </c>
      <c s="6" t="s">
        <v>2128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2082</v>
      </c>
    </row>
    <row r="84" spans="1:5" ht="12.75">
      <c r="A84" s="35" t="s">
        <v>56</v>
      </c>
      <c r="E84" s="40" t="s">
        <v>5</v>
      </c>
    </row>
    <row r="85" spans="1:5" ht="153">
      <c r="A85" t="s">
        <v>57</v>
      </c>
      <c r="E85" s="39" t="s">
        <v>2129</v>
      </c>
    </row>
    <row r="86" spans="1:16" ht="12.75">
      <c r="A86" t="s">
        <v>49</v>
      </c>
      <c s="34" t="s">
        <v>333</v>
      </c>
      <c s="34" t="s">
        <v>2130</v>
      </c>
      <c s="35" t="s">
        <v>5</v>
      </c>
      <c s="6" t="s">
        <v>2131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431</v>
      </c>
      <c>
        <f>(M86*21)/100</f>
      </c>
      <c t="s">
        <v>27</v>
      </c>
    </row>
    <row r="87" spans="1:5" ht="12.75">
      <c r="A87" s="35" t="s">
        <v>55</v>
      </c>
      <c r="E87" s="39" t="s">
        <v>2082</v>
      </c>
    </row>
    <row r="88" spans="1:5" ht="12.75">
      <c r="A88" s="35" t="s">
        <v>56</v>
      </c>
      <c r="E88" s="40" t="s">
        <v>5</v>
      </c>
    </row>
    <row r="89" spans="1:5" ht="204">
      <c r="A89" t="s">
        <v>57</v>
      </c>
      <c r="E89" s="39" t="s">
        <v>2132</v>
      </c>
    </row>
    <row r="90" spans="1:16" ht="12.75">
      <c r="A90" t="s">
        <v>49</v>
      </c>
      <c s="34" t="s">
        <v>336</v>
      </c>
      <c s="34" t="s">
        <v>2133</v>
      </c>
      <c s="35" t="s">
        <v>5</v>
      </c>
      <c s="6" t="s">
        <v>2134</v>
      </c>
      <c s="36" t="s">
        <v>803</v>
      </c>
      <c s="37">
        <v>16.892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2135</v>
      </c>
    </row>
    <row r="93" spans="1:5" ht="191.25">
      <c r="A93" t="s">
        <v>57</v>
      </c>
      <c r="E93" s="39" t="s">
        <v>2136</v>
      </c>
    </row>
    <row r="94" spans="1:16" ht="12.75">
      <c r="A94" t="s">
        <v>49</v>
      </c>
      <c s="34" t="s">
        <v>75</v>
      </c>
      <c s="34" t="s">
        <v>2137</v>
      </c>
      <c s="35" t="s">
        <v>5</v>
      </c>
      <c s="6" t="s">
        <v>2138</v>
      </c>
      <c s="36" t="s">
        <v>803</v>
      </c>
      <c s="37">
        <v>9.45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2082</v>
      </c>
    </row>
    <row r="96" spans="1:5" ht="12.75">
      <c r="A96" s="35" t="s">
        <v>56</v>
      </c>
      <c r="E96" s="40" t="s">
        <v>2139</v>
      </c>
    </row>
    <row r="97" spans="1:5" ht="63.75">
      <c r="A97" t="s">
        <v>57</v>
      </c>
      <c r="E97" s="39" t="s">
        <v>2140</v>
      </c>
    </row>
    <row r="98" spans="1:16" ht="12.75">
      <c r="A98" t="s">
        <v>49</v>
      </c>
      <c s="34" t="s">
        <v>79</v>
      </c>
      <c s="34" t="s">
        <v>2141</v>
      </c>
      <c s="35" t="s">
        <v>5</v>
      </c>
      <c s="6" t="s">
        <v>2142</v>
      </c>
      <c s="36" t="s">
        <v>218</v>
      </c>
      <c s="37">
        <v>4.75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2082</v>
      </c>
    </row>
    <row r="100" spans="1:5" ht="12.75">
      <c r="A100" s="35" t="s">
        <v>56</v>
      </c>
      <c r="E100" s="40" t="s">
        <v>2143</v>
      </c>
    </row>
    <row r="101" spans="1:5" ht="127.5">
      <c r="A101" t="s">
        <v>57</v>
      </c>
      <c r="E101" s="39" t="s">
        <v>2126</v>
      </c>
    </row>
    <row r="102" spans="1:13" ht="12.75">
      <c r="A102" t="s">
        <v>46</v>
      </c>
      <c r="C102" s="31" t="s">
        <v>318</v>
      </c>
      <c r="E102" s="33" t="s">
        <v>1444</v>
      </c>
      <c r="J102" s="32">
        <f>0</f>
      </c>
      <c s="32">
        <f>0</f>
      </c>
      <c s="32">
        <f>0+L103</f>
      </c>
      <c s="32">
        <f>0+M103</f>
      </c>
    </row>
    <row r="103" spans="1:16" ht="12.75">
      <c r="A103" t="s">
        <v>49</v>
      </c>
      <c s="34" t="s">
        <v>63</v>
      </c>
      <c s="34" t="s">
        <v>2144</v>
      </c>
      <c s="35" t="s">
        <v>5</v>
      </c>
      <c s="6" t="s">
        <v>2145</v>
      </c>
      <c s="36" t="s">
        <v>218</v>
      </c>
      <c s="37">
        <v>14.9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2082</v>
      </c>
    </row>
    <row r="105" spans="1:5" ht="12.75">
      <c r="A105" s="35" t="s">
        <v>56</v>
      </c>
      <c r="E105" s="40" t="s">
        <v>2146</v>
      </c>
    </row>
    <row r="106" spans="1:5" ht="51">
      <c r="A106" t="s">
        <v>57</v>
      </c>
      <c r="E106" s="39" t="s">
        <v>1167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1:T35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2066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2066</v>
      </c>
      <c r="E4" s="26" t="s">
        <v>2067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COUNTIFS(L8:L352,"=0",A8:A352,"P")+COUNTIFS(L8:L352,"",A8:A352,"P")+SUM(Q8:Q352)</f>
      </c>
    </row>
    <row r="8" spans="1:13" ht="12.75">
      <c r="A8" t="s">
        <v>44</v>
      </c>
      <c r="C8" s="28" t="s">
        <v>2149</v>
      </c>
      <c r="E8" s="30" t="s">
        <v>2148</v>
      </c>
      <c r="J8" s="29">
        <f>0+J9+J22+J67+J208+J253+J306+J343</f>
      </c>
      <c s="29">
        <f>0+K9+K22+K67+K208+K253+K306+K343</f>
      </c>
      <c s="29">
        <f>0+L9+L22+L67+L208+L253+L306+L343</f>
      </c>
      <c s="29">
        <f>0+M9+M22+M67+M208+M253+M306+M343</f>
      </c>
    </row>
    <row r="9" spans="1:13" ht="12.75">
      <c r="A9" t="s">
        <v>46</v>
      </c>
      <c r="C9" s="31" t="s">
        <v>277</v>
      </c>
      <c r="E9" s="33" t="s">
        <v>1060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277</v>
      </c>
      <c s="34" t="s">
        <v>2150</v>
      </c>
      <c s="35" t="s">
        <v>5</v>
      </c>
      <c s="6" t="s">
        <v>2151</v>
      </c>
      <c s="36" t="s">
        <v>226</v>
      </c>
      <c s="37">
        <v>125.529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2152</v>
      </c>
    </row>
    <row r="13" spans="1:5" ht="318.75">
      <c r="A13" t="s">
        <v>57</v>
      </c>
      <c r="E13" s="39" t="s">
        <v>586</v>
      </c>
    </row>
    <row r="14" spans="1:16" ht="12.75">
      <c r="A14" t="s">
        <v>49</v>
      </c>
      <c s="34" t="s">
        <v>27</v>
      </c>
      <c s="34" t="s">
        <v>2153</v>
      </c>
      <c s="35" t="s">
        <v>5</v>
      </c>
      <c s="6" t="s">
        <v>2154</v>
      </c>
      <c s="36" t="s">
        <v>226</v>
      </c>
      <c s="37">
        <v>125.529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2152</v>
      </c>
    </row>
    <row r="17" spans="1:5" ht="63.75">
      <c r="A17" t="s">
        <v>57</v>
      </c>
      <c r="E17" s="39" t="s">
        <v>2155</v>
      </c>
    </row>
    <row r="18" spans="1:16" ht="12.75">
      <c r="A18" t="s">
        <v>49</v>
      </c>
      <c s="34" t="s">
        <v>26</v>
      </c>
      <c s="34" t="s">
        <v>2156</v>
      </c>
      <c s="35" t="s">
        <v>5</v>
      </c>
      <c s="6" t="s">
        <v>2157</v>
      </c>
      <c s="36" t="s">
        <v>803</v>
      </c>
      <c s="37">
        <v>125.529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2152</v>
      </c>
    </row>
    <row r="21" spans="1:5" ht="25.5">
      <c r="A21" t="s">
        <v>57</v>
      </c>
      <c r="E21" s="39" t="s">
        <v>2158</v>
      </c>
    </row>
    <row r="22" spans="1:13" ht="12.75">
      <c r="A22" t="s">
        <v>46</v>
      </c>
      <c r="C22" s="31" t="s">
        <v>27</v>
      </c>
      <c r="E22" s="33" t="s">
        <v>1857</v>
      </c>
      <c r="J22" s="32">
        <f>0</f>
      </c>
      <c s="32">
        <f>0</f>
      </c>
      <c s="32">
        <f>0+L23+L27+L31+L35+L39+L43+L47+L51+L55+L59+L63</f>
      </c>
      <c s="32">
        <f>0+M23+M27+M31+M35+M39+M43+M47+M51+M55+M59+M63</f>
      </c>
    </row>
    <row r="23" spans="1:16" ht="12.75">
      <c r="A23" t="s">
        <v>49</v>
      </c>
      <c s="34" t="s">
        <v>299</v>
      </c>
      <c s="34" t="s">
        <v>2159</v>
      </c>
      <c s="35" t="s">
        <v>5</v>
      </c>
      <c s="6" t="s">
        <v>2081</v>
      </c>
      <c s="36" t="s">
        <v>226</v>
      </c>
      <c s="37">
        <v>7.255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2160</v>
      </c>
    </row>
    <row r="26" spans="1:5" ht="38.25">
      <c r="A26" t="s">
        <v>57</v>
      </c>
      <c r="E26" s="39" t="s">
        <v>1204</v>
      </c>
    </row>
    <row r="27" spans="1:16" ht="12.75">
      <c r="A27" t="s">
        <v>49</v>
      </c>
      <c s="34" t="s">
        <v>303</v>
      </c>
      <c s="34" t="s">
        <v>2161</v>
      </c>
      <c s="35" t="s">
        <v>5</v>
      </c>
      <c s="6" t="s">
        <v>2162</v>
      </c>
      <c s="36" t="s">
        <v>226</v>
      </c>
      <c s="37">
        <v>7.255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2160</v>
      </c>
    </row>
    <row r="30" spans="1:5" ht="357">
      <c r="A30" t="s">
        <v>57</v>
      </c>
      <c r="E30" s="39" t="s">
        <v>2163</v>
      </c>
    </row>
    <row r="31" spans="1:16" ht="12.75">
      <c r="A31" t="s">
        <v>49</v>
      </c>
      <c s="34" t="s">
        <v>306</v>
      </c>
      <c s="34" t="s">
        <v>2164</v>
      </c>
      <c s="35" t="s">
        <v>5</v>
      </c>
      <c s="6" t="s">
        <v>2165</v>
      </c>
      <c s="36" t="s">
        <v>226</v>
      </c>
      <c s="37">
        <v>4.35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2166</v>
      </c>
    </row>
    <row r="34" spans="1:5" ht="369.75">
      <c r="A34" t="s">
        <v>57</v>
      </c>
      <c r="E34" s="39" t="s">
        <v>589</v>
      </c>
    </row>
    <row r="35" spans="1:16" ht="12.75">
      <c r="A35" t="s">
        <v>49</v>
      </c>
      <c s="34" t="s">
        <v>311</v>
      </c>
      <c s="34" t="s">
        <v>1379</v>
      </c>
      <c s="35" t="s">
        <v>5</v>
      </c>
      <c s="6" t="s">
        <v>1380</v>
      </c>
      <c s="36" t="s">
        <v>226</v>
      </c>
      <c s="37">
        <v>79.336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2167</v>
      </c>
    </row>
    <row r="38" spans="1:5" ht="369.75">
      <c r="A38" t="s">
        <v>57</v>
      </c>
      <c r="E38" s="39" t="s">
        <v>589</v>
      </c>
    </row>
    <row r="39" spans="1:16" ht="12.75">
      <c r="A39" t="s">
        <v>49</v>
      </c>
      <c s="34" t="s">
        <v>314</v>
      </c>
      <c s="34" t="s">
        <v>2090</v>
      </c>
      <c s="35" t="s">
        <v>5</v>
      </c>
      <c s="6" t="s">
        <v>2091</v>
      </c>
      <c s="36" t="s">
        <v>1038</v>
      </c>
      <c s="37">
        <v>6.904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2168</v>
      </c>
    </row>
    <row r="42" spans="1:5" ht="267.75">
      <c r="A42" t="s">
        <v>57</v>
      </c>
      <c r="E42" s="39" t="s">
        <v>1149</v>
      </c>
    </row>
    <row r="43" spans="1:16" ht="12.75">
      <c r="A43" t="s">
        <v>49</v>
      </c>
      <c s="34" t="s">
        <v>318</v>
      </c>
      <c s="34" t="s">
        <v>2169</v>
      </c>
      <c s="35" t="s">
        <v>5</v>
      </c>
      <c s="6" t="s">
        <v>2170</v>
      </c>
      <c s="36" t="s">
        <v>939</v>
      </c>
      <c s="37">
        <v>6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431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2168</v>
      </c>
    </row>
    <row r="46" spans="1:5" ht="12.75">
      <c r="A46" t="s">
        <v>57</v>
      </c>
      <c r="E46" s="39" t="s">
        <v>2170</v>
      </c>
    </row>
    <row r="47" spans="1:16" ht="12.75">
      <c r="A47" t="s">
        <v>49</v>
      </c>
      <c s="34" t="s">
        <v>322</v>
      </c>
      <c s="34" t="s">
        <v>2171</v>
      </c>
      <c s="35" t="s">
        <v>5</v>
      </c>
      <c s="6" t="s">
        <v>2172</v>
      </c>
      <c s="36" t="s">
        <v>939</v>
      </c>
      <c s="37">
        <v>384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2173</v>
      </c>
    </row>
    <row r="50" spans="1:5" ht="127.5">
      <c r="A50" t="s">
        <v>57</v>
      </c>
      <c r="E50" s="39" t="s">
        <v>2174</v>
      </c>
    </row>
    <row r="51" spans="1:16" ht="12.75">
      <c r="A51" t="s">
        <v>49</v>
      </c>
      <c s="34" t="s">
        <v>326</v>
      </c>
      <c s="34" t="s">
        <v>2175</v>
      </c>
      <c s="35" t="s">
        <v>5</v>
      </c>
      <c s="6" t="s">
        <v>2176</v>
      </c>
      <c s="36" t="s">
        <v>803</v>
      </c>
      <c s="37">
        <v>126.39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431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2177</v>
      </c>
    </row>
    <row r="54" spans="1:5" ht="12.75">
      <c r="A54" t="s">
        <v>57</v>
      </c>
      <c r="E54" s="39" t="s">
        <v>2176</v>
      </c>
    </row>
    <row r="55" spans="1:16" ht="12.75">
      <c r="A55" t="s">
        <v>49</v>
      </c>
      <c s="34" t="s">
        <v>329</v>
      </c>
      <c s="34" t="s">
        <v>2178</v>
      </c>
      <c s="35" t="s">
        <v>5</v>
      </c>
      <c s="6" t="s">
        <v>2179</v>
      </c>
      <c s="36" t="s">
        <v>803</v>
      </c>
      <c s="37">
        <v>126.39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431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2177</v>
      </c>
    </row>
    <row r="58" spans="1:5" ht="12.75">
      <c r="A58" t="s">
        <v>57</v>
      </c>
      <c r="E58" s="39" t="s">
        <v>2179</v>
      </c>
    </row>
    <row r="59" spans="1:16" ht="25.5">
      <c r="A59" t="s">
        <v>49</v>
      </c>
      <c s="34" t="s">
        <v>333</v>
      </c>
      <c s="34" t="s">
        <v>2180</v>
      </c>
      <c s="35" t="s">
        <v>5</v>
      </c>
      <c s="6" t="s">
        <v>2181</v>
      </c>
      <c s="36" t="s">
        <v>803</v>
      </c>
      <c s="37">
        <v>176.017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2182</v>
      </c>
    </row>
    <row r="62" spans="1:5" ht="191.25">
      <c r="A62" t="s">
        <v>57</v>
      </c>
      <c r="E62" s="39" t="s">
        <v>2136</v>
      </c>
    </row>
    <row r="63" spans="1:16" ht="12.75">
      <c r="A63" t="s">
        <v>49</v>
      </c>
      <c s="34" t="s">
        <v>336</v>
      </c>
      <c s="34" t="s">
        <v>2183</v>
      </c>
      <c s="35" t="s">
        <v>5</v>
      </c>
      <c s="6" t="s">
        <v>2184</v>
      </c>
      <c s="36" t="s">
        <v>226</v>
      </c>
      <c s="37">
        <v>0.168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2185</v>
      </c>
    </row>
    <row r="66" spans="1:5" ht="38.25">
      <c r="A66" t="s">
        <v>57</v>
      </c>
      <c r="E66" s="39" t="s">
        <v>2186</v>
      </c>
    </row>
    <row r="67" spans="1:13" ht="12.75">
      <c r="A67" t="s">
        <v>46</v>
      </c>
      <c r="C67" s="31" t="s">
        <v>311</v>
      </c>
      <c r="E67" s="33" t="s">
        <v>2187</v>
      </c>
      <c r="J67" s="32">
        <f>0</f>
      </c>
      <c s="32">
        <f>0</f>
      </c>
      <c s="32">
        <f>0+L68+L72+L76+L80+L84+L88+L92+L96+L100+L104+L108+L112+L116+L120+L124+L128+L132+L136+L140+L144+L148+L152+L156+L160+L164+L168+L172+L176+L180+L184+L188+L192+L196+L200+L204</f>
      </c>
      <c s="32">
        <f>0+M68+M72+M76+M80+M84+M88+M92+M96+M100+M104+M108+M112+M116+M120+M124+M128+M132+M136+M140+M144+M148+M152+M156+M160+M164+M168+M172+M176+M180+M184+M188+M192+M196+M200+M204</f>
      </c>
    </row>
    <row r="68" spans="1:16" ht="12.75">
      <c r="A68" t="s">
        <v>49</v>
      </c>
      <c s="34" t="s">
        <v>340</v>
      </c>
      <c s="34" t="s">
        <v>2188</v>
      </c>
      <c s="35" t="s">
        <v>5</v>
      </c>
      <c s="6" t="s">
        <v>2189</v>
      </c>
      <c s="36" t="s">
        <v>803</v>
      </c>
      <c s="37">
        <v>456.4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431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2190</v>
      </c>
    </row>
    <row r="71" spans="1:5" ht="12.75">
      <c r="A71" t="s">
        <v>57</v>
      </c>
      <c r="E71" s="39" t="s">
        <v>2191</v>
      </c>
    </row>
    <row r="72" spans="1:16" ht="12.75">
      <c r="A72" t="s">
        <v>49</v>
      </c>
      <c s="34" t="s">
        <v>344</v>
      </c>
      <c s="34" t="s">
        <v>2192</v>
      </c>
      <c s="35" t="s">
        <v>5</v>
      </c>
      <c s="6" t="s">
        <v>2193</v>
      </c>
      <c s="36" t="s">
        <v>803</v>
      </c>
      <c s="37">
        <v>456.4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431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2190</v>
      </c>
    </row>
    <row r="75" spans="1:5" ht="12.75">
      <c r="A75" t="s">
        <v>57</v>
      </c>
      <c r="E75" s="39" t="s">
        <v>2194</v>
      </c>
    </row>
    <row r="76" spans="1:16" ht="12.75">
      <c r="A76" t="s">
        <v>49</v>
      </c>
      <c s="34" t="s">
        <v>50</v>
      </c>
      <c s="34" t="s">
        <v>2195</v>
      </c>
      <c s="35" t="s">
        <v>5</v>
      </c>
      <c s="6" t="s">
        <v>2196</v>
      </c>
      <c s="36" t="s">
        <v>2197</v>
      </c>
      <c s="37">
        <v>1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431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2198</v>
      </c>
    </row>
    <row r="79" spans="1:5" ht="12.75">
      <c r="A79" t="s">
        <v>57</v>
      </c>
      <c r="E79" s="39" t="s">
        <v>2199</v>
      </c>
    </row>
    <row r="80" spans="1:16" ht="12.75">
      <c r="A80" t="s">
        <v>49</v>
      </c>
      <c s="34" t="s">
        <v>59</v>
      </c>
      <c s="34" t="s">
        <v>2200</v>
      </c>
      <c s="35" t="s">
        <v>5</v>
      </c>
      <c s="6" t="s">
        <v>2201</v>
      </c>
      <c s="36" t="s">
        <v>803</v>
      </c>
      <c s="37">
        <v>9.785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54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2202</v>
      </c>
    </row>
    <row r="83" spans="1:5" ht="102">
      <c r="A83" t="s">
        <v>57</v>
      </c>
      <c r="E83" s="39" t="s">
        <v>2122</v>
      </c>
    </row>
    <row r="84" spans="1:16" ht="12.75">
      <c r="A84" t="s">
        <v>49</v>
      </c>
      <c s="34" t="s">
        <v>63</v>
      </c>
      <c s="34" t="s">
        <v>2203</v>
      </c>
      <c s="35" t="s">
        <v>5</v>
      </c>
      <c s="6" t="s">
        <v>2204</v>
      </c>
      <c s="36" t="s">
        <v>803</v>
      </c>
      <c s="37">
        <v>9.785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431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2202</v>
      </c>
    </row>
    <row r="87" spans="1:5" ht="25.5">
      <c r="A87" t="s">
        <v>57</v>
      </c>
      <c r="E87" s="39" t="s">
        <v>2205</v>
      </c>
    </row>
    <row r="88" spans="1:16" ht="12.75">
      <c r="A88" t="s">
        <v>49</v>
      </c>
      <c s="34" t="s">
        <v>67</v>
      </c>
      <c s="34" t="s">
        <v>2206</v>
      </c>
      <c s="35" t="s">
        <v>5</v>
      </c>
      <c s="6" t="s">
        <v>2207</v>
      </c>
      <c s="36" t="s">
        <v>2197</v>
      </c>
      <c s="37">
        <v>1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431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2198</v>
      </c>
    </row>
    <row r="91" spans="1:5" ht="25.5">
      <c r="A91" t="s">
        <v>57</v>
      </c>
      <c r="E91" s="39" t="s">
        <v>2208</v>
      </c>
    </row>
    <row r="92" spans="1:16" ht="12.75">
      <c r="A92" t="s">
        <v>49</v>
      </c>
      <c s="34" t="s">
        <v>71</v>
      </c>
      <c s="34" t="s">
        <v>2209</v>
      </c>
      <c s="35" t="s">
        <v>5</v>
      </c>
      <c s="6" t="s">
        <v>2210</v>
      </c>
      <c s="36" t="s">
        <v>803</v>
      </c>
      <c s="37">
        <v>204.4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431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2211</v>
      </c>
    </row>
    <row r="95" spans="1:5" ht="25.5">
      <c r="A95" t="s">
        <v>57</v>
      </c>
      <c r="E95" s="39" t="s">
        <v>2212</v>
      </c>
    </row>
    <row r="96" spans="1:16" ht="12.75">
      <c r="A96" t="s">
        <v>49</v>
      </c>
      <c s="34" t="s">
        <v>75</v>
      </c>
      <c s="34" t="s">
        <v>2213</v>
      </c>
      <c s="35" t="s">
        <v>5</v>
      </c>
      <c s="6" t="s">
        <v>2214</v>
      </c>
      <c s="36" t="s">
        <v>803</v>
      </c>
      <c s="37">
        <v>204.4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431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2211</v>
      </c>
    </row>
    <row r="99" spans="1:5" ht="25.5">
      <c r="A99" t="s">
        <v>57</v>
      </c>
      <c r="E99" s="39" t="s">
        <v>2215</v>
      </c>
    </row>
    <row r="100" spans="1:16" ht="12.75">
      <c r="A100" t="s">
        <v>49</v>
      </c>
      <c s="34" t="s">
        <v>79</v>
      </c>
      <c s="34" t="s">
        <v>2216</v>
      </c>
      <c s="35" t="s">
        <v>5</v>
      </c>
      <c s="6" t="s">
        <v>2217</v>
      </c>
      <c s="36" t="s">
        <v>803</v>
      </c>
      <c s="37">
        <v>204.4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431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2211</v>
      </c>
    </row>
    <row r="103" spans="1:5" ht="25.5">
      <c r="A103" t="s">
        <v>57</v>
      </c>
      <c r="E103" s="39" t="s">
        <v>2218</v>
      </c>
    </row>
    <row r="104" spans="1:16" ht="12.75">
      <c r="A104" t="s">
        <v>49</v>
      </c>
      <c s="34" t="s">
        <v>83</v>
      </c>
      <c s="34" t="s">
        <v>2219</v>
      </c>
      <c s="35" t="s">
        <v>5</v>
      </c>
      <c s="6" t="s">
        <v>2220</v>
      </c>
      <c s="36" t="s">
        <v>803</v>
      </c>
      <c s="37">
        <v>204.4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431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2211</v>
      </c>
    </row>
    <row r="107" spans="1:5" ht="25.5">
      <c r="A107" t="s">
        <v>57</v>
      </c>
      <c r="E107" s="39" t="s">
        <v>2221</v>
      </c>
    </row>
    <row r="108" spans="1:16" ht="12.75">
      <c r="A108" t="s">
        <v>49</v>
      </c>
      <c s="34" t="s">
        <v>87</v>
      </c>
      <c s="34" t="s">
        <v>2222</v>
      </c>
      <c s="35" t="s">
        <v>5</v>
      </c>
      <c s="6" t="s">
        <v>2223</v>
      </c>
      <c s="36" t="s">
        <v>803</v>
      </c>
      <c s="37">
        <v>30.268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431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2224</v>
      </c>
    </row>
    <row r="111" spans="1:5" ht="25.5">
      <c r="A111" t="s">
        <v>57</v>
      </c>
      <c r="E111" s="39" t="s">
        <v>2225</v>
      </c>
    </row>
    <row r="112" spans="1:16" ht="12.75">
      <c r="A112" t="s">
        <v>49</v>
      </c>
      <c s="34" t="s">
        <v>91</v>
      </c>
      <c s="34" t="s">
        <v>2226</v>
      </c>
      <c s="35" t="s">
        <v>5</v>
      </c>
      <c s="6" t="s">
        <v>2227</v>
      </c>
      <c s="36" t="s">
        <v>803</v>
      </c>
      <c s="37">
        <v>30.268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431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2224</v>
      </c>
    </row>
    <row r="115" spans="1:5" ht="25.5">
      <c r="A115" t="s">
        <v>57</v>
      </c>
      <c r="E115" s="39" t="s">
        <v>2228</v>
      </c>
    </row>
    <row r="116" spans="1:16" ht="12.75">
      <c r="A116" t="s">
        <v>49</v>
      </c>
      <c s="34" t="s">
        <v>95</v>
      </c>
      <c s="34" t="s">
        <v>2229</v>
      </c>
      <c s="35" t="s">
        <v>5</v>
      </c>
      <c s="6" t="s">
        <v>2230</v>
      </c>
      <c s="36" t="s">
        <v>803</v>
      </c>
      <c s="37">
        <v>30.268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431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2224</v>
      </c>
    </row>
    <row r="119" spans="1:5" ht="25.5">
      <c r="A119" t="s">
        <v>57</v>
      </c>
      <c r="E119" s="39" t="s">
        <v>2231</v>
      </c>
    </row>
    <row r="120" spans="1:16" ht="12.75">
      <c r="A120" t="s">
        <v>49</v>
      </c>
      <c s="34" t="s">
        <v>99</v>
      </c>
      <c s="34" t="s">
        <v>2232</v>
      </c>
      <c s="35" t="s">
        <v>5</v>
      </c>
      <c s="6" t="s">
        <v>2233</v>
      </c>
      <c s="36" t="s">
        <v>803</v>
      </c>
      <c s="37">
        <v>204.792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431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2234</v>
      </c>
    </row>
    <row r="123" spans="1:5" ht="25.5">
      <c r="A123" t="s">
        <v>57</v>
      </c>
      <c r="E123" s="39" t="s">
        <v>2235</v>
      </c>
    </row>
    <row r="124" spans="1:16" ht="12.75">
      <c r="A124" t="s">
        <v>49</v>
      </c>
      <c s="34" t="s">
        <v>103</v>
      </c>
      <c s="34" t="s">
        <v>2232</v>
      </c>
      <c s="35" t="s">
        <v>277</v>
      </c>
      <c s="6" t="s">
        <v>2236</v>
      </c>
      <c s="36" t="s">
        <v>803</v>
      </c>
      <c s="37">
        <v>204.792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431</v>
      </c>
      <c>
        <f>(M124*21)/100</f>
      </c>
      <c t="s">
        <v>27</v>
      </c>
    </row>
    <row r="125" spans="1:5" ht="12.75">
      <c r="A125" s="35" t="s">
        <v>55</v>
      </c>
      <c r="E125" s="39" t="s">
        <v>5</v>
      </c>
    </row>
    <row r="126" spans="1:5" ht="12.75">
      <c r="A126" s="35" t="s">
        <v>56</v>
      </c>
      <c r="E126" s="40" t="s">
        <v>2234</v>
      </c>
    </row>
    <row r="127" spans="1:5" ht="25.5">
      <c r="A127" t="s">
        <v>57</v>
      </c>
      <c r="E127" s="39" t="s">
        <v>2237</v>
      </c>
    </row>
    <row r="128" spans="1:16" ht="12.75">
      <c r="A128" t="s">
        <v>49</v>
      </c>
      <c s="34" t="s">
        <v>107</v>
      </c>
      <c s="34" t="s">
        <v>2238</v>
      </c>
      <c s="35" t="s">
        <v>5</v>
      </c>
      <c s="6" t="s">
        <v>2239</v>
      </c>
      <c s="36" t="s">
        <v>803</v>
      </c>
      <c s="37">
        <v>204.792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431</v>
      </c>
      <c>
        <f>(M128*21)/100</f>
      </c>
      <c t="s">
        <v>27</v>
      </c>
    </row>
    <row r="129" spans="1:5" ht="12.75">
      <c r="A129" s="35" t="s">
        <v>55</v>
      </c>
      <c r="E129" s="39" t="s">
        <v>5</v>
      </c>
    </row>
    <row r="130" spans="1:5" ht="12.75">
      <c r="A130" s="35" t="s">
        <v>56</v>
      </c>
      <c r="E130" s="40" t="s">
        <v>2234</v>
      </c>
    </row>
    <row r="131" spans="1:5" ht="25.5">
      <c r="A131" t="s">
        <v>57</v>
      </c>
      <c r="E131" s="39" t="s">
        <v>2240</v>
      </c>
    </row>
    <row r="132" spans="1:16" ht="12.75">
      <c r="A132" t="s">
        <v>49</v>
      </c>
      <c s="34" t="s">
        <v>111</v>
      </c>
      <c s="34" t="s">
        <v>2241</v>
      </c>
      <c s="35" t="s">
        <v>5</v>
      </c>
      <c s="6" t="s">
        <v>2242</v>
      </c>
      <c s="36" t="s">
        <v>218</v>
      </c>
      <c s="37">
        <v>112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431</v>
      </c>
      <c>
        <f>(M132*21)/100</f>
      </c>
      <c t="s">
        <v>27</v>
      </c>
    </row>
    <row r="133" spans="1:5" ht="12.75">
      <c r="A133" s="35" t="s">
        <v>55</v>
      </c>
      <c r="E133" s="39" t="s">
        <v>5</v>
      </c>
    </row>
    <row r="134" spans="1:5" ht="12.75">
      <c r="A134" s="35" t="s">
        <v>56</v>
      </c>
      <c r="E134" s="40" t="s">
        <v>2243</v>
      </c>
    </row>
    <row r="135" spans="1:5" ht="25.5">
      <c r="A135" t="s">
        <v>57</v>
      </c>
      <c r="E135" s="39" t="s">
        <v>2244</v>
      </c>
    </row>
    <row r="136" spans="1:16" ht="12.75">
      <c r="A136" t="s">
        <v>49</v>
      </c>
      <c s="34" t="s">
        <v>115</v>
      </c>
      <c s="34" t="s">
        <v>2245</v>
      </c>
      <c s="35" t="s">
        <v>5</v>
      </c>
      <c s="6" t="s">
        <v>2246</v>
      </c>
      <c s="36" t="s">
        <v>218</v>
      </c>
      <c s="37">
        <v>112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431</v>
      </c>
      <c>
        <f>(M136*21)/100</f>
      </c>
      <c t="s">
        <v>27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56</v>
      </c>
      <c r="E138" s="40" t="s">
        <v>2243</v>
      </c>
    </row>
    <row r="139" spans="1:5" ht="25.5">
      <c r="A139" t="s">
        <v>57</v>
      </c>
      <c r="E139" s="39" t="s">
        <v>2247</v>
      </c>
    </row>
    <row r="140" spans="1:16" ht="12.75">
      <c r="A140" t="s">
        <v>49</v>
      </c>
      <c s="34" t="s">
        <v>119</v>
      </c>
      <c s="34" t="s">
        <v>2248</v>
      </c>
      <c s="35" t="s">
        <v>5</v>
      </c>
      <c s="6" t="s">
        <v>2249</v>
      </c>
      <c s="36" t="s">
        <v>218</v>
      </c>
      <c s="37">
        <v>112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431</v>
      </c>
      <c>
        <f>(M140*21)/100</f>
      </c>
      <c t="s">
        <v>27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56</v>
      </c>
      <c r="E142" s="40" t="s">
        <v>2243</v>
      </c>
    </row>
    <row r="143" spans="1:5" ht="25.5">
      <c r="A143" t="s">
        <v>57</v>
      </c>
      <c r="E143" s="39" t="s">
        <v>2250</v>
      </c>
    </row>
    <row r="144" spans="1:16" ht="12.75">
      <c r="A144" t="s">
        <v>49</v>
      </c>
      <c s="34" t="s">
        <v>123</v>
      </c>
      <c s="34" t="s">
        <v>2251</v>
      </c>
      <c s="35" t="s">
        <v>5</v>
      </c>
      <c s="6" t="s">
        <v>2252</v>
      </c>
      <c s="36" t="s">
        <v>803</v>
      </c>
      <c s="37">
        <v>40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431</v>
      </c>
      <c>
        <f>(M144*21)/100</f>
      </c>
      <c t="s">
        <v>27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56</v>
      </c>
      <c r="E146" s="40" t="s">
        <v>2253</v>
      </c>
    </row>
    <row r="147" spans="1:5" ht="25.5">
      <c r="A147" t="s">
        <v>57</v>
      </c>
      <c r="E147" s="39" t="s">
        <v>2254</v>
      </c>
    </row>
    <row r="148" spans="1:16" ht="12.75">
      <c r="A148" t="s">
        <v>49</v>
      </c>
      <c s="34" t="s">
        <v>127</v>
      </c>
      <c s="34" t="s">
        <v>2255</v>
      </c>
      <c s="35" t="s">
        <v>5</v>
      </c>
      <c s="6" t="s">
        <v>2256</v>
      </c>
      <c s="36" t="s">
        <v>803</v>
      </c>
      <c s="37">
        <v>40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54</v>
      </c>
      <c>
        <f>(M148*21)/100</f>
      </c>
      <c t="s">
        <v>27</v>
      </c>
    </row>
    <row r="149" spans="1:5" ht="12.75">
      <c r="A149" s="35" t="s">
        <v>55</v>
      </c>
      <c r="E149" s="39" t="s">
        <v>5</v>
      </c>
    </row>
    <row r="150" spans="1:5" ht="12.75">
      <c r="A150" s="35" t="s">
        <v>56</v>
      </c>
      <c r="E150" s="40" t="s">
        <v>2253</v>
      </c>
    </row>
    <row r="151" spans="1:5" ht="38.25">
      <c r="A151" t="s">
        <v>57</v>
      </c>
      <c r="E151" s="39" t="s">
        <v>2257</v>
      </c>
    </row>
    <row r="152" spans="1:16" ht="12.75">
      <c r="A152" t="s">
        <v>49</v>
      </c>
      <c s="34" t="s">
        <v>131</v>
      </c>
      <c s="34" t="s">
        <v>2258</v>
      </c>
      <c s="35" t="s">
        <v>5</v>
      </c>
      <c s="6" t="s">
        <v>2259</v>
      </c>
      <c s="36" t="s">
        <v>2197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431</v>
      </c>
      <c>
        <f>(M152*21)/100</f>
      </c>
      <c t="s">
        <v>27</v>
      </c>
    </row>
    <row r="153" spans="1:5" ht="12.75">
      <c r="A153" s="35" t="s">
        <v>55</v>
      </c>
      <c r="E153" s="39" t="s">
        <v>5</v>
      </c>
    </row>
    <row r="154" spans="1:5" ht="12.75">
      <c r="A154" s="35" t="s">
        <v>56</v>
      </c>
      <c r="E154" s="40" t="s">
        <v>2260</v>
      </c>
    </row>
    <row r="155" spans="1:5" ht="12.75">
      <c r="A155" t="s">
        <v>57</v>
      </c>
      <c r="E155" s="39" t="s">
        <v>2261</v>
      </c>
    </row>
    <row r="156" spans="1:16" ht="12.75">
      <c r="A156" t="s">
        <v>49</v>
      </c>
      <c s="34" t="s">
        <v>135</v>
      </c>
      <c s="34" t="s">
        <v>2262</v>
      </c>
      <c s="35" t="s">
        <v>5</v>
      </c>
      <c s="6" t="s">
        <v>2263</v>
      </c>
      <c s="36" t="s">
        <v>803</v>
      </c>
      <c s="37">
        <v>141.54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431</v>
      </c>
      <c>
        <f>(M156*21)/100</f>
      </c>
      <c t="s">
        <v>27</v>
      </c>
    </row>
    <row r="157" spans="1:5" ht="12.75">
      <c r="A157" s="35" t="s">
        <v>55</v>
      </c>
      <c r="E157" s="39" t="s">
        <v>5</v>
      </c>
    </row>
    <row r="158" spans="1:5" ht="12.75">
      <c r="A158" s="35" t="s">
        <v>56</v>
      </c>
      <c r="E158" s="40" t="s">
        <v>2264</v>
      </c>
    </row>
    <row r="159" spans="1:5" ht="25.5">
      <c r="A159" t="s">
        <v>57</v>
      </c>
      <c r="E159" s="39" t="s">
        <v>2265</v>
      </c>
    </row>
    <row r="160" spans="1:16" ht="12.75">
      <c r="A160" t="s">
        <v>49</v>
      </c>
      <c s="34" t="s">
        <v>139</v>
      </c>
      <c s="34" t="s">
        <v>2266</v>
      </c>
      <c s="35" t="s">
        <v>5</v>
      </c>
      <c s="6" t="s">
        <v>2267</v>
      </c>
      <c s="36" t="s">
        <v>803</v>
      </c>
      <c s="37">
        <v>141.54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431</v>
      </c>
      <c>
        <f>(M160*21)/100</f>
      </c>
      <c t="s">
        <v>27</v>
      </c>
    </row>
    <row r="161" spans="1:5" ht="12.75">
      <c r="A161" s="35" t="s">
        <v>55</v>
      </c>
      <c r="E161" s="39" t="s">
        <v>5</v>
      </c>
    </row>
    <row r="162" spans="1:5" ht="12.75">
      <c r="A162" s="35" t="s">
        <v>56</v>
      </c>
      <c r="E162" s="40" t="s">
        <v>2264</v>
      </c>
    </row>
    <row r="163" spans="1:5" ht="25.5">
      <c r="A163" t="s">
        <v>57</v>
      </c>
      <c r="E163" s="39" t="s">
        <v>2268</v>
      </c>
    </row>
    <row r="164" spans="1:16" ht="12.75">
      <c r="A164" t="s">
        <v>49</v>
      </c>
      <c s="34" t="s">
        <v>143</v>
      </c>
      <c s="34" t="s">
        <v>2269</v>
      </c>
      <c s="35" t="s">
        <v>5</v>
      </c>
      <c s="6" t="s">
        <v>2270</v>
      </c>
      <c s="36" t="s">
        <v>803</v>
      </c>
      <c s="37">
        <v>159.4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431</v>
      </c>
      <c>
        <f>(M164*21)/100</f>
      </c>
      <c t="s">
        <v>27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56</v>
      </c>
      <c r="E166" s="40" t="s">
        <v>2271</v>
      </c>
    </row>
    <row r="167" spans="1:5" ht="25.5">
      <c r="A167" t="s">
        <v>57</v>
      </c>
      <c r="E167" s="39" t="s">
        <v>2272</v>
      </c>
    </row>
    <row r="168" spans="1:16" ht="12.75">
      <c r="A168" t="s">
        <v>49</v>
      </c>
      <c s="34" t="s">
        <v>147</v>
      </c>
      <c s="34" t="s">
        <v>2273</v>
      </c>
      <c s="35" t="s">
        <v>5</v>
      </c>
      <c s="6" t="s">
        <v>2274</v>
      </c>
      <c s="36" t="s">
        <v>803</v>
      </c>
      <c s="37">
        <v>159.4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431</v>
      </c>
      <c>
        <f>(M168*21)/100</f>
      </c>
      <c t="s">
        <v>27</v>
      </c>
    </row>
    <row r="169" spans="1:5" ht="12.75">
      <c r="A169" s="35" t="s">
        <v>55</v>
      </c>
      <c r="E169" s="39" t="s">
        <v>5</v>
      </c>
    </row>
    <row r="170" spans="1:5" ht="12.75">
      <c r="A170" s="35" t="s">
        <v>56</v>
      </c>
      <c r="E170" s="40" t="s">
        <v>2271</v>
      </c>
    </row>
    <row r="171" spans="1:5" ht="25.5">
      <c r="A171" t="s">
        <v>57</v>
      </c>
      <c r="E171" s="39" t="s">
        <v>2275</v>
      </c>
    </row>
    <row r="172" spans="1:16" ht="12.75">
      <c r="A172" t="s">
        <v>49</v>
      </c>
      <c s="34" t="s">
        <v>151</v>
      </c>
      <c s="34" t="s">
        <v>2276</v>
      </c>
      <c s="35" t="s">
        <v>5</v>
      </c>
      <c s="6" t="s">
        <v>2277</v>
      </c>
      <c s="36" t="s">
        <v>218</v>
      </c>
      <c s="37">
        <v>168.86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431</v>
      </c>
      <c>
        <f>(M172*21)/100</f>
      </c>
      <c t="s">
        <v>27</v>
      </c>
    </row>
    <row r="173" spans="1:5" ht="12.75">
      <c r="A173" s="35" t="s">
        <v>55</v>
      </c>
      <c r="E173" s="39" t="s">
        <v>5</v>
      </c>
    </row>
    <row r="174" spans="1:5" ht="12.75">
      <c r="A174" s="35" t="s">
        <v>56</v>
      </c>
      <c r="E174" s="40" t="s">
        <v>2278</v>
      </c>
    </row>
    <row r="175" spans="1:5" ht="12.75">
      <c r="A175" t="s">
        <v>57</v>
      </c>
      <c r="E175" s="39" t="s">
        <v>2279</v>
      </c>
    </row>
    <row r="176" spans="1:16" ht="12.75">
      <c r="A176" t="s">
        <v>49</v>
      </c>
      <c s="34" t="s">
        <v>156</v>
      </c>
      <c s="34" t="s">
        <v>2280</v>
      </c>
      <c s="35" t="s">
        <v>5</v>
      </c>
      <c s="6" t="s">
        <v>2281</v>
      </c>
      <c s="36" t="s">
        <v>218</v>
      </c>
      <c s="37">
        <v>168.86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431</v>
      </c>
      <c>
        <f>(M176*21)/100</f>
      </c>
      <c t="s">
        <v>27</v>
      </c>
    </row>
    <row r="177" spans="1:5" ht="12.75">
      <c r="A177" s="35" t="s">
        <v>55</v>
      </c>
      <c r="E177" s="39" t="s">
        <v>5</v>
      </c>
    </row>
    <row r="178" spans="1:5" ht="12.75">
      <c r="A178" s="35" t="s">
        <v>56</v>
      </c>
      <c r="E178" s="40" t="s">
        <v>2278</v>
      </c>
    </row>
    <row r="179" spans="1:5" ht="12.75">
      <c r="A179" t="s">
        <v>57</v>
      </c>
      <c r="E179" s="39" t="s">
        <v>2282</v>
      </c>
    </row>
    <row r="180" spans="1:16" ht="12.75">
      <c r="A180" t="s">
        <v>49</v>
      </c>
      <c s="34" t="s">
        <v>160</v>
      </c>
      <c s="34" t="s">
        <v>2283</v>
      </c>
      <c s="35" t="s">
        <v>5</v>
      </c>
      <c s="6" t="s">
        <v>2284</v>
      </c>
      <c s="36" t="s">
        <v>803</v>
      </c>
      <c s="37">
        <v>11.2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431</v>
      </c>
      <c>
        <f>(M180*21)/100</f>
      </c>
      <c t="s">
        <v>27</v>
      </c>
    </row>
    <row r="181" spans="1:5" ht="12.75">
      <c r="A181" s="35" t="s">
        <v>55</v>
      </c>
      <c r="E181" s="39" t="s">
        <v>5</v>
      </c>
    </row>
    <row r="182" spans="1:5" ht="12.75">
      <c r="A182" s="35" t="s">
        <v>56</v>
      </c>
      <c r="E182" s="40" t="s">
        <v>2285</v>
      </c>
    </row>
    <row r="183" spans="1:5" ht="25.5">
      <c r="A183" t="s">
        <v>57</v>
      </c>
      <c r="E183" s="39" t="s">
        <v>2286</v>
      </c>
    </row>
    <row r="184" spans="1:16" ht="12.75">
      <c r="A184" t="s">
        <v>49</v>
      </c>
      <c s="34" t="s">
        <v>164</v>
      </c>
      <c s="34" t="s">
        <v>2287</v>
      </c>
      <c s="35" t="s">
        <v>5</v>
      </c>
      <c s="6" t="s">
        <v>2288</v>
      </c>
      <c s="36" t="s">
        <v>803</v>
      </c>
      <c s="37">
        <v>11.2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431</v>
      </c>
      <c>
        <f>(M184*21)/100</f>
      </c>
      <c t="s">
        <v>27</v>
      </c>
    </row>
    <row r="185" spans="1:5" ht="12.75">
      <c r="A185" s="35" t="s">
        <v>55</v>
      </c>
      <c r="E185" s="39" t="s">
        <v>5</v>
      </c>
    </row>
    <row r="186" spans="1:5" ht="12.75">
      <c r="A186" s="35" t="s">
        <v>56</v>
      </c>
      <c r="E186" s="40" t="s">
        <v>2285</v>
      </c>
    </row>
    <row r="187" spans="1:5" ht="12.75">
      <c r="A187" t="s">
        <v>57</v>
      </c>
      <c r="E187" s="39" t="s">
        <v>2289</v>
      </c>
    </row>
    <row r="188" spans="1:16" ht="12.75">
      <c r="A188" t="s">
        <v>49</v>
      </c>
      <c s="34" t="s">
        <v>168</v>
      </c>
      <c s="34" t="s">
        <v>2290</v>
      </c>
      <c s="35" t="s">
        <v>5</v>
      </c>
      <c s="6" t="s">
        <v>2291</v>
      </c>
      <c s="36" t="s">
        <v>218</v>
      </c>
      <c s="37">
        <v>56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431</v>
      </c>
      <c>
        <f>(M188*21)/100</f>
      </c>
      <c t="s">
        <v>27</v>
      </c>
    </row>
    <row r="189" spans="1:5" ht="12.75">
      <c r="A189" s="35" t="s">
        <v>55</v>
      </c>
      <c r="E189" s="39" t="s">
        <v>5</v>
      </c>
    </row>
    <row r="190" spans="1:5" ht="12.75">
      <c r="A190" s="35" t="s">
        <v>56</v>
      </c>
      <c r="E190" s="40" t="s">
        <v>2292</v>
      </c>
    </row>
    <row r="191" spans="1:5" ht="25.5">
      <c r="A191" t="s">
        <v>57</v>
      </c>
      <c r="E191" s="39" t="s">
        <v>2293</v>
      </c>
    </row>
    <row r="192" spans="1:16" ht="12.75">
      <c r="A192" t="s">
        <v>49</v>
      </c>
      <c s="34" t="s">
        <v>173</v>
      </c>
      <c s="34" t="s">
        <v>2294</v>
      </c>
      <c s="35" t="s">
        <v>5</v>
      </c>
      <c s="6" t="s">
        <v>2295</v>
      </c>
      <c s="36" t="s">
        <v>218</v>
      </c>
      <c s="37">
        <v>56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431</v>
      </c>
      <c>
        <f>(M192*21)/100</f>
      </c>
      <c t="s">
        <v>27</v>
      </c>
    </row>
    <row r="193" spans="1:5" ht="12.75">
      <c r="A193" s="35" t="s">
        <v>55</v>
      </c>
      <c r="E193" s="39" t="s">
        <v>5</v>
      </c>
    </row>
    <row r="194" spans="1:5" ht="12.75">
      <c r="A194" s="35" t="s">
        <v>56</v>
      </c>
      <c r="E194" s="40" t="s">
        <v>2292</v>
      </c>
    </row>
    <row r="195" spans="1:5" ht="25.5">
      <c r="A195" t="s">
        <v>57</v>
      </c>
      <c r="E195" s="39" t="s">
        <v>2296</v>
      </c>
    </row>
    <row r="196" spans="1:16" ht="25.5">
      <c r="A196" t="s">
        <v>49</v>
      </c>
      <c s="34" t="s">
        <v>177</v>
      </c>
      <c s="34" t="s">
        <v>693</v>
      </c>
      <c s="35" t="s">
        <v>5</v>
      </c>
      <c s="6" t="s">
        <v>694</v>
      </c>
      <c s="36" t="s">
        <v>218</v>
      </c>
      <c s="37">
        <v>112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54</v>
      </c>
      <c>
        <f>(M196*21)/100</f>
      </c>
      <c t="s">
        <v>27</v>
      </c>
    </row>
    <row r="197" spans="1:5" ht="12.75">
      <c r="A197" s="35" t="s">
        <v>55</v>
      </c>
      <c r="E197" s="39" t="s">
        <v>5</v>
      </c>
    </row>
    <row r="198" spans="1:5" ht="12.75">
      <c r="A198" s="35" t="s">
        <v>56</v>
      </c>
      <c r="E198" s="40" t="s">
        <v>2297</v>
      </c>
    </row>
    <row r="199" spans="1:5" ht="127.5">
      <c r="A199" t="s">
        <v>57</v>
      </c>
      <c r="E199" s="39" t="s">
        <v>695</v>
      </c>
    </row>
    <row r="200" spans="1:16" ht="12.75">
      <c r="A200" t="s">
        <v>49</v>
      </c>
      <c s="34" t="s">
        <v>182</v>
      </c>
      <c s="34" t="s">
        <v>2298</v>
      </c>
      <c s="35" t="s">
        <v>5</v>
      </c>
      <c s="6" t="s">
        <v>2299</v>
      </c>
      <c s="36" t="s">
        <v>218</v>
      </c>
      <c s="37">
        <v>112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431</v>
      </c>
      <c>
        <f>(M200*21)/100</f>
      </c>
      <c t="s">
        <v>27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56</v>
      </c>
      <c r="E202" s="40" t="s">
        <v>2297</v>
      </c>
    </row>
    <row r="203" spans="1:5" ht="25.5">
      <c r="A203" t="s">
        <v>57</v>
      </c>
      <c r="E203" s="39" t="s">
        <v>2300</v>
      </c>
    </row>
    <row r="204" spans="1:16" ht="12.75">
      <c r="A204" t="s">
        <v>49</v>
      </c>
      <c s="34" t="s">
        <v>459</v>
      </c>
      <c s="34" t="s">
        <v>2301</v>
      </c>
      <c s="35" t="s">
        <v>5</v>
      </c>
      <c s="6" t="s">
        <v>2302</v>
      </c>
      <c s="36" t="s">
        <v>2197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431</v>
      </c>
      <c>
        <f>(M204*21)/100</f>
      </c>
      <c t="s">
        <v>27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56</v>
      </c>
      <c r="E206" s="40" t="s">
        <v>2198</v>
      </c>
    </row>
    <row r="207" spans="1:5" ht="25.5">
      <c r="A207" t="s">
        <v>57</v>
      </c>
      <c r="E207" s="39" t="s">
        <v>2303</v>
      </c>
    </row>
    <row r="208" spans="1:13" ht="12.75">
      <c r="A208" t="s">
        <v>46</v>
      </c>
      <c r="C208" s="31" t="s">
        <v>2304</v>
      </c>
      <c r="E208" s="33" t="s">
        <v>2305</v>
      </c>
      <c r="J208" s="32">
        <f>0</f>
      </c>
      <c s="32">
        <f>0</f>
      </c>
      <c s="32">
        <f>0+L209+L213+L217+L221+L225+L229+L233+L237+L241+L245+L249</f>
      </c>
      <c s="32">
        <f>0+M209+M213+M217+M221+M225+M229+M233+M237+M241+M245+M249</f>
      </c>
    </row>
    <row r="209" spans="1:16" ht="12.75">
      <c r="A209" t="s">
        <v>49</v>
      </c>
      <c s="34" t="s">
        <v>208</v>
      </c>
      <c s="34" t="s">
        <v>2306</v>
      </c>
      <c s="35" t="s">
        <v>5</v>
      </c>
      <c s="6" t="s">
        <v>2307</v>
      </c>
      <c s="36" t="s">
        <v>218</v>
      </c>
      <c s="37">
        <v>60.17</v>
      </c>
      <c s="36">
        <v>0</v>
      </c>
      <c s="36">
        <f>ROUND(G209*H209,6)</f>
      </c>
      <c r="L209" s="38">
        <v>0</v>
      </c>
      <c s="32">
        <f>ROUND(ROUND(L209,2)*ROUND(G209,3),2)</f>
      </c>
      <c s="36" t="s">
        <v>54</v>
      </c>
      <c>
        <f>(M209*21)/100</f>
      </c>
      <c t="s">
        <v>27</v>
      </c>
    </row>
    <row r="210" spans="1:5" ht="12.75">
      <c r="A210" s="35" t="s">
        <v>55</v>
      </c>
      <c r="E210" s="39" t="s">
        <v>5</v>
      </c>
    </row>
    <row r="211" spans="1:5" ht="12.75">
      <c r="A211" s="35" t="s">
        <v>56</v>
      </c>
      <c r="E211" s="40" t="s">
        <v>2308</v>
      </c>
    </row>
    <row r="212" spans="1:5" ht="127.5">
      <c r="A212" t="s">
        <v>57</v>
      </c>
      <c r="E212" s="39" t="s">
        <v>2126</v>
      </c>
    </row>
    <row r="213" spans="1:16" ht="12.75">
      <c r="A213" t="s">
        <v>49</v>
      </c>
      <c s="34" t="s">
        <v>212</v>
      </c>
      <c s="34" t="s">
        <v>2309</v>
      </c>
      <c s="35" t="s">
        <v>5</v>
      </c>
      <c s="6" t="s">
        <v>2310</v>
      </c>
      <c s="36" t="s">
        <v>218</v>
      </c>
      <c s="37">
        <v>60.17</v>
      </c>
      <c s="36">
        <v>0</v>
      </c>
      <c s="36">
        <f>ROUND(G213*H213,6)</f>
      </c>
      <c r="L213" s="38">
        <v>0</v>
      </c>
      <c s="32">
        <f>ROUND(ROUND(L213,2)*ROUND(G213,3),2)</f>
      </c>
      <c s="36" t="s">
        <v>431</v>
      </c>
      <c>
        <f>(M213*21)/100</f>
      </c>
      <c t="s">
        <v>27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56</v>
      </c>
      <c r="E215" s="40" t="s">
        <v>2308</v>
      </c>
    </row>
    <row r="216" spans="1:5" ht="25.5">
      <c r="A216" t="s">
        <v>57</v>
      </c>
      <c r="E216" s="39" t="s">
        <v>2311</v>
      </c>
    </row>
    <row r="217" spans="1:16" ht="12.75">
      <c r="A217" t="s">
        <v>49</v>
      </c>
      <c s="34" t="s">
        <v>215</v>
      </c>
      <c s="34" t="s">
        <v>2312</v>
      </c>
      <c s="35" t="s">
        <v>5</v>
      </c>
      <c s="6" t="s">
        <v>2313</v>
      </c>
      <c s="36" t="s">
        <v>2197</v>
      </c>
      <c s="37">
        <v>1</v>
      </c>
      <c s="36">
        <v>0</v>
      </c>
      <c s="36">
        <f>ROUND(G217*H217,6)</f>
      </c>
      <c r="L217" s="38">
        <v>0</v>
      </c>
      <c s="32">
        <f>ROUND(ROUND(L217,2)*ROUND(G217,3),2)</f>
      </c>
      <c s="36" t="s">
        <v>431</v>
      </c>
      <c>
        <f>(M217*21)/100</f>
      </c>
      <c t="s">
        <v>27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56</v>
      </c>
      <c r="E219" s="40" t="s">
        <v>2260</v>
      </c>
    </row>
    <row r="220" spans="1:5" ht="12.75">
      <c r="A220" t="s">
        <v>57</v>
      </c>
      <c r="E220" s="39" t="s">
        <v>2314</v>
      </c>
    </row>
    <row r="221" spans="1:16" ht="12.75">
      <c r="A221" t="s">
        <v>49</v>
      </c>
      <c s="34" t="s">
        <v>219</v>
      </c>
      <c s="34" t="s">
        <v>2315</v>
      </c>
      <c s="35" t="s">
        <v>5</v>
      </c>
      <c s="6" t="s">
        <v>2316</v>
      </c>
      <c s="36" t="s">
        <v>218</v>
      </c>
      <c s="37">
        <v>120.34</v>
      </c>
      <c s="36">
        <v>0</v>
      </c>
      <c s="36">
        <f>ROUND(G221*H221,6)</f>
      </c>
      <c r="L221" s="38">
        <v>0</v>
      </c>
      <c s="32">
        <f>ROUND(ROUND(L221,2)*ROUND(G221,3),2)</f>
      </c>
      <c s="36" t="s">
        <v>431</v>
      </c>
      <c>
        <f>(M221*21)/100</f>
      </c>
      <c t="s">
        <v>27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56</v>
      </c>
      <c r="E223" s="40" t="s">
        <v>2317</v>
      </c>
    </row>
    <row r="224" spans="1:5" ht="25.5">
      <c r="A224" t="s">
        <v>57</v>
      </c>
      <c r="E224" s="39" t="s">
        <v>2318</v>
      </c>
    </row>
    <row r="225" spans="1:16" ht="12.75">
      <c r="A225" t="s">
        <v>49</v>
      </c>
      <c s="34" t="s">
        <v>223</v>
      </c>
      <c s="34" t="s">
        <v>2319</v>
      </c>
      <c s="35" t="s">
        <v>5</v>
      </c>
      <c s="6" t="s">
        <v>2320</v>
      </c>
      <c s="36" t="s">
        <v>218</v>
      </c>
      <c s="37">
        <v>120.34</v>
      </c>
      <c s="36">
        <v>0</v>
      </c>
      <c s="36">
        <f>ROUND(G225*H225,6)</f>
      </c>
      <c r="L225" s="38">
        <v>0</v>
      </c>
      <c s="32">
        <f>ROUND(ROUND(L225,2)*ROUND(G225,3),2)</f>
      </c>
      <c s="36" t="s">
        <v>431</v>
      </c>
      <c>
        <f>(M225*21)/100</f>
      </c>
      <c t="s">
        <v>27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56</v>
      </c>
      <c r="E227" s="40" t="s">
        <v>2317</v>
      </c>
    </row>
    <row r="228" spans="1:5" ht="25.5">
      <c r="A228" t="s">
        <v>57</v>
      </c>
      <c r="E228" s="39" t="s">
        <v>2321</v>
      </c>
    </row>
    <row r="229" spans="1:16" ht="12.75">
      <c r="A229" t="s">
        <v>49</v>
      </c>
      <c s="34" t="s">
        <v>227</v>
      </c>
      <c s="34" t="s">
        <v>2322</v>
      </c>
      <c s="35" t="s">
        <v>5</v>
      </c>
      <c s="6" t="s">
        <v>2323</v>
      </c>
      <c s="36" t="s">
        <v>218</v>
      </c>
      <c s="37">
        <v>200</v>
      </c>
      <c s="36">
        <v>0</v>
      </c>
      <c s="36">
        <f>ROUND(G229*H229,6)</f>
      </c>
      <c r="L229" s="38">
        <v>0</v>
      </c>
      <c s="32">
        <f>ROUND(ROUND(L229,2)*ROUND(G229,3),2)</f>
      </c>
      <c s="36" t="s">
        <v>431</v>
      </c>
      <c>
        <f>(M229*21)/100</f>
      </c>
      <c t="s">
        <v>27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56</v>
      </c>
      <c r="E231" s="40" t="s">
        <v>2324</v>
      </c>
    </row>
    <row r="232" spans="1:5" ht="25.5">
      <c r="A232" t="s">
        <v>57</v>
      </c>
      <c r="E232" s="39" t="s">
        <v>2325</v>
      </c>
    </row>
    <row r="233" spans="1:16" ht="12.75">
      <c r="A233" t="s">
        <v>49</v>
      </c>
      <c s="34" t="s">
        <v>230</v>
      </c>
      <c s="34" t="s">
        <v>2326</v>
      </c>
      <c s="35" t="s">
        <v>5</v>
      </c>
      <c s="6" t="s">
        <v>2327</v>
      </c>
      <c s="36" t="s">
        <v>218</v>
      </c>
      <c s="37">
        <v>200</v>
      </c>
      <c s="36">
        <v>0</v>
      </c>
      <c s="36">
        <f>ROUND(G233*H233,6)</f>
      </c>
      <c r="L233" s="38">
        <v>0</v>
      </c>
      <c s="32">
        <f>ROUND(ROUND(L233,2)*ROUND(G233,3),2)</f>
      </c>
      <c s="36" t="s">
        <v>431</v>
      </c>
      <c>
        <f>(M233*21)/100</f>
      </c>
      <c t="s">
        <v>27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56</v>
      </c>
      <c r="E235" s="40" t="s">
        <v>2324</v>
      </c>
    </row>
    <row r="236" spans="1:5" ht="25.5">
      <c r="A236" t="s">
        <v>57</v>
      </c>
      <c r="E236" s="39" t="s">
        <v>2328</v>
      </c>
    </row>
    <row r="237" spans="1:16" ht="12.75">
      <c r="A237" t="s">
        <v>49</v>
      </c>
      <c s="34" t="s">
        <v>233</v>
      </c>
      <c s="34" t="s">
        <v>2329</v>
      </c>
      <c s="35" t="s">
        <v>5</v>
      </c>
      <c s="6" t="s">
        <v>2330</v>
      </c>
      <c s="36" t="s">
        <v>218</v>
      </c>
      <c s="37">
        <v>17.88</v>
      </c>
      <c s="36">
        <v>0</v>
      </c>
      <c s="36">
        <f>ROUND(G237*H237,6)</f>
      </c>
      <c r="L237" s="38">
        <v>0</v>
      </c>
      <c s="32">
        <f>ROUND(ROUND(L237,2)*ROUND(G237,3),2)</f>
      </c>
      <c s="36" t="s">
        <v>431</v>
      </c>
      <c>
        <f>(M237*21)/100</f>
      </c>
      <c t="s">
        <v>27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56</v>
      </c>
      <c r="E239" s="40" t="s">
        <v>2331</v>
      </c>
    </row>
    <row r="240" spans="1:5" ht="25.5">
      <c r="A240" t="s">
        <v>57</v>
      </c>
      <c r="E240" s="39" t="s">
        <v>2332</v>
      </c>
    </row>
    <row r="241" spans="1:16" ht="12.75">
      <c r="A241" t="s">
        <v>49</v>
      </c>
      <c s="34" t="s">
        <v>236</v>
      </c>
      <c s="34" t="s">
        <v>2333</v>
      </c>
      <c s="35" t="s">
        <v>5</v>
      </c>
      <c s="6" t="s">
        <v>2334</v>
      </c>
      <c s="36" t="s">
        <v>218</v>
      </c>
      <c s="37">
        <v>17.88</v>
      </c>
      <c s="36">
        <v>0</v>
      </c>
      <c s="36">
        <f>ROUND(G241*H241,6)</f>
      </c>
      <c r="L241" s="38">
        <v>0</v>
      </c>
      <c s="32">
        <f>ROUND(ROUND(L241,2)*ROUND(G241,3),2)</f>
      </c>
      <c s="36" t="s">
        <v>431</v>
      </c>
      <c>
        <f>(M241*21)/100</f>
      </c>
      <c t="s">
        <v>27</v>
      </c>
    </row>
    <row r="242" spans="1:5" ht="12.75">
      <c r="A242" s="35" t="s">
        <v>55</v>
      </c>
      <c r="E242" s="39" t="s">
        <v>5</v>
      </c>
    </row>
    <row r="243" spans="1:5" ht="12.75">
      <c r="A243" s="35" t="s">
        <v>56</v>
      </c>
      <c r="E243" s="40" t="s">
        <v>2331</v>
      </c>
    </row>
    <row r="244" spans="1:5" ht="25.5">
      <c r="A244" t="s">
        <v>57</v>
      </c>
      <c r="E244" s="39" t="s">
        <v>2335</v>
      </c>
    </row>
    <row r="245" spans="1:16" ht="12.75">
      <c r="A245" t="s">
        <v>49</v>
      </c>
      <c s="34" t="s">
        <v>239</v>
      </c>
      <c s="34" t="s">
        <v>2127</v>
      </c>
      <c s="35" t="s">
        <v>5</v>
      </c>
      <c s="6" t="s">
        <v>2128</v>
      </c>
      <c s="36" t="s">
        <v>939</v>
      </c>
      <c s="37">
        <v>3</v>
      </c>
      <c s="36">
        <v>0</v>
      </c>
      <c s="36">
        <f>ROUND(G245*H245,6)</f>
      </c>
      <c r="L245" s="38">
        <v>0</v>
      </c>
      <c s="32">
        <f>ROUND(ROUND(L245,2)*ROUND(G245,3),2)</f>
      </c>
      <c s="36" t="s">
        <v>54</v>
      </c>
      <c>
        <f>(M245*21)/100</f>
      </c>
      <c t="s">
        <v>27</v>
      </c>
    </row>
    <row r="246" spans="1:5" ht="12.75">
      <c r="A246" s="35" t="s">
        <v>55</v>
      </c>
      <c r="E246" s="39" t="s">
        <v>5</v>
      </c>
    </row>
    <row r="247" spans="1:5" ht="12.75">
      <c r="A247" s="35" t="s">
        <v>56</v>
      </c>
      <c r="E247" s="40" t="s">
        <v>2336</v>
      </c>
    </row>
    <row r="248" spans="1:5" ht="153">
      <c r="A248" t="s">
        <v>57</v>
      </c>
      <c r="E248" s="39" t="s">
        <v>2129</v>
      </c>
    </row>
    <row r="249" spans="1:16" ht="12.75">
      <c r="A249" t="s">
        <v>49</v>
      </c>
      <c s="34" t="s">
        <v>242</v>
      </c>
      <c s="34" t="s">
        <v>2337</v>
      </c>
      <c s="35" t="s">
        <v>5</v>
      </c>
      <c s="6" t="s">
        <v>2338</v>
      </c>
      <c s="36" t="s">
        <v>939</v>
      </c>
      <c s="37">
        <v>3</v>
      </c>
      <c s="36">
        <v>0</v>
      </c>
      <c s="36">
        <f>ROUND(G249*H249,6)</f>
      </c>
      <c r="L249" s="38">
        <v>0</v>
      </c>
      <c s="32">
        <f>ROUND(ROUND(L249,2)*ROUND(G249,3),2)</f>
      </c>
      <c s="36" t="s">
        <v>54</v>
      </c>
      <c>
        <f>(M249*21)/100</f>
      </c>
      <c t="s">
        <v>27</v>
      </c>
    </row>
    <row r="250" spans="1:5" ht="12.75">
      <c r="A250" s="35" t="s">
        <v>55</v>
      </c>
      <c r="E250" s="39" t="s">
        <v>5</v>
      </c>
    </row>
    <row r="251" spans="1:5" ht="12.75">
      <c r="A251" s="35" t="s">
        <v>56</v>
      </c>
      <c r="E251" s="40" t="s">
        <v>2336</v>
      </c>
    </row>
    <row r="252" spans="1:5" ht="153">
      <c r="A252" t="s">
        <v>57</v>
      </c>
      <c r="E252" s="39" t="s">
        <v>2129</v>
      </c>
    </row>
    <row r="253" spans="1:13" ht="12.75">
      <c r="A253" t="s">
        <v>46</v>
      </c>
      <c r="C253" s="31" t="s">
        <v>2339</v>
      </c>
      <c r="E253" s="33" t="s">
        <v>2340</v>
      </c>
      <c r="J253" s="32">
        <f>0</f>
      </c>
      <c s="32">
        <f>0</f>
      </c>
      <c s="32">
        <f>0+L254+L258+L262+L266+L270+L274+L278+L282+L286+L290+L294+L298+L302</f>
      </c>
      <c s="32">
        <f>0+M254+M258+M262+M266+M270+M274+M278+M282+M286+M290+M294+M298+M302</f>
      </c>
    </row>
    <row r="254" spans="1:16" ht="12.75">
      <c r="A254" t="s">
        <v>49</v>
      </c>
      <c s="34" t="s">
        <v>242</v>
      </c>
      <c s="34" t="s">
        <v>2341</v>
      </c>
      <c s="35" t="s">
        <v>5</v>
      </c>
      <c s="6" t="s">
        <v>2342</v>
      </c>
      <c s="36" t="s">
        <v>939</v>
      </c>
      <c s="37">
        <v>96</v>
      </c>
      <c s="36">
        <v>0</v>
      </c>
      <c s="36">
        <f>ROUND(G254*H254,6)</f>
      </c>
      <c r="L254" s="38">
        <v>0</v>
      </c>
      <c s="32">
        <f>ROUND(ROUND(L254,2)*ROUND(G254,3),2)</f>
      </c>
      <c s="36" t="s">
        <v>431</v>
      </c>
      <c>
        <f>(M254*21)/100</f>
      </c>
      <c t="s">
        <v>27</v>
      </c>
    </row>
    <row r="255" spans="1:5" ht="12.75">
      <c r="A255" s="35" t="s">
        <v>55</v>
      </c>
      <c r="E255" s="39" t="s">
        <v>5</v>
      </c>
    </row>
    <row r="256" spans="1:5" ht="12.75">
      <c r="A256" s="35" t="s">
        <v>56</v>
      </c>
      <c r="E256" s="40" t="s">
        <v>2343</v>
      </c>
    </row>
    <row r="257" spans="1:5" ht="25.5">
      <c r="A257" t="s">
        <v>57</v>
      </c>
      <c r="E257" s="39" t="s">
        <v>2344</v>
      </c>
    </row>
    <row r="258" spans="1:16" ht="12.75">
      <c r="A258" t="s">
        <v>49</v>
      </c>
      <c s="34" t="s">
        <v>244</v>
      </c>
      <c s="34" t="s">
        <v>2345</v>
      </c>
      <c s="35" t="s">
        <v>5</v>
      </c>
      <c s="6" t="s">
        <v>2346</v>
      </c>
      <c s="36" t="s">
        <v>1156</v>
      </c>
      <c s="37">
        <v>61184.31</v>
      </c>
      <c s="36">
        <v>0</v>
      </c>
      <c s="36">
        <f>ROUND(G258*H258,6)</f>
      </c>
      <c r="L258" s="38">
        <v>0</v>
      </c>
      <c s="32">
        <f>ROUND(ROUND(L258,2)*ROUND(G258,3),2)</f>
      </c>
      <c s="36" t="s">
        <v>431</v>
      </c>
      <c>
        <f>(M258*21)/100</f>
      </c>
      <c t="s">
        <v>27</v>
      </c>
    </row>
    <row r="259" spans="1:5" ht="12.75">
      <c r="A259" s="35" t="s">
        <v>55</v>
      </c>
      <c r="E259" s="39" t="s">
        <v>5</v>
      </c>
    </row>
    <row r="260" spans="1:5" ht="12.75">
      <c r="A260" s="35" t="s">
        <v>56</v>
      </c>
      <c r="E260" s="40" t="s">
        <v>2278</v>
      </c>
    </row>
    <row r="261" spans="1:5" ht="12.75">
      <c r="A261" t="s">
        <v>57</v>
      </c>
      <c r="E261" s="39" t="s">
        <v>2347</v>
      </c>
    </row>
    <row r="262" spans="1:16" ht="12.75">
      <c r="A262" t="s">
        <v>49</v>
      </c>
      <c s="34" t="s">
        <v>247</v>
      </c>
      <c s="34" t="s">
        <v>2348</v>
      </c>
      <c s="35" t="s">
        <v>5</v>
      </c>
      <c s="6" t="s">
        <v>2349</v>
      </c>
      <c s="36" t="s">
        <v>2197</v>
      </c>
      <c s="37">
        <v>1</v>
      </c>
      <c s="36">
        <v>0</v>
      </c>
      <c s="36">
        <f>ROUND(G262*H262,6)</f>
      </c>
      <c r="L262" s="38">
        <v>0</v>
      </c>
      <c s="32">
        <f>ROUND(ROUND(L262,2)*ROUND(G262,3),2)</f>
      </c>
      <c s="36" t="s">
        <v>431</v>
      </c>
      <c>
        <f>(M262*21)/100</f>
      </c>
      <c t="s">
        <v>27</v>
      </c>
    </row>
    <row r="263" spans="1:5" ht="12.75">
      <c r="A263" s="35" t="s">
        <v>55</v>
      </c>
      <c r="E263" s="39" t="s">
        <v>5</v>
      </c>
    </row>
    <row r="264" spans="1:5" ht="12.75">
      <c r="A264" s="35" t="s">
        <v>56</v>
      </c>
      <c r="E264" s="40" t="s">
        <v>2260</v>
      </c>
    </row>
    <row r="265" spans="1:5" ht="12.75">
      <c r="A265" t="s">
        <v>57</v>
      </c>
      <c r="E265" s="39" t="s">
        <v>2350</v>
      </c>
    </row>
    <row r="266" spans="1:16" ht="12.75">
      <c r="A266" t="s">
        <v>49</v>
      </c>
      <c s="34" t="s">
        <v>251</v>
      </c>
      <c s="34" t="s">
        <v>2351</v>
      </c>
      <c s="35" t="s">
        <v>5</v>
      </c>
      <c s="6" t="s">
        <v>2352</v>
      </c>
      <c s="36" t="s">
        <v>1156</v>
      </c>
      <c s="37">
        <v>61184.31</v>
      </c>
      <c s="36">
        <v>0</v>
      </c>
      <c s="36">
        <f>ROUND(G266*H266,6)</f>
      </c>
      <c r="L266" s="38">
        <v>0</v>
      </c>
      <c s="32">
        <f>ROUND(ROUND(L266,2)*ROUND(G266,3),2)</f>
      </c>
      <c s="36" t="s">
        <v>431</v>
      </c>
      <c>
        <f>(M266*21)/100</f>
      </c>
      <c t="s">
        <v>27</v>
      </c>
    </row>
    <row r="267" spans="1:5" ht="12.75">
      <c r="A267" s="35" t="s">
        <v>55</v>
      </c>
      <c r="E267" s="39" t="s">
        <v>5</v>
      </c>
    </row>
    <row r="268" spans="1:5" ht="12.75">
      <c r="A268" s="35" t="s">
        <v>56</v>
      </c>
      <c r="E268" s="40" t="s">
        <v>2278</v>
      </c>
    </row>
    <row r="269" spans="1:5" ht="12.75">
      <c r="A269" t="s">
        <v>57</v>
      </c>
      <c r="E269" s="39" t="s">
        <v>2353</v>
      </c>
    </row>
    <row r="270" spans="1:16" ht="12.75">
      <c r="A270" t="s">
        <v>49</v>
      </c>
      <c s="34" t="s">
        <v>254</v>
      </c>
      <c s="34" t="s">
        <v>2354</v>
      </c>
      <c s="35" t="s">
        <v>5</v>
      </c>
      <c s="6" t="s">
        <v>2355</v>
      </c>
      <c s="36" t="s">
        <v>939</v>
      </c>
      <c s="37">
        <v>1</v>
      </c>
      <c s="36">
        <v>0</v>
      </c>
      <c s="36">
        <f>ROUND(G270*H270,6)</f>
      </c>
      <c r="L270" s="38">
        <v>0</v>
      </c>
      <c s="32">
        <f>ROUND(ROUND(L270,2)*ROUND(G270,3),2)</f>
      </c>
      <c s="36" t="s">
        <v>431</v>
      </c>
      <c>
        <f>(M270*21)/100</f>
      </c>
      <c t="s">
        <v>27</v>
      </c>
    </row>
    <row r="271" spans="1:5" ht="12.75">
      <c r="A271" s="35" t="s">
        <v>55</v>
      </c>
      <c r="E271" s="39" t="s">
        <v>5</v>
      </c>
    </row>
    <row r="272" spans="1:5" ht="12.75">
      <c r="A272" s="35" t="s">
        <v>56</v>
      </c>
      <c r="E272" s="40" t="s">
        <v>2198</v>
      </c>
    </row>
    <row r="273" spans="1:5" ht="25.5">
      <c r="A273" t="s">
        <v>57</v>
      </c>
      <c r="E273" s="39" t="s">
        <v>2356</v>
      </c>
    </row>
    <row r="274" spans="1:16" ht="12.75">
      <c r="A274" t="s">
        <v>49</v>
      </c>
      <c s="34" t="s">
        <v>257</v>
      </c>
      <c s="34" t="s">
        <v>2357</v>
      </c>
      <c s="35" t="s">
        <v>5</v>
      </c>
      <c s="6" t="s">
        <v>2358</v>
      </c>
      <c s="36" t="s">
        <v>939</v>
      </c>
      <c s="37">
        <v>1</v>
      </c>
      <c s="36">
        <v>0</v>
      </c>
      <c s="36">
        <f>ROUND(G274*H274,6)</f>
      </c>
      <c r="L274" s="38">
        <v>0</v>
      </c>
      <c s="32">
        <f>ROUND(ROUND(L274,2)*ROUND(G274,3),2)</f>
      </c>
      <c s="36" t="s">
        <v>431</v>
      </c>
      <c>
        <f>(M274*21)/100</f>
      </c>
      <c t="s">
        <v>27</v>
      </c>
    </row>
    <row r="275" spans="1:5" ht="12.75">
      <c r="A275" s="35" t="s">
        <v>55</v>
      </c>
      <c r="E275" s="39" t="s">
        <v>5</v>
      </c>
    </row>
    <row r="276" spans="1:5" ht="12.75">
      <c r="A276" s="35" t="s">
        <v>56</v>
      </c>
      <c r="E276" s="40" t="s">
        <v>2198</v>
      </c>
    </row>
    <row r="277" spans="1:5" ht="25.5">
      <c r="A277" t="s">
        <v>57</v>
      </c>
      <c r="E277" s="39" t="s">
        <v>2359</v>
      </c>
    </row>
    <row r="278" spans="1:16" ht="12.75">
      <c r="A278" t="s">
        <v>49</v>
      </c>
      <c s="34" t="s">
        <v>260</v>
      </c>
      <c s="34" t="s">
        <v>2360</v>
      </c>
      <c s="35" t="s">
        <v>5</v>
      </c>
      <c s="6" t="s">
        <v>2361</v>
      </c>
      <c s="36" t="s">
        <v>939</v>
      </c>
      <c s="37">
        <v>2</v>
      </c>
      <c s="36">
        <v>0</v>
      </c>
      <c s="36">
        <f>ROUND(G278*H278,6)</f>
      </c>
      <c r="L278" s="38">
        <v>0</v>
      </c>
      <c s="32">
        <f>ROUND(ROUND(L278,2)*ROUND(G278,3),2)</f>
      </c>
      <c s="36" t="s">
        <v>431</v>
      </c>
      <c>
        <f>(M278*21)/100</f>
      </c>
      <c t="s">
        <v>27</v>
      </c>
    </row>
    <row r="279" spans="1:5" ht="12.75">
      <c r="A279" s="35" t="s">
        <v>55</v>
      </c>
      <c r="E279" s="39" t="s">
        <v>5</v>
      </c>
    </row>
    <row r="280" spans="1:5" ht="12.75">
      <c r="A280" s="35" t="s">
        <v>56</v>
      </c>
      <c r="E280" s="40" t="s">
        <v>2362</v>
      </c>
    </row>
    <row r="281" spans="1:5" ht="12.75">
      <c r="A281" t="s">
        <v>57</v>
      </c>
      <c r="E281" s="39" t="s">
        <v>2363</v>
      </c>
    </row>
    <row r="282" spans="1:16" ht="12.75">
      <c r="A282" t="s">
        <v>49</v>
      </c>
      <c s="34" t="s">
        <v>263</v>
      </c>
      <c s="34" t="s">
        <v>2364</v>
      </c>
      <c s="35" t="s">
        <v>5</v>
      </c>
      <c s="6" t="s">
        <v>2365</v>
      </c>
      <c s="36" t="s">
        <v>939</v>
      </c>
      <c s="37">
        <v>2</v>
      </c>
      <c s="36">
        <v>0</v>
      </c>
      <c s="36">
        <f>ROUND(G282*H282,6)</f>
      </c>
      <c r="L282" s="38">
        <v>0</v>
      </c>
      <c s="32">
        <f>ROUND(ROUND(L282,2)*ROUND(G282,3),2)</f>
      </c>
      <c s="36" t="s">
        <v>431</v>
      </c>
      <c>
        <f>(M282*21)/100</f>
      </c>
      <c t="s">
        <v>27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56</v>
      </c>
      <c r="E284" s="40" t="s">
        <v>2362</v>
      </c>
    </row>
    <row r="285" spans="1:5" ht="12.75">
      <c r="A285" t="s">
        <v>57</v>
      </c>
      <c r="E285" s="39" t="s">
        <v>2366</v>
      </c>
    </row>
    <row r="286" spans="1:16" ht="12.75">
      <c r="A286" t="s">
        <v>49</v>
      </c>
      <c s="34" t="s">
        <v>266</v>
      </c>
      <c s="34" t="s">
        <v>2367</v>
      </c>
      <c s="35" t="s">
        <v>5</v>
      </c>
      <c s="6" t="s">
        <v>2368</v>
      </c>
      <c s="36" t="s">
        <v>1156</v>
      </c>
      <c s="37">
        <v>61184.31</v>
      </c>
      <c s="36">
        <v>0</v>
      </c>
      <c s="36">
        <f>ROUND(G286*H286,6)</f>
      </c>
      <c r="L286" s="38">
        <v>0</v>
      </c>
      <c s="32">
        <f>ROUND(ROUND(L286,2)*ROUND(G286,3),2)</f>
      </c>
      <c s="36" t="s">
        <v>431</v>
      </c>
      <c>
        <f>(M286*21)/100</f>
      </c>
      <c t="s">
        <v>27</v>
      </c>
    </row>
    <row r="287" spans="1:5" ht="12.75">
      <c r="A287" s="35" t="s">
        <v>55</v>
      </c>
      <c r="E287" s="39" t="s">
        <v>5</v>
      </c>
    </row>
    <row r="288" spans="1:5" ht="12.75">
      <c r="A288" s="35" t="s">
        <v>56</v>
      </c>
      <c r="E288" s="40" t="s">
        <v>2278</v>
      </c>
    </row>
    <row r="289" spans="1:5" ht="12.75">
      <c r="A289" t="s">
        <v>57</v>
      </c>
      <c r="E289" s="39" t="s">
        <v>2369</v>
      </c>
    </row>
    <row r="290" spans="1:16" ht="12.75">
      <c r="A290" t="s">
        <v>49</v>
      </c>
      <c s="34" t="s">
        <v>269</v>
      </c>
      <c s="34" t="s">
        <v>2370</v>
      </c>
      <c s="35" t="s">
        <v>5</v>
      </c>
      <c s="6" t="s">
        <v>2371</v>
      </c>
      <c s="36" t="s">
        <v>803</v>
      </c>
      <c s="37">
        <v>1278.31</v>
      </c>
      <c s="36">
        <v>0</v>
      </c>
      <c s="36">
        <f>ROUND(G290*H290,6)</f>
      </c>
      <c r="L290" s="38">
        <v>0</v>
      </c>
      <c s="32">
        <f>ROUND(ROUND(L290,2)*ROUND(G290,3),2)</f>
      </c>
      <c s="36" t="s">
        <v>54</v>
      </c>
      <c>
        <f>(M290*21)/100</f>
      </c>
      <c t="s">
        <v>27</v>
      </c>
    </row>
    <row r="291" spans="1:5" ht="12.75">
      <c r="A291" s="35" t="s">
        <v>55</v>
      </c>
      <c r="E291" s="39" t="s">
        <v>5</v>
      </c>
    </row>
    <row r="292" spans="1:5" ht="12.75">
      <c r="A292" s="35" t="s">
        <v>56</v>
      </c>
      <c r="E292" s="40" t="s">
        <v>2278</v>
      </c>
    </row>
    <row r="293" spans="1:5" ht="51">
      <c r="A293" t="s">
        <v>57</v>
      </c>
      <c r="E293" s="39" t="s">
        <v>2372</v>
      </c>
    </row>
    <row r="294" spans="1:16" ht="12.75">
      <c r="A294" t="s">
        <v>49</v>
      </c>
      <c s="34" t="s">
        <v>272</v>
      </c>
      <c s="34" t="s">
        <v>2373</v>
      </c>
      <c s="35" t="s">
        <v>5</v>
      </c>
      <c s="6" t="s">
        <v>2374</v>
      </c>
      <c s="36" t="s">
        <v>803</v>
      </c>
      <c s="37">
        <v>1278.31</v>
      </c>
      <c s="36">
        <v>0</v>
      </c>
      <c s="36">
        <f>ROUND(G294*H294,6)</f>
      </c>
      <c r="L294" s="38">
        <v>0</v>
      </c>
      <c s="32">
        <f>ROUND(ROUND(L294,2)*ROUND(G294,3),2)</f>
      </c>
      <c s="36" t="s">
        <v>431</v>
      </c>
      <c>
        <f>(M294*21)/100</f>
      </c>
      <c t="s">
        <v>27</v>
      </c>
    </row>
    <row r="295" spans="1:5" ht="12.75">
      <c r="A295" s="35" t="s">
        <v>55</v>
      </c>
      <c r="E295" s="39" t="s">
        <v>5</v>
      </c>
    </row>
    <row r="296" spans="1:5" ht="12.75">
      <c r="A296" s="35" t="s">
        <v>56</v>
      </c>
      <c r="E296" s="40" t="s">
        <v>2278</v>
      </c>
    </row>
    <row r="297" spans="1:5" ht="12.75">
      <c r="A297" t="s">
        <v>57</v>
      </c>
      <c r="E297" s="39" t="s">
        <v>2375</v>
      </c>
    </row>
    <row r="298" spans="1:16" ht="12.75">
      <c r="A298" t="s">
        <v>49</v>
      </c>
      <c s="34" t="s">
        <v>275</v>
      </c>
      <c s="34" t="s">
        <v>2376</v>
      </c>
      <c s="35" t="s">
        <v>5</v>
      </c>
      <c s="6" t="s">
        <v>2377</v>
      </c>
      <c s="36" t="s">
        <v>803</v>
      </c>
      <c s="37">
        <v>1278.31</v>
      </c>
      <c s="36">
        <v>0</v>
      </c>
      <c s="36">
        <f>ROUND(G298*H298,6)</f>
      </c>
      <c r="L298" s="38">
        <v>0</v>
      </c>
      <c s="32">
        <f>ROUND(ROUND(L298,2)*ROUND(G298,3),2)</f>
      </c>
      <c s="36" t="s">
        <v>431</v>
      </c>
      <c>
        <f>(M298*21)/100</f>
      </c>
      <c t="s">
        <v>27</v>
      </c>
    </row>
    <row r="299" spans="1:5" ht="12.75">
      <c r="A299" s="35" t="s">
        <v>55</v>
      </c>
      <c r="E299" s="39" t="s">
        <v>5</v>
      </c>
    </row>
    <row r="300" spans="1:5" ht="12.75">
      <c r="A300" s="35" t="s">
        <v>56</v>
      </c>
      <c r="E300" s="40" t="s">
        <v>2278</v>
      </c>
    </row>
    <row r="301" spans="1:5" ht="12.75">
      <c r="A301" t="s">
        <v>57</v>
      </c>
      <c r="E301" s="39" t="s">
        <v>2378</v>
      </c>
    </row>
    <row r="302" spans="1:16" ht="12.75">
      <c r="A302" t="s">
        <v>49</v>
      </c>
      <c s="34" t="s">
        <v>279</v>
      </c>
      <c s="34" t="s">
        <v>2379</v>
      </c>
      <c s="35" t="s">
        <v>5</v>
      </c>
      <c s="6" t="s">
        <v>2380</v>
      </c>
      <c s="36" t="s">
        <v>939</v>
      </c>
      <c s="37">
        <v>1</v>
      </c>
      <c s="36">
        <v>0</v>
      </c>
      <c s="36">
        <f>ROUND(G302*H302,6)</f>
      </c>
      <c r="L302" s="38">
        <v>0</v>
      </c>
      <c s="32">
        <f>ROUND(ROUND(L302,2)*ROUND(G302,3),2)</f>
      </c>
      <c s="36" t="s">
        <v>431</v>
      </c>
      <c>
        <f>(M302*21)/100</f>
      </c>
      <c t="s">
        <v>27</v>
      </c>
    </row>
    <row r="303" spans="1:5" ht="12.75">
      <c r="A303" s="35" t="s">
        <v>55</v>
      </c>
      <c r="E303" s="39" t="s">
        <v>5</v>
      </c>
    </row>
    <row r="304" spans="1:5" ht="12.75">
      <c r="A304" s="35" t="s">
        <v>56</v>
      </c>
      <c r="E304" s="40" t="s">
        <v>2381</v>
      </c>
    </row>
    <row r="305" spans="1:5" ht="38.25">
      <c r="A305" t="s">
        <v>57</v>
      </c>
      <c r="E305" s="39" t="s">
        <v>2382</v>
      </c>
    </row>
    <row r="306" spans="1:13" ht="12.75">
      <c r="A306" t="s">
        <v>46</v>
      </c>
      <c r="C306" s="31" t="s">
        <v>2383</v>
      </c>
      <c r="E306" s="33" t="s">
        <v>2384</v>
      </c>
      <c r="J306" s="32">
        <f>0</f>
      </c>
      <c s="32">
        <f>0</f>
      </c>
      <c s="32">
        <f>0+L307+L311+L315+L319+L323+L327+L331+L335+L339</f>
      </c>
      <c s="32">
        <f>0+M307+M311+M315+M319+M323+M327+M331+M335+M339</f>
      </c>
    </row>
    <row r="307" spans="1:16" ht="12.75">
      <c r="A307" t="s">
        <v>49</v>
      </c>
      <c s="34" t="s">
        <v>1948</v>
      </c>
      <c s="34" t="s">
        <v>2385</v>
      </c>
      <c s="35" t="s">
        <v>5</v>
      </c>
      <c s="6" t="s">
        <v>2386</v>
      </c>
      <c s="36" t="s">
        <v>2197</v>
      </c>
      <c s="37">
        <v>1</v>
      </c>
      <c s="36">
        <v>0</v>
      </c>
      <c s="36">
        <f>ROUND(G307*H307,6)</f>
      </c>
      <c r="L307" s="38">
        <v>0</v>
      </c>
      <c s="32">
        <f>ROUND(ROUND(L307,2)*ROUND(G307,3),2)</f>
      </c>
      <c s="36" t="s">
        <v>431</v>
      </c>
      <c>
        <f>(M307*21)/100</f>
      </c>
      <c t="s">
        <v>27</v>
      </c>
    </row>
    <row r="308" spans="1:5" ht="12.75">
      <c r="A308" s="35" t="s">
        <v>55</v>
      </c>
      <c r="E308" s="39" t="s">
        <v>5</v>
      </c>
    </row>
    <row r="309" spans="1:5" ht="12.75">
      <c r="A309" s="35" t="s">
        <v>56</v>
      </c>
      <c r="E309" s="40" t="s">
        <v>2260</v>
      </c>
    </row>
    <row r="310" spans="1:5" ht="25.5">
      <c r="A310" t="s">
        <v>57</v>
      </c>
      <c r="E310" s="39" t="s">
        <v>2387</v>
      </c>
    </row>
    <row r="311" spans="1:16" ht="12.75">
      <c r="A311" t="s">
        <v>49</v>
      </c>
      <c s="34" t="s">
        <v>1951</v>
      </c>
      <c s="34" t="s">
        <v>2388</v>
      </c>
      <c s="35" t="s">
        <v>5</v>
      </c>
      <c s="6" t="s">
        <v>2389</v>
      </c>
      <c s="36" t="s">
        <v>2197</v>
      </c>
      <c s="37">
        <v>1</v>
      </c>
      <c s="36">
        <v>0</v>
      </c>
      <c s="36">
        <f>ROUND(G311*H311,6)</f>
      </c>
      <c r="L311" s="38">
        <v>0</v>
      </c>
      <c s="32">
        <f>ROUND(ROUND(L311,2)*ROUND(G311,3),2)</f>
      </c>
      <c s="36" t="s">
        <v>431</v>
      </c>
      <c>
        <f>(M311*21)/100</f>
      </c>
      <c t="s">
        <v>27</v>
      </c>
    </row>
    <row r="312" spans="1:5" ht="12.75">
      <c r="A312" s="35" t="s">
        <v>55</v>
      </c>
      <c r="E312" s="39" t="s">
        <v>5</v>
      </c>
    </row>
    <row r="313" spans="1:5" ht="12.75">
      <c r="A313" s="35" t="s">
        <v>56</v>
      </c>
      <c r="E313" s="40" t="s">
        <v>2260</v>
      </c>
    </row>
    <row r="314" spans="1:5" ht="12.75">
      <c r="A314" t="s">
        <v>57</v>
      </c>
      <c r="E314" s="39" t="s">
        <v>2390</v>
      </c>
    </row>
    <row r="315" spans="1:16" ht="12.75">
      <c r="A315" t="s">
        <v>49</v>
      </c>
      <c s="34" t="s">
        <v>1957</v>
      </c>
      <c s="34" t="s">
        <v>2391</v>
      </c>
      <c s="35" t="s">
        <v>5</v>
      </c>
      <c s="6" t="s">
        <v>2392</v>
      </c>
      <c s="36" t="s">
        <v>2197</v>
      </c>
      <c s="37">
        <v>1</v>
      </c>
      <c s="36">
        <v>0</v>
      </c>
      <c s="36">
        <f>ROUND(G315*H315,6)</f>
      </c>
      <c r="L315" s="38">
        <v>0</v>
      </c>
      <c s="32">
        <f>ROUND(ROUND(L315,2)*ROUND(G315,3),2)</f>
      </c>
      <c s="36" t="s">
        <v>431</v>
      </c>
      <c>
        <f>(M315*21)/100</f>
      </c>
      <c t="s">
        <v>27</v>
      </c>
    </row>
    <row r="316" spans="1:5" ht="12.75">
      <c r="A316" s="35" t="s">
        <v>55</v>
      </c>
      <c r="E316" s="39" t="s">
        <v>5</v>
      </c>
    </row>
    <row r="317" spans="1:5" ht="12.75">
      <c r="A317" s="35" t="s">
        <v>56</v>
      </c>
      <c r="E317" s="40" t="s">
        <v>2260</v>
      </c>
    </row>
    <row r="318" spans="1:5" ht="25.5">
      <c r="A318" t="s">
        <v>57</v>
      </c>
      <c r="E318" s="39" t="s">
        <v>2393</v>
      </c>
    </row>
    <row r="319" spans="1:16" ht="12.75">
      <c r="A319" t="s">
        <v>49</v>
      </c>
      <c s="34" t="s">
        <v>1960</v>
      </c>
      <c s="34" t="s">
        <v>2394</v>
      </c>
      <c s="35" t="s">
        <v>5</v>
      </c>
      <c s="6" t="s">
        <v>2395</v>
      </c>
      <c s="36" t="s">
        <v>2197</v>
      </c>
      <c s="37">
        <v>1</v>
      </c>
      <c s="36">
        <v>0</v>
      </c>
      <c s="36">
        <f>ROUND(G319*H319,6)</f>
      </c>
      <c r="L319" s="38">
        <v>0</v>
      </c>
      <c s="32">
        <f>ROUND(ROUND(L319,2)*ROUND(G319,3),2)</f>
      </c>
      <c s="36" t="s">
        <v>431</v>
      </c>
      <c>
        <f>(M319*21)/100</f>
      </c>
      <c t="s">
        <v>27</v>
      </c>
    </row>
    <row r="320" spans="1:5" ht="12.75">
      <c r="A320" s="35" t="s">
        <v>55</v>
      </c>
      <c r="E320" s="39" t="s">
        <v>5</v>
      </c>
    </row>
    <row r="321" spans="1:5" ht="12.75">
      <c r="A321" s="35" t="s">
        <v>56</v>
      </c>
      <c r="E321" s="40" t="s">
        <v>2260</v>
      </c>
    </row>
    <row r="322" spans="1:5" ht="51">
      <c r="A322" t="s">
        <v>57</v>
      </c>
      <c r="E322" s="39" t="s">
        <v>2396</v>
      </c>
    </row>
    <row r="323" spans="1:16" ht="12.75">
      <c r="A323" t="s">
        <v>49</v>
      </c>
      <c s="34" t="s">
        <v>1963</v>
      </c>
      <c s="34" t="s">
        <v>2397</v>
      </c>
      <c s="35" t="s">
        <v>5</v>
      </c>
      <c s="6" t="s">
        <v>2398</v>
      </c>
      <c s="36" t="s">
        <v>2197</v>
      </c>
      <c s="37">
        <v>1</v>
      </c>
      <c s="36">
        <v>0</v>
      </c>
      <c s="36">
        <f>ROUND(G323*H323,6)</f>
      </c>
      <c r="L323" s="38">
        <v>0</v>
      </c>
      <c s="32">
        <f>ROUND(ROUND(L323,2)*ROUND(G323,3),2)</f>
      </c>
      <c s="36" t="s">
        <v>431</v>
      </c>
      <c>
        <f>(M323*21)/100</f>
      </c>
      <c t="s">
        <v>27</v>
      </c>
    </row>
    <row r="324" spans="1:5" ht="12.75">
      <c r="A324" s="35" t="s">
        <v>55</v>
      </c>
      <c r="E324" s="39" t="s">
        <v>5</v>
      </c>
    </row>
    <row r="325" spans="1:5" ht="12.75">
      <c r="A325" s="35" t="s">
        <v>56</v>
      </c>
      <c r="E325" s="40" t="s">
        <v>2260</v>
      </c>
    </row>
    <row r="326" spans="1:5" ht="51">
      <c r="A326" t="s">
        <v>57</v>
      </c>
      <c r="E326" s="39" t="s">
        <v>2399</v>
      </c>
    </row>
    <row r="327" spans="1:16" ht="12.75">
      <c r="A327" t="s">
        <v>49</v>
      </c>
      <c s="34" t="s">
        <v>1750</v>
      </c>
      <c s="34" t="s">
        <v>2400</v>
      </c>
      <c s="35" t="s">
        <v>5</v>
      </c>
      <c s="6" t="s">
        <v>2401</v>
      </c>
      <c s="36" t="s">
        <v>2197</v>
      </c>
      <c s="37">
        <v>1</v>
      </c>
      <c s="36">
        <v>0</v>
      </c>
      <c s="36">
        <f>ROUND(G327*H327,6)</f>
      </c>
      <c r="L327" s="38">
        <v>0</v>
      </c>
      <c s="32">
        <f>ROUND(ROUND(L327,2)*ROUND(G327,3),2)</f>
      </c>
      <c s="36" t="s">
        <v>431</v>
      </c>
      <c>
        <f>(M327*21)/100</f>
      </c>
      <c t="s">
        <v>27</v>
      </c>
    </row>
    <row r="328" spans="1:5" ht="12.75">
      <c r="A328" s="35" t="s">
        <v>55</v>
      </c>
      <c r="E328" s="39" t="s">
        <v>5</v>
      </c>
    </row>
    <row r="329" spans="1:5" ht="12.75">
      <c r="A329" s="35" t="s">
        <v>56</v>
      </c>
      <c r="E329" s="40" t="s">
        <v>2260</v>
      </c>
    </row>
    <row r="330" spans="1:5" ht="38.25">
      <c r="A330" t="s">
        <v>57</v>
      </c>
      <c r="E330" s="39" t="s">
        <v>2402</v>
      </c>
    </row>
    <row r="331" spans="1:16" ht="12.75">
      <c r="A331" t="s">
        <v>49</v>
      </c>
      <c s="34" t="s">
        <v>1754</v>
      </c>
      <c s="34" t="s">
        <v>2403</v>
      </c>
      <c s="35" t="s">
        <v>5</v>
      </c>
      <c s="6" t="s">
        <v>2404</v>
      </c>
      <c s="36" t="s">
        <v>218</v>
      </c>
      <c s="37">
        <v>112</v>
      </c>
      <c s="36">
        <v>0</v>
      </c>
      <c s="36">
        <f>ROUND(G331*H331,6)</f>
      </c>
      <c r="L331" s="38">
        <v>0</v>
      </c>
      <c s="32">
        <f>ROUND(ROUND(L331,2)*ROUND(G331,3),2)</f>
      </c>
      <c s="36" t="s">
        <v>54</v>
      </c>
      <c>
        <f>(M331*21)/100</f>
      </c>
      <c t="s">
        <v>27</v>
      </c>
    </row>
    <row r="332" spans="1:5" ht="12.75">
      <c r="A332" s="35" t="s">
        <v>55</v>
      </c>
      <c r="E332" s="39" t="s">
        <v>5</v>
      </c>
    </row>
    <row r="333" spans="1:5" ht="12.75">
      <c r="A333" s="35" t="s">
        <v>56</v>
      </c>
      <c r="E333" s="40" t="s">
        <v>2243</v>
      </c>
    </row>
    <row r="334" spans="1:5" ht="51">
      <c r="A334" t="s">
        <v>57</v>
      </c>
      <c r="E334" s="39" t="s">
        <v>2405</v>
      </c>
    </row>
    <row r="335" spans="1:16" ht="12.75">
      <c r="A335" t="s">
        <v>49</v>
      </c>
      <c s="34" t="s">
        <v>1758</v>
      </c>
      <c s="34" t="s">
        <v>2406</v>
      </c>
      <c s="35" t="s">
        <v>5</v>
      </c>
      <c s="6" t="s">
        <v>2407</v>
      </c>
      <c s="36" t="s">
        <v>218</v>
      </c>
      <c s="37">
        <v>112</v>
      </c>
      <c s="36">
        <v>0</v>
      </c>
      <c s="36">
        <f>ROUND(G335*H335,6)</f>
      </c>
      <c r="L335" s="38">
        <v>0</v>
      </c>
      <c s="32">
        <f>ROUND(ROUND(L335,2)*ROUND(G335,3),2)</f>
      </c>
      <c s="36" t="s">
        <v>54</v>
      </c>
      <c>
        <f>(M335*21)/100</f>
      </c>
      <c t="s">
        <v>27</v>
      </c>
    </row>
    <row r="336" spans="1:5" ht="12.75">
      <c r="A336" s="35" t="s">
        <v>55</v>
      </c>
      <c r="E336" s="39" t="s">
        <v>5</v>
      </c>
    </row>
    <row r="337" spans="1:5" ht="12.75">
      <c r="A337" s="35" t="s">
        <v>56</v>
      </c>
      <c r="E337" s="40" t="s">
        <v>2243</v>
      </c>
    </row>
    <row r="338" spans="1:5" ht="25.5">
      <c r="A338" t="s">
        <v>57</v>
      </c>
      <c r="E338" s="39" t="s">
        <v>2408</v>
      </c>
    </row>
    <row r="339" spans="1:16" ht="12.75">
      <c r="A339" t="s">
        <v>49</v>
      </c>
      <c s="34" t="s">
        <v>1763</v>
      </c>
      <c s="34" t="s">
        <v>2409</v>
      </c>
      <c s="35" t="s">
        <v>5</v>
      </c>
      <c s="6" t="s">
        <v>2410</v>
      </c>
      <c s="36" t="s">
        <v>2411</v>
      </c>
      <c s="37">
        <v>60</v>
      </c>
      <c s="36">
        <v>0</v>
      </c>
      <c s="36">
        <f>ROUND(G339*H339,6)</f>
      </c>
      <c r="L339" s="38">
        <v>0</v>
      </c>
      <c s="32">
        <f>ROUND(ROUND(L339,2)*ROUND(G339,3),2)</f>
      </c>
      <c s="36" t="s">
        <v>54</v>
      </c>
      <c>
        <f>(M339*21)/100</f>
      </c>
      <c t="s">
        <v>27</v>
      </c>
    </row>
    <row r="340" spans="1:5" ht="12.75">
      <c r="A340" s="35" t="s">
        <v>55</v>
      </c>
      <c r="E340" s="39" t="s">
        <v>5</v>
      </c>
    </row>
    <row r="341" spans="1:5" ht="12.75">
      <c r="A341" s="35" t="s">
        <v>56</v>
      </c>
      <c r="E341" s="40" t="s">
        <v>2412</v>
      </c>
    </row>
    <row r="342" spans="1:5" ht="25.5">
      <c r="A342" t="s">
        <v>57</v>
      </c>
      <c r="E342" s="39" t="s">
        <v>2413</v>
      </c>
    </row>
    <row r="343" spans="1:13" ht="12.75">
      <c r="A343" t="s">
        <v>46</v>
      </c>
      <c r="C343" s="31" t="s">
        <v>2414</v>
      </c>
      <c r="E343" s="33" t="s">
        <v>2415</v>
      </c>
      <c r="J343" s="32">
        <f>0</f>
      </c>
      <c s="32">
        <f>0</f>
      </c>
      <c s="32">
        <f>0+L344+L348+L352</f>
      </c>
      <c s="32">
        <f>0+M344+M348+M352</f>
      </c>
    </row>
    <row r="344" spans="1:16" ht="12.75">
      <c r="A344" t="s">
        <v>49</v>
      </c>
      <c s="34" t="s">
        <v>2416</v>
      </c>
      <c s="34" t="s">
        <v>2417</v>
      </c>
      <c s="35" t="s">
        <v>5</v>
      </c>
      <c s="6" t="s">
        <v>2418</v>
      </c>
      <c s="36" t="s">
        <v>2419</v>
      </c>
      <c s="37">
        <v>320</v>
      </c>
      <c s="36">
        <v>0</v>
      </c>
      <c s="36">
        <f>ROUND(G344*H344,6)</f>
      </c>
      <c r="L344" s="38">
        <v>0</v>
      </c>
      <c s="32">
        <f>ROUND(ROUND(L344,2)*ROUND(G344,3),2)</f>
      </c>
      <c s="36" t="s">
        <v>431</v>
      </c>
      <c>
        <f>(M344*21)/100</f>
      </c>
      <c t="s">
        <v>27</v>
      </c>
    </row>
    <row r="345" spans="1:5" ht="12.75">
      <c r="A345" s="35" t="s">
        <v>55</v>
      </c>
      <c r="E345" s="39" t="s">
        <v>5</v>
      </c>
    </row>
    <row r="346" spans="1:5" ht="12.75">
      <c r="A346" s="35" t="s">
        <v>56</v>
      </c>
      <c r="E346" s="40" t="s">
        <v>2420</v>
      </c>
    </row>
    <row r="347" spans="1:5" ht="25.5">
      <c r="A347" t="s">
        <v>57</v>
      </c>
      <c r="E347" s="39" t="s">
        <v>2421</v>
      </c>
    </row>
    <row r="348" spans="1:16" ht="12.75">
      <c r="A348" t="s">
        <v>49</v>
      </c>
      <c s="34" t="s">
        <v>2422</v>
      </c>
      <c s="34" t="s">
        <v>2423</v>
      </c>
      <c s="35" t="s">
        <v>5</v>
      </c>
      <c s="6" t="s">
        <v>2424</v>
      </c>
      <c s="36" t="s">
        <v>2419</v>
      </c>
      <c s="37">
        <v>280</v>
      </c>
      <c s="36">
        <v>0</v>
      </c>
      <c s="36">
        <f>ROUND(G348*H348,6)</f>
      </c>
      <c r="L348" s="38">
        <v>0</v>
      </c>
      <c s="32">
        <f>ROUND(ROUND(L348,2)*ROUND(G348,3),2)</f>
      </c>
      <c s="36" t="s">
        <v>431</v>
      </c>
      <c>
        <f>(M348*21)/100</f>
      </c>
      <c t="s">
        <v>27</v>
      </c>
    </row>
    <row r="349" spans="1:5" ht="12.75">
      <c r="A349" s="35" t="s">
        <v>55</v>
      </c>
      <c r="E349" s="39" t="s">
        <v>5</v>
      </c>
    </row>
    <row r="350" spans="1:5" ht="12.75">
      <c r="A350" s="35" t="s">
        <v>56</v>
      </c>
      <c r="E350" s="40" t="s">
        <v>2425</v>
      </c>
    </row>
    <row r="351" spans="1:5" ht="25.5">
      <c r="A351" t="s">
        <v>57</v>
      </c>
      <c r="E351" s="39" t="s">
        <v>2421</v>
      </c>
    </row>
    <row r="352" spans="1:16" ht="12.75">
      <c r="A352" t="s">
        <v>49</v>
      </c>
      <c s="34" t="s">
        <v>2426</v>
      </c>
      <c s="34" t="s">
        <v>2427</v>
      </c>
      <c s="35" t="s">
        <v>5</v>
      </c>
      <c s="6" t="s">
        <v>2428</v>
      </c>
      <c s="36" t="s">
        <v>2411</v>
      </c>
      <c s="37">
        <v>60</v>
      </c>
      <c s="36">
        <v>0</v>
      </c>
      <c s="36">
        <f>ROUND(G352*H352,6)</f>
      </c>
      <c r="L352" s="38">
        <v>0</v>
      </c>
      <c s="32">
        <f>ROUND(ROUND(L352,2)*ROUND(G352,3),2)</f>
      </c>
      <c s="36" t="s">
        <v>431</v>
      </c>
      <c>
        <f>(M352*21)/100</f>
      </c>
      <c t="s">
        <v>27</v>
      </c>
    </row>
    <row r="353" spans="1:5" ht="12.75">
      <c r="A353" s="35" t="s">
        <v>55</v>
      </c>
      <c r="E353" s="39" t="s">
        <v>2429</v>
      </c>
    </row>
    <row r="354" spans="1:5" ht="12.75">
      <c r="A354" s="35" t="s">
        <v>56</v>
      </c>
      <c r="E354" s="40" t="s">
        <v>2381</v>
      </c>
    </row>
    <row r="355" spans="1:5" ht="25.5">
      <c r="A355" t="s">
        <v>57</v>
      </c>
      <c r="E355" s="39" t="s">
        <v>2430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2066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2066</v>
      </c>
      <c r="E4" s="26" t="s">
        <v>2067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2433</v>
      </c>
      <c r="E8" s="30" t="s">
        <v>2432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311</v>
      </c>
      <c r="E9" s="33" t="s">
        <v>631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311</v>
      </c>
      <c s="34" t="s">
        <v>545</v>
      </c>
      <c s="35" t="s">
        <v>5</v>
      </c>
      <c s="6" t="s">
        <v>546</v>
      </c>
      <c s="36" t="s">
        <v>53</v>
      </c>
      <c s="37">
        <v>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2434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527</v>
      </c>
    </row>
    <row r="14" spans="1:16" ht="25.5">
      <c r="A14" t="s">
        <v>49</v>
      </c>
      <c s="34" t="s">
        <v>314</v>
      </c>
      <c s="34" t="s">
        <v>2435</v>
      </c>
      <c s="35" t="s">
        <v>5</v>
      </c>
      <c s="6" t="s">
        <v>2436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2434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556</v>
      </c>
    </row>
    <row r="18" spans="1:16" ht="12.75">
      <c r="A18" t="s">
        <v>49</v>
      </c>
      <c s="34" t="s">
        <v>318</v>
      </c>
      <c s="34" t="s">
        <v>779</v>
      </c>
      <c s="35" t="s">
        <v>5</v>
      </c>
      <c s="6" t="s">
        <v>780</v>
      </c>
      <c s="36" t="s">
        <v>53</v>
      </c>
      <c s="37">
        <v>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25.5">
      <c r="A19" s="35" t="s">
        <v>55</v>
      </c>
      <c r="E19" s="39" t="s">
        <v>2437</v>
      </c>
    </row>
    <row r="20" spans="1:5" ht="12.75">
      <c r="A20" s="35" t="s">
        <v>56</v>
      </c>
      <c r="E20" s="40" t="s">
        <v>5</v>
      </c>
    </row>
    <row r="21" spans="1:5" ht="76.5">
      <c r="A21" t="s">
        <v>57</v>
      </c>
      <c r="E21" s="39" t="s">
        <v>781</v>
      </c>
    </row>
    <row r="22" spans="1:13" ht="12.75">
      <c r="A22" t="s">
        <v>46</v>
      </c>
      <c r="C22" s="31" t="s">
        <v>318</v>
      </c>
      <c r="E22" s="33" t="s">
        <v>1444</v>
      </c>
      <c r="J22" s="32">
        <f>0</f>
      </c>
      <c s="32">
        <f>0</f>
      </c>
      <c s="32">
        <f>0+L23+L27+L31+L35+L39+L43+L47</f>
      </c>
      <c s="32">
        <f>0+M23+M27+M31+M35+M39+M43+M47</f>
      </c>
    </row>
    <row r="23" spans="1:16" ht="25.5">
      <c r="A23" t="s">
        <v>49</v>
      </c>
      <c s="34" t="s">
        <v>277</v>
      </c>
      <c s="34" t="s">
        <v>2438</v>
      </c>
      <c s="35" t="s">
        <v>5</v>
      </c>
      <c s="6" t="s">
        <v>2439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25.5">
      <c r="A24" s="35" t="s">
        <v>55</v>
      </c>
      <c r="E24" s="39" t="s">
        <v>2440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2441</v>
      </c>
    </row>
    <row r="27" spans="1:16" ht="25.5">
      <c r="A27" t="s">
        <v>49</v>
      </c>
      <c s="34" t="s">
        <v>27</v>
      </c>
      <c s="34" t="s">
        <v>2442</v>
      </c>
      <c s="35" t="s">
        <v>5</v>
      </c>
      <c s="6" t="s">
        <v>2443</v>
      </c>
      <c s="36" t="s">
        <v>53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51">
      <c r="A28" s="35" t="s">
        <v>55</v>
      </c>
      <c r="E28" s="39" t="s">
        <v>2444</v>
      </c>
    </row>
    <row r="29" spans="1:5" ht="12.75">
      <c r="A29" s="35" t="s">
        <v>56</v>
      </c>
      <c r="E29" s="40" t="s">
        <v>2445</v>
      </c>
    </row>
    <row r="30" spans="1:5" ht="127.5">
      <c r="A30" t="s">
        <v>57</v>
      </c>
      <c r="E30" s="39" t="s">
        <v>2441</v>
      </c>
    </row>
    <row r="31" spans="1:16" ht="25.5">
      <c r="A31" t="s">
        <v>49</v>
      </c>
      <c s="34" t="s">
        <v>26</v>
      </c>
      <c s="34" t="s">
        <v>2446</v>
      </c>
      <c s="35" t="s">
        <v>5</v>
      </c>
      <c s="6" t="s">
        <v>2447</v>
      </c>
      <c s="36" t="s">
        <v>53</v>
      </c>
      <c s="37">
        <v>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38.25">
      <c r="A32" s="35" t="s">
        <v>55</v>
      </c>
      <c r="E32" s="39" t="s">
        <v>2448</v>
      </c>
    </row>
    <row r="33" spans="1:5" ht="12.75">
      <c r="A33" s="35" t="s">
        <v>56</v>
      </c>
      <c r="E33" s="40" t="s">
        <v>2449</v>
      </c>
    </row>
    <row r="34" spans="1:5" ht="127.5">
      <c r="A34" t="s">
        <v>57</v>
      </c>
      <c r="E34" s="39" t="s">
        <v>2441</v>
      </c>
    </row>
    <row r="35" spans="1:16" ht="25.5">
      <c r="A35" t="s">
        <v>49</v>
      </c>
      <c s="34" t="s">
        <v>299</v>
      </c>
      <c s="34" t="s">
        <v>2450</v>
      </c>
      <c s="35" t="s">
        <v>5</v>
      </c>
      <c s="6" t="s">
        <v>2451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25.5">
      <c r="A36" s="35" t="s">
        <v>55</v>
      </c>
      <c r="E36" s="39" t="s">
        <v>2452</v>
      </c>
    </row>
    <row r="37" spans="1:5" ht="12.75">
      <c r="A37" s="35" t="s">
        <v>56</v>
      </c>
      <c r="E37" s="40" t="s">
        <v>5</v>
      </c>
    </row>
    <row r="38" spans="1:5" ht="127.5">
      <c r="A38" t="s">
        <v>57</v>
      </c>
      <c r="E38" s="39" t="s">
        <v>2441</v>
      </c>
    </row>
    <row r="39" spans="1:16" ht="25.5">
      <c r="A39" t="s">
        <v>49</v>
      </c>
      <c s="34" t="s">
        <v>303</v>
      </c>
      <c s="34" t="s">
        <v>2453</v>
      </c>
      <c s="35" t="s">
        <v>5</v>
      </c>
      <c s="6" t="s">
        <v>2454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38.25">
      <c r="A40" s="35" t="s">
        <v>55</v>
      </c>
      <c r="E40" s="39" t="s">
        <v>2455</v>
      </c>
    </row>
    <row r="41" spans="1:5" ht="12.75">
      <c r="A41" s="35" t="s">
        <v>56</v>
      </c>
      <c r="E41" s="40" t="s">
        <v>2456</v>
      </c>
    </row>
    <row r="42" spans="1:5" ht="127.5">
      <c r="A42" t="s">
        <v>57</v>
      </c>
      <c r="E42" s="39" t="s">
        <v>2441</v>
      </c>
    </row>
    <row r="43" spans="1:16" ht="12.75">
      <c r="A43" t="s">
        <v>49</v>
      </c>
      <c s="34" t="s">
        <v>306</v>
      </c>
      <c s="34" t="s">
        <v>2457</v>
      </c>
      <c s="35" t="s">
        <v>5</v>
      </c>
      <c s="6" t="s">
        <v>2458</v>
      </c>
      <c s="36" t="s">
        <v>53</v>
      </c>
      <c s="37">
        <v>4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25.5">
      <c r="A44" s="35" t="s">
        <v>55</v>
      </c>
      <c r="E44" s="39" t="s">
        <v>2459</v>
      </c>
    </row>
    <row r="45" spans="1:5" ht="12.75">
      <c r="A45" s="35" t="s">
        <v>56</v>
      </c>
      <c r="E45" s="40" t="s">
        <v>2460</v>
      </c>
    </row>
    <row r="46" spans="1:5" ht="114.75">
      <c r="A46" t="s">
        <v>57</v>
      </c>
      <c r="E46" s="39" t="s">
        <v>2461</v>
      </c>
    </row>
    <row r="47" spans="1:16" ht="25.5">
      <c r="A47" t="s">
        <v>49</v>
      </c>
      <c s="34" t="s">
        <v>311</v>
      </c>
      <c s="34" t="s">
        <v>2462</v>
      </c>
      <c s="35" t="s">
        <v>277</v>
      </c>
      <c s="6" t="s">
        <v>2463</v>
      </c>
      <c s="36" t="s">
        <v>53</v>
      </c>
      <c s="37">
        <v>1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2464</v>
      </c>
    </row>
    <row r="49" spans="1:5" ht="12.75">
      <c r="A49" s="35" t="s">
        <v>56</v>
      </c>
      <c r="E49" s="40" t="s">
        <v>5</v>
      </c>
    </row>
    <row r="50" spans="1:5" ht="89.25">
      <c r="A50" t="s">
        <v>57</v>
      </c>
      <c r="E50" s="39" t="s">
        <v>2465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2066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2066</v>
      </c>
      <c r="E4" s="26" t="s">
        <v>2067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2468</v>
      </c>
      <c r="E8" s="30" t="s">
        <v>2467</v>
      </c>
      <c r="J8" s="29">
        <f>0+J9+J30</f>
      </c>
      <c s="29">
        <f>0+K9+K30</f>
      </c>
      <c s="29">
        <f>0+L9+L30</f>
      </c>
      <c s="29">
        <f>0+M9+M30</f>
      </c>
    </row>
    <row r="9" spans="1:13" ht="12.75">
      <c r="A9" t="s">
        <v>46</v>
      </c>
      <c r="C9" s="31" t="s">
        <v>626</v>
      </c>
      <c r="E9" s="33" t="s">
        <v>627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25.5">
      <c r="A10" t="s">
        <v>49</v>
      </c>
      <c s="34" t="s">
        <v>277</v>
      </c>
      <c s="34" t="s">
        <v>2469</v>
      </c>
      <c s="35" t="s">
        <v>2470</v>
      </c>
      <c s="6" t="s">
        <v>2471</v>
      </c>
      <c s="36" t="s">
        <v>1038</v>
      </c>
      <c s="37">
        <v>13.05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25.5">
      <c r="A11" s="35" t="s">
        <v>55</v>
      </c>
      <c r="E11" s="39" t="s">
        <v>1039</v>
      </c>
    </row>
    <row r="12" spans="1:5" ht="12.75">
      <c r="A12" s="35" t="s">
        <v>56</v>
      </c>
      <c r="E12" s="40" t="s">
        <v>5</v>
      </c>
    </row>
    <row r="13" spans="1:5" ht="140.25">
      <c r="A13" t="s">
        <v>57</v>
      </c>
      <c r="E13" s="39" t="s">
        <v>2472</v>
      </c>
    </row>
    <row r="14" spans="1:16" ht="25.5">
      <c r="A14" t="s">
        <v>49</v>
      </c>
      <c s="34" t="s">
        <v>27</v>
      </c>
      <c s="34" t="s">
        <v>2473</v>
      </c>
      <c s="35" t="s">
        <v>2474</v>
      </c>
      <c s="6" t="s">
        <v>2475</v>
      </c>
      <c s="36" t="s">
        <v>1038</v>
      </c>
      <c s="37">
        <v>555.63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431</v>
      </c>
      <c>
        <f>(M14*21)/100</f>
      </c>
      <c t="s">
        <v>27</v>
      </c>
    </row>
    <row r="15" spans="1:5" ht="25.5">
      <c r="A15" s="35" t="s">
        <v>55</v>
      </c>
      <c r="E15" s="39" t="s">
        <v>1039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2472</v>
      </c>
    </row>
    <row r="18" spans="1:16" ht="25.5">
      <c r="A18" t="s">
        <v>49</v>
      </c>
      <c s="34" t="s">
        <v>26</v>
      </c>
      <c s="34" t="s">
        <v>2476</v>
      </c>
      <c s="35" t="s">
        <v>2477</v>
      </c>
      <c s="6" t="s">
        <v>2478</v>
      </c>
      <c s="36" t="s">
        <v>1038</v>
      </c>
      <c s="37">
        <v>40.74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431</v>
      </c>
      <c>
        <f>(M18*21)/100</f>
      </c>
      <c t="s">
        <v>27</v>
      </c>
    </row>
    <row r="19" spans="1:5" ht="25.5">
      <c r="A19" s="35" t="s">
        <v>55</v>
      </c>
      <c r="E19" s="39" t="s">
        <v>1039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2472</v>
      </c>
    </row>
    <row r="22" spans="1:16" ht="25.5">
      <c r="A22" t="s">
        <v>49</v>
      </c>
      <c s="34" t="s">
        <v>299</v>
      </c>
      <c s="34" t="s">
        <v>1035</v>
      </c>
      <c s="35" t="s">
        <v>1036</v>
      </c>
      <c s="6" t="s">
        <v>2479</v>
      </c>
      <c s="36" t="s">
        <v>1038</v>
      </c>
      <c s="37">
        <v>302.02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431</v>
      </c>
      <c>
        <f>(M22*21)/100</f>
      </c>
      <c t="s">
        <v>27</v>
      </c>
    </row>
    <row r="23" spans="1:5" ht="25.5">
      <c r="A23" s="35" t="s">
        <v>55</v>
      </c>
      <c r="E23" s="39" t="s">
        <v>1039</v>
      </c>
    </row>
    <row r="24" spans="1:5" ht="12.75">
      <c r="A24" s="35" t="s">
        <v>56</v>
      </c>
      <c r="E24" s="40" t="s">
        <v>5</v>
      </c>
    </row>
    <row r="25" spans="1:5" ht="140.25">
      <c r="A25" t="s">
        <v>57</v>
      </c>
      <c r="E25" s="39" t="s">
        <v>2472</v>
      </c>
    </row>
    <row r="26" spans="1:16" ht="25.5">
      <c r="A26" t="s">
        <v>49</v>
      </c>
      <c s="34" t="s">
        <v>303</v>
      </c>
      <c s="34" t="s">
        <v>1613</v>
      </c>
      <c s="35" t="s">
        <v>1614</v>
      </c>
      <c s="6" t="s">
        <v>1615</v>
      </c>
      <c s="36" t="s">
        <v>1038</v>
      </c>
      <c s="37">
        <v>980.39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431</v>
      </c>
      <c>
        <f>(M26*21)/100</f>
      </c>
      <c t="s">
        <v>27</v>
      </c>
    </row>
    <row r="27" spans="1:5" ht="25.5">
      <c r="A27" s="35" t="s">
        <v>55</v>
      </c>
      <c r="E27" s="39" t="s">
        <v>1039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2472</v>
      </c>
    </row>
    <row r="30" spans="1:13" ht="12.75">
      <c r="A30" t="s">
        <v>46</v>
      </c>
      <c r="C30" s="31" t="s">
        <v>318</v>
      </c>
      <c r="E30" s="33" t="s">
        <v>1444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306</v>
      </c>
      <c s="34" t="s">
        <v>2480</v>
      </c>
      <c s="35" t="s">
        <v>5</v>
      </c>
      <c s="6" t="s">
        <v>2481</v>
      </c>
      <c s="36" t="s">
        <v>2482</v>
      </c>
      <c s="37">
        <v>2777.826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216.75">
      <c r="A34" t="s">
        <v>57</v>
      </c>
      <c r="E34" s="39" t="s">
        <v>2483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2066</v>
      </c>
      <c s="41">
        <f>Rekapitulace!C45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2066</v>
      </c>
      <c r="E4" s="26" t="s">
        <v>2067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2486</v>
      </c>
      <c r="E8" s="30" t="s">
        <v>2485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336</v>
      </c>
      <c r="E9" s="33" t="s">
        <v>2485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277</v>
      </c>
      <c s="34" t="s">
        <v>2487</v>
      </c>
      <c s="35" t="s">
        <v>5</v>
      </c>
      <c s="6" t="s">
        <v>2488</v>
      </c>
      <c s="36" t="s">
        <v>939</v>
      </c>
      <c s="37">
        <v>12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2489</v>
      </c>
    </row>
    <row r="13" spans="1:5" ht="25.5">
      <c r="A13" t="s">
        <v>57</v>
      </c>
      <c r="E13" s="39" t="s">
        <v>2490</v>
      </c>
    </row>
    <row r="14" spans="1:16" ht="12.75">
      <c r="A14" t="s">
        <v>49</v>
      </c>
      <c s="34" t="s">
        <v>27</v>
      </c>
      <c s="34" t="s">
        <v>2491</v>
      </c>
      <c s="35" t="s">
        <v>5</v>
      </c>
      <c s="6" t="s">
        <v>2492</v>
      </c>
      <c s="36" t="s">
        <v>939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431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2362</v>
      </c>
    </row>
    <row r="17" spans="1:5" ht="25.5">
      <c r="A17" t="s">
        <v>57</v>
      </c>
      <c r="E17" s="39" t="s">
        <v>2493</v>
      </c>
    </row>
    <row r="18" spans="1:16" ht="12.75">
      <c r="A18" t="s">
        <v>49</v>
      </c>
      <c s="34" t="s">
        <v>26</v>
      </c>
      <c s="34" t="s">
        <v>2494</v>
      </c>
      <c s="35" t="s">
        <v>5</v>
      </c>
      <c s="6" t="s">
        <v>2495</v>
      </c>
      <c s="36" t="s">
        <v>939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431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2198</v>
      </c>
    </row>
    <row r="21" spans="1:5" ht="25.5">
      <c r="A21" t="s">
        <v>57</v>
      </c>
      <c r="E21" s="39" t="s">
        <v>2496</v>
      </c>
    </row>
    <row r="22" spans="1:16" ht="12.75">
      <c r="A22" t="s">
        <v>49</v>
      </c>
      <c s="34" t="s">
        <v>299</v>
      </c>
      <c s="34" t="s">
        <v>2497</v>
      </c>
      <c s="35" t="s">
        <v>5</v>
      </c>
      <c s="6" t="s">
        <v>2498</v>
      </c>
      <c s="36" t="s">
        <v>939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431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2362</v>
      </c>
    </row>
    <row r="25" spans="1:5" ht="25.5">
      <c r="A25" t="s">
        <v>57</v>
      </c>
      <c r="E25" s="39" t="s">
        <v>2499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COUNTIFS(L8:L18,"=0",A8:A18,"P")+COUNTIFS(L8:L18,"",A8:A18,"P")+SUM(Q8:Q18)</f>
      </c>
    </row>
    <row r="8" spans="1:13" ht="12.75">
      <c r="A8" t="s">
        <v>44</v>
      </c>
      <c r="C8" s="28" t="s">
        <v>350</v>
      </c>
      <c r="E8" s="30" t="s">
        <v>349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351</v>
      </c>
      <c r="E9" s="33" t="s">
        <v>291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277</v>
      </c>
      <c s="34" t="s">
        <v>352</v>
      </c>
      <c s="35" t="s">
        <v>5</v>
      </c>
      <c s="6" t="s">
        <v>353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354</v>
      </c>
    </row>
    <row r="14" spans="1:16" ht="12.75">
      <c r="A14" t="s">
        <v>49</v>
      </c>
      <c s="34" t="s">
        <v>27</v>
      </c>
      <c s="34" t="s">
        <v>355</v>
      </c>
      <c s="35" t="s">
        <v>5</v>
      </c>
      <c s="6" t="s">
        <v>356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89.25">
      <c r="A17" t="s">
        <v>57</v>
      </c>
      <c r="E17" s="39" t="s">
        <v>357</v>
      </c>
    </row>
    <row r="18" spans="1:16" ht="12.75">
      <c r="A18" t="s">
        <v>49</v>
      </c>
      <c s="34" t="s">
        <v>26</v>
      </c>
      <c s="34" t="s">
        <v>358</v>
      </c>
      <c s="35" t="s">
        <v>5</v>
      </c>
      <c s="6" t="s">
        <v>359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53">
      <c r="A21" t="s">
        <v>57</v>
      </c>
      <c r="E21" s="39" t="s">
        <v>360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T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2500</v>
      </c>
      <c s="41">
        <f>Rekapitulace!C51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2500</v>
      </c>
      <c r="E4" s="26" t="s">
        <v>2501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COUNTIFS(L8:L113,"=0",A8:A113,"P")+COUNTIFS(L8:L113,"",A8:A113,"P")+SUM(Q8:Q113)</f>
      </c>
    </row>
    <row r="8" spans="1:13" ht="12.75">
      <c r="A8" t="s">
        <v>44</v>
      </c>
      <c r="C8" s="28" t="s">
        <v>2504</v>
      </c>
      <c r="E8" s="30" t="s">
        <v>2503</v>
      </c>
      <c r="J8" s="29">
        <f>0+J9+J26+J31+J36</f>
      </c>
      <c s="29">
        <f>0+K9+K26+K31+K36</f>
      </c>
      <c s="29">
        <f>0+L9+L26+L31+L36</f>
      </c>
      <c s="29">
        <f>0+M9+M26+M31+M36</f>
      </c>
    </row>
    <row r="9" spans="1:13" ht="12.75">
      <c r="A9" t="s">
        <v>46</v>
      </c>
      <c r="C9" s="31" t="s">
        <v>277</v>
      </c>
      <c r="E9" s="33" t="s">
        <v>1060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49</v>
      </c>
      <c s="34" t="s">
        <v>50</v>
      </c>
      <c s="34" t="s">
        <v>228</v>
      </c>
      <c s="35" t="s">
        <v>5</v>
      </c>
      <c s="6" t="s">
        <v>229</v>
      </c>
      <c s="36" t="s">
        <v>226</v>
      </c>
      <c s="37">
        <v>200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18.75">
      <c r="A13" t="s">
        <v>57</v>
      </c>
      <c r="E13" s="39" t="s">
        <v>1346</v>
      </c>
    </row>
    <row r="14" spans="1:16" ht="25.5">
      <c r="A14" t="s">
        <v>49</v>
      </c>
      <c s="34" t="s">
        <v>63</v>
      </c>
      <c s="34" t="s">
        <v>2505</v>
      </c>
      <c s="35" t="s">
        <v>5</v>
      </c>
      <c s="6" t="s">
        <v>2506</v>
      </c>
      <c s="36" t="s">
        <v>218</v>
      </c>
      <c s="37">
        <v>36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02">
      <c r="A17" t="s">
        <v>57</v>
      </c>
      <c r="E17" s="39" t="s">
        <v>512</v>
      </c>
    </row>
    <row r="18" spans="1:16" ht="12.75">
      <c r="A18" t="s">
        <v>49</v>
      </c>
      <c s="34" t="s">
        <v>79</v>
      </c>
      <c s="34" t="s">
        <v>231</v>
      </c>
      <c s="35" t="s">
        <v>5</v>
      </c>
      <c s="6" t="s">
        <v>232</v>
      </c>
      <c s="36" t="s">
        <v>226</v>
      </c>
      <c s="37">
        <v>195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29.5">
      <c r="A21" t="s">
        <v>57</v>
      </c>
      <c r="E21" s="39" t="s">
        <v>295</v>
      </c>
    </row>
    <row r="22" spans="1:16" ht="12.75">
      <c r="A22" t="s">
        <v>49</v>
      </c>
      <c s="34" t="s">
        <v>83</v>
      </c>
      <c s="34" t="s">
        <v>2507</v>
      </c>
      <c s="35" t="s">
        <v>5</v>
      </c>
      <c s="6" t="s">
        <v>2508</v>
      </c>
      <c s="36" t="s">
        <v>226</v>
      </c>
      <c s="37">
        <v>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2509</v>
      </c>
    </row>
    <row r="26" spans="1:13" ht="12.75">
      <c r="A26" t="s">
        <v>46</v>
      </c>
      <c r="C26" s="31" t="s">
        <v>27</v>
      </c>
      <c r="E26" s="33" t="s">
        <v>1080</v>
      </c>
      <c r="J26" s="32">
        <f>0</f>
      </c>
      <c s="32">
        <f>0</f>
      </c>
      <c s="32">
        <f>0+L27</f>
      </c>
      <c s="32">
        <f>0+M27</f>
      </c>
    </row>
    <row r="27" spans="1:16" ht="12.75">
      <c r="A27" t="s">
        <v>49</v>
      </c>
      <c s="34" t="s">
        <v>87</v>
      </c>
      <c s="34" t="s">
        <v>1562</v>
      </c>
      <c s="35" t="s">
        <v>5</v>
      </c>
      <c s="6" t="s">
        <v>1563</v>
      </c>
      <c s="36" t="s">
        <v>226</v>
      </c>
      <c s="37">
        <v>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369.75">
      <c r="A30" t="s">
        <v>57</v>
      </c>
      <c r="E30" s="39" t="s">
        <v>589</v>
      </c>
    </row>
    <row r="31" spans="1:13" ht="12.75">
      <c r="A31" t="s">
        <v>46</v>
      </c>
      <c r="C31" s="31" t="s">
        <v>303</v>
      </c>
      <c r="E31" s="33" t="s">
        <v>967</v>
      </c>
      <c r="J31" s="32">
        <f>0</f>
      </c>
      <c s="32">
        <f>0</f>
      </c>
      <c s="32">
        <f>0+L32</f>
      </c>
      <c s="32">
        <f>0+M32</f>
      </c>
    </row>
    <row r="32" spans="1:16" ht="12.75">
      <c r="A32" t="s">
        <v>49</v>
      </c>
      <c s="34" t="s">
        <v>91</v>
      </c>
      <c s="34" t="s">
        <v>2510</v>
      </c>
      <c s="35" t="s">
        <v>5</v>
      </c>
      <c s="6" t="s">
        <v>2511</v>
      </c>
      <c s="36" t="s">
        <v>803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54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40.25">
      <c r="A35" t="s">
        <v>57</v>
      </c>
      <c r="E35" s="39" t="s">
        <v>2512</v>
      </c>
    </row>
    <row r="36" spans="1:13" ht="12.75">
      <c r="A36" t="s">
        <v>46</v>
      </c>
      <c r="C36" s="31" t="s">
        <v>311</v>
      </c>
      <c r="E36" s="33" t="s">
        <v>631</v>
      </c>
      <c r="J36" s="32">
        <f>0</f>
      </c>
      <c s="32">
        <f>0</f>
      </c>
      <c s="32">
        <f>0+L37+L41+L45+L49+L53+L57+L61+L65+L69+L73+L77+L81+L85+L89+L93+L97+L101+L105+L109+L113</f>
      </c>
      <c s="32">
        <f>0+M37+M41+M45+M49+M53+M57+M61+M65+M69+M73+M77+M81+M85+M89+M93+M97+M101+M105+M109+M113</f>
      </c>
    </row>
    <row r="37" spans="1:16" ht="25.5">
      <c r="A37" t="s">
        <v>49</v>
      </c>
      <c s="34" t="s">
        <v>277</v>
      </c>
      <c s="34" t="s">
        <v>2513</v>
      </c>
      <c s="35" t="s">
        <v>5</v>
      </c>
      <c s="6" t="s">
        <v>2514</v>
      </c>
      <c s="36" t="s">
        <v>53</v>
      </c>
      <c s="37">
        <v>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54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5</v>
      </c>
    </row>
    <row r="40" spans="1:5" ht="102">
      <c r="A40" t="s">
        <v>57</v>
      </c>
      <c r="E40" s="39" t="s">
        <v>2515</v>
      </c>
    </row>
    <row r="41" spans="1:16" ht="25.5">
      <c r="A41" t="s">
        <v>49</v>
      </c>
      <c s="34" t="s">
        <v>27</v>
      </c>
      <c s="34" t="s">
        <v>2516</v>
      </c>
      <c s="35" t="s">
        <v>5</v>
      </c>
      <c s="6" t="s">
        <v>2517</v>
      </c>
      <c s="36" t="s">
        <v>53</v>
      </c>
      <c s="37">
        <v>1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02">
      <c r="A44" t="s">
        <v>57</v>
      </c>
      <c r="E44" s="39" t="s">
        <v>2518</v>
      </c>
    </row>
    <row r="45" spans="1:16" ht="25.5">
      <c r="A45" t="s">
        <v>49</v>
      </c>
      <c s="34" t="s">
        <v>26</v>
      </c>
      <c s="34" t="s">
        <v>2519</v>
      </c>
      <c s="35" t="s">
        <v>5</v>
      </c>
      <c s="6" t="s">
        <v>2520</v>
      </c>
      <c s="36" t="s">
        <v>53</v>
      </c>
      <c s="37">
        <v>10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76.5">
      <c r="A48" t="s">
        <v>57</v>
      </c>
      <c r="E48" s="39" t="s">
        <v>2521</v>
      </c>
    </row>
    <row r="49" spans="1:16" ht="25.5">
      <c r="A49" t="s">
        <v>49</v>
      </c>
      <c s="34" t="s">
        <v>299</v>
      </c>
      <c s="34" t="s">
        <v>2522</v>
      </c>
      <c s="35" t="s">
        <v>5</v>
      </c>
      <c s="6" t="s">
        <v>2523</v>
      </c>
      <c s="36" t="s">
        <v>53</v>
      </c>
      <c s="37">
        <v>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76.5">
      <c r="A52" t="s">
        <v>57</v>
      </c>
      <c r="E52" s="39" t="s">
        <v>2521</v>
      </c>
    </row>
    <row r="53" spans="1:16" ht="12.75">
      <c r="A53" t="s">
        <v>49</v>
      </c>
      <c s="34" t="s">
        <v>303</v>
      </c>
      <c s="34" t="s">
        <v>2524</v>
      </c>
      <c s="35" t="s">
        <v>5</v>
      </c>
      <c s="6" t="s">
        <v>2525</v>
      </c>
      <c s="36" t="s">
        <v>53</v>
      </c>
      <c s="37">
        <v>1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2526</v>
      </c>
    </row>
    <row r="57" spans="1:16" ht="38.25">
      <c r="A57" t="s">
        <v>49</v>
      </c>
      <c s="34" t="s">
        <v>306</v>
      </c>
      <c s="34" t="s">
        <v>2527</v>
      </c>
      <c s="35" t="s">
        <v>5</v>
      </c>
      <c s="6" t="s">
        <v>2528</v>
      </c>
      <c s="36" t="s">
        <v>154</v>
      </c>
      <c s="37">
        <v>30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40.25">
      <c r="A60" t="s">
        <v>57</v>
      </c>
      <c r="E60" s="39" t="s">
        <v>2529</v>
      </c>
    </row>
    <row r="61" spans="1:16" ht="12.75">
      <c r="A61" t="s">
        <v>49</v>
      </c>
      <c s="34" t="s">
        <v>311</v>
      </c>
      <c s="34" t="s">
        <v>2530</v>
      </c>
      <c s="35" t="s">
        <v>5</v>
      </c>
      <c s="6" t="s">
        <v>2531</v>
      </c>
      <c s="36" t="s">
        <v>53</v>
      </c>
      <c s="37">
        <v>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40.25">
      <c r="A64" t="s">
        <v>57</v>
      </c>
      <c r="E64" s="39" t="s">
        <v>2532</v>
      </c>
    </row>
    <row r="65" spans="1:16" ht="12.75">
      <c r="A65" t="s">
        <v>49</v>
      </c>
      <c s="34" t="s">
        <v>314</v>
      </c>
      <c s="34" t="s">
        <v>2533</v>
      </c>
      <c s="35" t="s">
        <v>5</v>
      </c>
      <c s="6" t="s">
        <v>2534</v>
      </c>
      <c s="36" t="s">
        <v>53</v>
      </c>
      <c s="37">
        <v>1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1574</v>
      </c>
    </row>
    <row r="69" spans="1:16" ht="12.75">
      <c r="A69" t="s">
        <v>49</v>
      </c>
      <c s="34" t="s">
        <v>318</v>
      </c>
      <c s="34" t="s">
        <v>805</v>
      </c>
      <c s="35" t="s">
        <v>5</v>
      </c>
      <c s="6" t="s">
        <v>806</v>
      </c>
      <c s="36" t="s">
        <v>53</v>
      </c>
      <c s="37">
        <v>1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613</v>
      </c>
    </row>
    <row r="73" spans="1:16" ht="12.75">
      <c r="A73" t="s">
        <v>49</v>
      </c>
      <c s="34" t="s">
        <v>322</v>
      </c>
      <c s="34" t="s">
        <v>2535</v>
      </c>
      <c s="35" t="s">
        <v>5</v>
      </c>
      <c s="6" t="s">
        <v>2536</v>
      </c>
      <c s="36" t="s">
        <v>53</v>
      </c>
      <c s="37">
        <v>1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613</v>
      </c>
    </row>
    <row r="77" spans="1:16" ht="12.75">
      <c r="A77" t="s">
        <v>49</v>
      </c>
      <c s="34" t="s">
        <v>326</v>
      </c>
      <c s="34" t="s">
        <v>2537</v>
      </c>
      <c s="35" t="s">
        <v>5</v>
      </c>
      <c s="6" t="s">
        <v>2538</v>
      </c>
      <c s="36" t="s">
        <v>218</v>
      </c>
      <c s="37">
        <v>2590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127.5">
      <c r="A80" t="s">
        <v>57</v>
      </c>
      <c r="E80" s="39" t="s">
        <v>2539</v>
      </c>
    </row>
    <row r="81" spans="1:16" ht="12.75">
      <c r="A81" t="s">
        <v>49</v>
      </c>
      <c s="34" t="s">
        <v>329</v>
      </c>
      <c s="34" t="s">
        <v>2540</v>
      </c>
      <c s="35" t="s">
        <v>5</v>
      </c>
      <c s="6" t="s">
        <v>2541</v>
      </c>
      <c s="36" t="s">
        <v>218</v>
      </c>
      <c s="37">
        <v>2279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501</v>
      </c>
    </row>
    <row r="85" spans="1:16" ht="12.75">
      <c r="A85" t="s">
        <v>49</v>
      </c>
      <c s="34" t="s">
        <v>333</v>
      </c>
      <c s="34" t="s">
        <v>216</v>
      </c>
      <c s="35" t="s">
        <v>5</v>
      </c>
      <c s="6" t="s">
        <v>217</v>
      </c>
      <c s="36" t="s">
        <v>218</v>
      </c>
      <c s="37">
        <v>20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501</v>
      </c>
    </row>
    <row r="89" spans="1:16" ht="12.75">
      <c r="A89" t="s">
        <v>49</v>
      </c>
      <c s="34" t="s">
        <v>336</v>
      </c>
      <c s="34" t="s">
        <v>2542</v>
      </c>
      <c s="35" t="s">
        <v>5</v>
      </c>
      <c s="6" t="s">
        <v>2543</v>
      </c>
      <c s="36" t="s">
        <v>218</v>
      </c>
      <c s="37">
        <v>261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89.25">
      <c r="A92" t="s">
        <v>57</v>
      </c>
      <c r="E92" s="39" t="s">
        <v>501</v>
      </c>
    </row>
    <row r="93" spans="1:16" ht="12.75">
      <c r="A93" t="s">
        <v>49</v>
      </c>
      <c s="34" t="s">
        <v>340</v>
      </c>
      <c s="34" t="s">
        <v>2544</v>
      </c>
      <c s="35" t="s">
        <v>5</v>
      </c>
      <c s="6" t="s">
        <v>2545</v>
      </c>
      <c s="36" t="s">
        <v>218</v>
      </c>
      <c s="37">
        <v>30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38.25">
      <c r="A96" t="s">
        <v>57</v>
      </c>
      <c r="E96" s="39" t="s">
        <v>924</v>
      </c>
    </row>
    <row r="97" spans="1:16" ht="25.5">
      <c r="A97" t="s">
        <v>49</v>
      </c>
      <c s="34" t="s">
        <v>344</v>
      </c>
      <c s="34" t="s">
        <v>2546</v>
      </c>
      <c s="35" t="s">
        <v>5</v>
      </c>
      <c s="6" t="s">
        <v>2547</v>
      </c>
      <c s="36" t="s">
        <v>53</v>
      </c>
      <c s="37">
        <v>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51">
      <c r="A100" t="s">
        <v>57</v>
      </c>
      <c r="E100" s="39" t="s">
        <v>2548</v>
      </c>
    </row>
    <row r="101" spans="1:16" ht="12.75">
      <c r="A101" t="s">
        <v>49</v>
      </c>
      <c s="34" t="s">
        <v>59</v>
      </c>
      <c s="34" t="s">
        <v>510</v>
      </c>
      <c s="35" t="s">
        <v>5</v>
      </c>
      <c s="6" t="s">
        <v>511</v>
      </c>
      <c s="36" t="s">
        <v>218</v>
      </c>
      <c s="37">
        <v>285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02">
      <c r="A104" t="s">
        <v>57</v>
      </c>
      <c r="E104" s="39" t="s">
        <v>512</v>
      </c>
    </row>
    <row r="105" spans="1:16" ht="25.5">
      <c r="A105" t="s">
        <v>49</v>
      </c>
      <c s="34" t="s">
        <v>67</v>
      </c>
      <c s="34" t="s">
        <v>564</v>
      </c>
      <c s="35" t="s">
        <v>5</v>
      </c>
      <c s="6" t="s">
        <v>565</v>
      </c>
      <c s="36" t="s">
        <v>218</v>
      </c>
      <c s="37">
        <v>20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76.5">
      <c r="A108" t="s">
        <v>57</v>
      </c>
      <c r="E108" s="39" t="s">
        <v>566</v>
      </c>
    </row>
    <row r="109" spans="1:16" ht="12.75">
      <c r="A109" t="s">
        <v>49</v>
      </c>
      <c s="34" t="s">
        <v>71</v>
      </c>
      <c s="34" t="s">
        <v>2549</v>
      </c>
      <c s="35" t="s">
        <v>5</v>
      </c>
      <c s="6" t="s">
        <v>2550</v>
      </c>
      <c s="36" t="s">
        <v>218</v>
      </c>
      <c s="37">
        <v>300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40.25">
      <c r="A112" t="s">
        <v>57</v>
      </c>
      <c r="E112" s="39" t="s">
        <v>2551</v>
      </c>
    </row>
    <row r="113" spans="1:16" ht="25.5">
      <c r="A113" t="s">
        <v>49</v>
      </c>
      <c s="34" t="s">
        <v>75</v>
      </c>
      <c s="34" t="s">
        <v>2552</v>
      </c>
      <c s="35" t="s">
        <v>5</v>
      </c>
      <c s="6" t="s">
        <v>2553</v>
      </c>
      <c s="36" t="s">
        <v>218</v>
      </c>
      <c s="37">
        <v>300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27.5">
      <c r="A116" t="s">
        <v>57</v>
      </c>
      <c r="E116" s="39" t="s">
        <v>2554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dimension ref="A1:T1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2555</v>
      </c>
      <c s="41">
        <f>Rekapitulace!C53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2555</v>
      </c>
      <c r="E4" s="26" t="s">
        <v>2556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COUNTIFS(L8:L173,"=0",A8:A173,"P")+COUNTIFS(L8:L173,"",A8:A173,"P")+SUM(Q8:Q173)</f>
      </c>
    </row>
    <row r="8" spans="1:13" ht="12.75">
      <c r="A8" t="s">
        <v>44</v>
      </c>
      <c r="C8" s="28" t="s">
        <v>2559</v>
      </c>
      <c r="E8" s="30" t="s">
        <v>2558</v>
      </c>
      <c r="J8" s="29">
        <f>0+J9+J30+J35+J40</f>
      </c>
      <c s="29">
        <f>0+K9+K30+K35+K40</f>
      </c>
      <c s="29">
        <f>0+L9+L30+L35+L40</f>
      </c>
      <c s="29">
        <f>0+M9+M30+M35+M40</f>
      </c>
    </row>
    <row r="9" spans="1:13" ht="12.75">
      <c r="A9" t="s">
        <v>46</v>
      </c>
      <c r="C9" s="31" t="s">
        <v>277</v>
      </c>
      <c r="E9" s="33" t="s">
        <v>1060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277</v>
      </c>
      <c s="34" t="s">
        <v>228</v>
      </c>
      <c s="35" t="s">
        <v>5</v>
      </c>
      <c s="6" t="s">
        <v>229</v>
      </c>
      <c s="36" t="s">
        <v>226</v>
      </c>
      <c s="37">
        <v>165.9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357">
      <c r="A13" t="s">
        <v>57</v>
      </c>
      <c r="E13" s="39" t="s">
        <v>2560</v>
      </c>
    </row>
    <row r="14" spans="1:16" ht="12.75">
      <c r="A14" t="s">
        <v>49</v>
      </c>
      <c s="34" t="s">
        <v>27</v>
      </c>
      <c s="34" t="s">
        <v>2561</v>
      </c>
      <c s="35" t="s">
        <v>5</v>
      </c>
      <c s="6" t="s">
        <v>2562</v>
      </c>
      <c s="36" t="s">
        <v>226</v>
      </c>
      <c s="37">
        <v>19.7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409.5">
      <c r="A17" t="s">
        <v>57</v>
      </c>
      <c r="E17" s="39" t="s">
        <v>2563</v>
      </c>
    </row>
    <row r="18" spans="1:16" ht="12.75">
      <c r="A18" t="s">
        <v>49</v>
      </c>
      <c s="34" t="s">
        <v>26</v>
      </c>
      <c s="34" t="s">
        <v>2564</v>
      </c>
      <c s="35" t="s">
        <v>5</v>
      </c>
      <c s="6" t="s">
        <v>2565</v>
      </c>
      <c s="36" t="s">
        <v>1713</v>
      </c>
      <c s="37">
        <v>17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1715</v>
      </c>
    </row>
    <row r="22" spans="1:16" ht="12.75">
      <c r="A22" t="s">
        <v>49</v>
      </c>
      <c s="34" t="s">
        <v>299</v>
      </c>
      <c s="34" t="s">
        <v>231</v>
      </c>
      <c s="35" t="s">
        <v>5</v>
      </c>
      <c s="6" t="s">
        <v>232</v>
      </c>
      <c s="36" t="s">
        <v>226</v>
      </c>
      <c s="37">
        <v>106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408">
      <c r="A25" t="s">
        <v>57</v>
      </c>
      <c r="E25" s="39" t="s">
        <v>2566</v>
      </c>
    </row>
    <row r="26" spans="1:16" ht="12.75">
      <c r="A26" t="s">
        <v>49</v>
      </c>
      <c s="34" t="s">
        <v>303</v>
      </c>
      <c s="34" t="s">
        <v>2507</v>
      </c>
      <c s="35" t="s">
        <v>5</v>
      </c>
      <c s="6" t="s">
        <v>2508</v>
      </c>
      <c s="36" t="s">
        <v>803</v>
      </c>
      <c s="37">
        <v>131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2509</v>
      </c>
    </row>
    <row r="30" spans="1:13" ht="12.75">
      <c r="A30" t="s">
        <v>46</v>
      </c>
      <c r="C30" s="31" t="s">
        <v>27</v>
      </c>
      <c r="E30" s="33" t="s">
        <v>1080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306</v>
      </c>
      <c s="34" t="s">
        <v>1562</v>
      </c>
      <c s="35" t="s">
        <v>5</v>
      </c>
      <c s="6" t="s">
        <v>1563</v>
      </c>
      <c s="36" t="s">
        <v>226</v>
      </c>
      <c s="37">
        <v>19.7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395.25">
      <c r="A34" t="s">
        <v>57</v>
      </c>
      <c r="E34" s="39" t="s">
        <v>2567</v>
      </c>
    </row>
    <row r="35" spans="1:13" ht="12.75">
      <c r="A35" t="s">
        <v>46</v>
      </c>
      <c r="C35" s="31" t="s">
        <v>26</v>
      </c>
      <c r="E35" s="33" t="s">
        <v>967</v>
      </c>
      <c r="J35" s="32">
        <f>0</f>
      </c>
      <c s="32">
        <f>0</f>
      </c>
      <c s="32">
        <f>0+L36</f>
      </c>
      <c s="32">
        <f>0+M36</f>
      </c>
    </row>
    <row r="36" spans="1:16" ht="12.75">
      <c r="A36" t="s">
        <v>49</v>
      </c>
      <c s="34" t="s">
        <v>311</v>
      </c>
      <c s="34" t="s">
        <v>2510</v>
      </c>
      <c s="35" t="s">
        <v>5</v>
      </c>
      <c s="6" t="s">
        <v>2511</v>
      </c>
      <c s="36" t="s">
        <v>803</v>
      </c>
      <c s="37">
        <v>34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54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40.25">
      <c r="A39" t="s">
        <v>57</v>
      </c>
      <c r="E39" s="39" t="s">
        <v>2568</v>
      </c>
    </row>
    <row r="40" spans="1:13" ht="12.75">
      <c r="A40" t="s">
        <v>46</v>
      </c>
      <c r="C40" s="31" t="s">
        <v>299</v>
      </c>
      <c r="E40" s="33" t="s">
        <v>631</v>
      </c>
      <c r="J40" s="32">
        <f>0</f>
      </c>
      <c s="32">
        <f>0</f>
      </c>
      <c s="32">
        <f>0+L41+L45+L49+L53+L57+L61+L65+L69+L73+L77+L81+L85+L89+L93+L97+L101+L105+L109+L113+L117+L121+L125+L129+L133+L137+L141+L145+L149+L153+L157+L161+L165+L169+L173</f>
      </c>
      <c s="32">
        <f>0+M41+M45+M49+M53+M57+M61+M65+M69+M73+M77+M81+M85+M89+M93+M97+M101+M105+M109+M113+M117+M121+M125+M129+M133+M137+M141+M145+M149+M153+M157+M161+M165+M169+M173</f>
      </c>
    </row>
    <row r="41" spans="1:16" ht="12.75">
      <c r="A41" t="s">
        <v>49</v>
      </c>
      <c s="34" t="s">
        <v>314</v>
      </c>
      <c s="34" t="s">
        <v>2569</v>
      </c>
      <c s="35" t="s">
        <v>5</v>
      </c>
      <c s="6" t="s">
        <v>2570</v>
      </c>
      <c s="36" t="s">
        <v>218</v>
      </c>
      <c s="37">
        <v>289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54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</v>
      </c>
    </row>
    <row r="44" spans="1:5" ht="12.75">
      <c r="A44" t="s">
        <v>57</v>
      </c>
      <c r="E44" s="39" t="s">
        <v>5</v>
      </c>
    </row>
    <row r="45" spans="1:16" ht="12.75">
      <c r="A45" t="s">
        <v>49</v>
      </c>
      <c s="34" t="s">
        <v>318</v>
      </c>
      <c s="34" t="s">
        <v>2571</v>
      </c>
      <c s="35" t="s">
        <v>5</v>
      </c>
      <c s="6" t="s">
        <v>2572</v>
      </c>
      <c s="36" t="s">
        <v>218</v>
      </c>
      <c s="37">
        <v>164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54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89.25">
      <c r="A48" t="s">
        <v>57</v>
      </c>
      <c r="E48" s="39" t="s">
        <v>501</v>
      </c>
    </row>
    <row r="49" spans="1:16" ht="12.75">
      <c r="A49" t="s">
        <v>49</v>
      </c>
      <c s="34" t="s">
        <v>322</v>
      </c>
      <c s="34" t="s">
        <v>2540</v>
      </c>
      <c s="35" t="s">
        <v>5</v>
      </c>
      <c s="6" t="s">
        <v>2541</v>
      </c>
      <c s="36" t="s">
        <v>218</v>
      </c>
      <c s="37">
        <v>715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54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89.25">
      <c r="A52" t="s">
        <v>57</v>
      </c>
      <c r="E52" s="39" t="s">
        <v>501</v>
      </c>
    </row>
    <row r="53" spans="1:16" ht="12.75">
      <c r="A53" t="s">
        <v>49</v>
      </c>
      <c s="34" t="s">
        <v>326</v>
      </c>
      <c s="34" t="s">
        <v>499</v>
      </c>
      <c s="35" t="s">
        <v>5</v>
      </c>
      <c s="6" t="s">
        <v>500</v>
      </c>
      <c s="36" t="s">
        <v>218</v>
      </c>
      <c s="37">
        <v>480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54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89.25">
      <c r="A56" t="s">
        <v>57</v>
      </c>
      <c r="E56" s="39" t="s">
        <v>501</v>
      </c>
    </row>
    <row r="57" spans="1:16" ht="12.75">
      <c r="A57" t="s">
        <v>49</v>
      </c>
      <c s="34" t="s">
        <v>329</v>
      </c>
      <c s="34" t="s">
        <v>2573</v>
      </c>
      <c s="35" t="s">
        <v>5</v>
      </c>
      <c s="6" t="s">
        <v>2574</v>
      </c>
      <c s="36" t="s">
        <v>218</v>
      </c>
      <c s="37">
        <v>525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54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5</v>
      </c>
    </row>
    <row r="60" spans="1:5" ht="127.5">
      <c r="A60" t="s">
        <v>57</v>
      </c>
      <c r="E60" s="39" t="s">
        <v>2539</v>
      </c>
    </row>
    <row r="61" spans="1:16" ht="12.75">
      <c r="A61" t="s">
        <v>49</v>
      </c>
      <c s="34" t="s">
        <v>333</v>
      </c>
      <c s="34" t="s">
        <v>2575</v>
      </c>
      <c s="35" t="s">
        <v>5</v>
      </c>
      <c s="6" t="s">
        <v>2576</v>
      </c>
      <c s="36" t="s">
        <v>53</v>
      </c>
      <c s="37">
        <v>25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54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14.75">
      <c r="A64" t="s">
        <v>57</v>
      </c>
      <c r="E64" s="39" t="s">
        <v>2577</v>
      </c>
    </row>
    <row r="65" spans="1:16" ht="25.5">
      <c r="A65" t="s">
        <v>49</v>
      </c>
      <c s="34" t="s">
        <v>336</v>
      </c>
      <c s="34" t="s">
        <v>2578</v>
      </c>
      <c s="35" t="s">
        <v>5</v>
      </c>
      <c s="6" t="s">
        <v>2579</v>
      </c>
      <c s="36" t="s">
        <v>53</v>
      </c>
      <c s="37">
        <v>4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54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14.75">
      <c r="A68" t="s">
        <v>57</v>
      </c>
      <c r="E68" s="39" t="s">
        <v>2577</v>
      </c>
    </row>
    <row r="69" spans="1:16" ht="25.5">
      <c r="A69" t="s">
        <v>49</v>
      </c>
      <c s="34" t="s">
        <v>340</v>
      </c>
      <c s="34" t="s">
        <v>2580</v>
      </c>
      <c s="35" t="s">
        <v>5</v>
      </c>
      <c s="6" t="s">
        <v>2581</v>
      </c>
      <c s="36" t="s">
        <v>53</v>
      </c>
      <c s="37">
        <v>15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54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02">
      <c r="A72" t="s">
        <v>57</v>
      </c>
      <c r="E72" s="39" t="s">
        <v>2582</v>
      </c>
    </row>
    <row r="73" spans="1:16" ht="25.5">
      <c r="A73" t="s">
        <v>49</v>
      </c>
      <c s="34" t="s">
        <v>344</v>
      </c>
      <c s="34" t="s">
        <v>2583</v>
      </c>
      <c s="35" t="s">
        <v>5</v>
      </c>
      <c s="6" t="s">
        <v>2584</v>
      </c>
      <c s="36" t="s">
        <v>53</v>
      </c>
      <c s="37">
        <v>12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54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102">
      <c r="A76" t="s">
        <v>57</v>
      </c>
      <c r="E76" s="39" t="s">
        <v>2582</v>
      </c>
    </row>
    <row r="77" spans="1:16" ht="25.5">
      <c r="A77" t="s">
        <v>49</v>
      </c>
      <c s="34" t="s">
        <v>50</v>
      </c>
      <c s="34" t="s">
        <v>2585</v>
      </c>
      <c s="35" t="s">
        <v>5</v>
      </c>
      <c s="6" t="s">
        <v>2586</v>
      </c>
      <c s="36" t="s">
        <v>53</v>
      </c>
      <c s="37">
        <v>18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54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</v>
      </c>
    </row>
    <row r="80" spans="1:5" ht="89.25">
      <c r="A80" t="s">
        <v>57</v>
      </c>
      <c r="E80" s="39" t="s">
        <v>2587</v>
      </c>
    </row>
    <row r="81" spans="1:16" ht="25.5">
      <c r="A81" t="s">
        <v>49</v>
      </c>
      <c s="34" t="s">
        <v>59</v>
      </c>
      <c s="34" t="s">
        <v>2588</v>
      </c>
      <c s="35" t="s">
        <v>5</v>
      </c>
      <c s="6" t="s">
        <v>2589</v>
      </c>
      <c s="36" t="s">
        <v>53</v>
      </c>
      <c s="37">
        <v>78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54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89.25">
      <c r="A84" t="s">
        <v>57</v>
      </c>
      <c r="E84" s="39" t="s">
        <v>2587</v>
      </c>
    </row>
    <row r="85" spans="1:16" ht="12.75">
      <c r="A85" t="s">
        <v>49</v>
      </c>
      <c s="34" t="s">
        <v>63</v>
      </c>
      <c s="34" t="s">
        <v>2590</v>
      </c>
      <c s="35" t="s">
        <v>5</v>
      </c>
      <c s="6" t="s">
        <v>2591</v>
      </c>
      <c s="36" t="s">
        <v>53</v>
      </c>
      <c s="37">
        <v>7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54</v>
      </c>
      <c>
        <f>(M85*21)/100</f>
      </c>
      <c t="s">
        <v>27</v>
      </c>
    </row>
    <row r="86" spans="1:5" ht="12.75">
      <c r="A86" s="35" t="s">
        <v>55</v>
      </c>
      <c r="E86" s="39" t="s">
        <v>5</v>
      </c>
    </row>
    <row r="87" spans="1:5" ht="12.75">
      <c r="A87" s="35" t="s">
        <v>56</v>
      </c>
      <c r="E87" s="40" t="s">
        <v>5</v>
      </c>
    </row>
    <row r="88" spans="1:5" ht="89.25">
      <c r="A88" t="s">
        <v>57</v>
      </c>
      <c r="E88" s="39" t="s">
        <v>2587</v>
      </c>
    </row>
    <row r="89" spans="1:16" ht="25.5">
      <c r="A89" t="s">
        <v>49</v>
      </c>
      <c s="34" t="s">
        <v>67</v>
      </c>
      <c s="34" t="s">
        <v>2592</v>
      </c>
      <c s="35" t="s">
        <v>5</v>
      </c>
      <c s="6" t="s">
        <v>2593</v>
      </c>
      <c s="36" t="s">
        <v>53</v>
      </c>
      <c s="37">
        <v>35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54</v>
      </c>
      <c>
        <f>(M89*21)/100</f>
      </c>
      <c t="s">
        <v>27</v>
      </c>
    </row>
    <row r="90" spans="1:5" ht="12.75">
      <c r="A90" s="35" t="s">
        <v>55</v>
      </c>
      <c r="E90" s="39" t="s">
        <v>5</v>
      </c>
    </row>
    <row r="91" spans="1:5" ht="12.75">
      <c r="A91" s="35" t="s">
        <v>56</v>
      </c>
      <c r="E91" s="40" t="s">
        <v>5</v>
      </c>
    </row>
    <row r="92" spans="1:5" ht="76.5">
      <c r="A92" t="s">
        <v>57</v>
      </c>
      <c r="E92" s="39" t="s">
        <v>2594</v>
      </c>
    </row>
    <row r="93" spans="1:16" ht="25.5">
      <c r="A93" t="s">
        <v>49</v>
      </c>
      <c s="34" t="s">
        <v>71</v>
      </c>
      <c s="34" t="s">
        <v>2595</v>
      </c>
      <c s="35" t="s">
        <v>5</v>
      </c>
      <c s="6" t="s">
        <v>2596</v>
      </c>
      <c s="36" t="s">
        <v>53</v>
      </c>
      <c s="37">
        <v>11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54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</v>
      </c>
    </row>
    <row r="96" spans="1:5" ht="89.25">
      <c r="A96" t="s">
        <v>57</v>
      </c>
      <c r="E96" s="39" t="s">
        <v>2587</v>
      </c>
    </row>
    <row r="97" spans="1:16" ht="25.5">
      <c r="A97" t="s">
        <v>49</v>
      </c>
      <c s="34" t="s">
        <v>75</v>
      </c>
      <c s="34" t="s">
        <v>2597</v>
      </c>
      <c s="35" t="s">
        <v>5</v>
      </c>
      <c s="6" t="s">
        <v>2598</v>
      </c>
      <c s="36" t="s">
        <v>53</v>
      </c>
      <c s="37">
        <v>38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54</v>
      </c>
      <c>
        <f>(M97*21)/100</f>
      </c>
      <c t="s">
        <v>27</v>
      </c>
    </row>
    <row r="98" spans="1:5" ht="12.75">
      <c r="A98" s="35" t="s">
        <v>55</v>
      </c>
      <c r="E98" s="39" t="s">
        <v>5</v>
      </c>
    </row>
    <row r="99" spans="1:5" ht="12.75">
      <c r="A99" s="35" t="s">
        <v>56</v>
      </c>
      <c r="E99" s="40" t="s">
        <v>5</v>
      </c>
    </row>
    <row r="100" spans="1:5" ht="76.5">
      <c r="A100" t="s">
        <v>57</v>
      </c>
      <c r="E100" s="39" t="s">
        <v>2594</v>
      </c>
    </row>
    <row r="101" spans="1:16" ht="25.5">
      <c r="A101" t="s">
        <v>49</v>
      </c>
      <c s="34" t="s">
        <v>79</v>
      </c>
      <c s="34" t="s">
        <v>2599</v>
      </c>
      <c s="35" t="s">
        <v>5</v>
      </c>
      <c s="6" t="s">
        <v>2600</v>
      </c>
      <c s="36" t="s">
        <v>53</v>
      </c>
      <c s="37">
        <v>2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54</v>
      </c>
      <c>
        <f>(M101*21)/100</f>
      </c>
      <c t="s">
        <v>27</v>
      </c>
    </row>
    <row r="102" spans="1:5" ht="12.75">
      <c r="A102" s="35" t="s">
        <v>55</v>
      </c>
      <c r="E102" s="39" t="s">
        <v>5</v>
      </c>
    </row>
    <row r="103" spans="1:5" ht="12.75">
      <c r="A103" s="35" t="s">
        <v>56</v>
      </c>
      <c r="E103" s="40" t="s">
        <v>5</v>
      </c>
    </row>
    <row r="104" spans="1:5" ht="127.5">
      <c r="A104" t="s">
        <v>57</v>
      </c>
      <c r="E104" s="39" t="s">
        <v>2601</v>
      </c>
    </row>
    <row r="105" spans="1:16" ht="25.5">
      <c r="A105" t="s">
        <v>49</v>
      </c>
      <c s="34" t="s">
        <v>83</v>
      </c>
      <c s="34" t="s">
        <v>2602</v>
      </c>
      <c s="35" t="s">
        <v>5</v>
      </c>
      <c s="6" t="s">
        <v>2603</v>
      </c>
      <c s="36" t="s">
        <v>53</v>
      </c>
      <c s="37">
        <v>1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54</v>
      </c>
      <c>
        <f>(M105*21)/100</f>
      </c>
      <c t="s">
        <v>27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56</v>
      </c>
      <c r="E107" s="40" t="s">
        <v>5</v>
      </c>
    </row>
    <row r="108" spans="1:5" ht="102">
      <c r="A108" t="s">
        <v>57</v>
      </c>
      <c r="E108" s="39" t="s">
        <v>2518</v>
      </c>
    </row>
    <row r="109" spans="1:16" ht="25.5">
      <c r="A109" t="s">
        <v>49</v>
      </c>
      <c s="34" t="s">
        <v>87</v>
      </c>
      <c s="34" t="s">
        <v>2604</v>
      </c>
      <c s="35" t="s">
        <v>5</v>
      </c>
      <c s="6" t="s">
        <v>2605</v>
      </c>
      <c s="36" t="s">
        <v>53</v>
      </c>
      <c s="37">
        <v>1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54</v>
      </c>
      <c>
        <f>(M109*21)/100</f>
      </c>
      <c t="s">
        <v>27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56</v>
      </c>
      <c r="E111" s="40" t="s">
        <v>5</v>
      </c>
    </row>
    <row r="112" spans="1:5" ht="102">
      <c r="A112" t="s">
        <v>57</v>
      </c>
      <c r="E112" s="39" t="s">
        <v>2606</v>
      </c>
    </row>
    <row r="113" spans="1:16" ht="25.5">
      <c r="A113" t="s">
        <v>49</v>
      </c>
      <c s="34" t="s">
        <v>91</v>
      </c>
      <c s="34" t="s">
        <v>765</v>
      </c>
      <c s="35" t="s">
        <v>5</v>
      </c>
      <c s="6" t="s">
        <v>766</v>
      </c>
      <c s="36" t="s">
        <v>53</v>
      </c>
      <c s="37">
        <v>1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54</v>
      </c>
      <c>
        <f>(M113*21)/100</f>
      </c>
      <c t="s">
        <v>27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56</v>
      </c>
      <c r="E115" s="40" t="s">
        <v>5</v>
      </c>
    </row>
    <row r="116" spans="1:5" ht="153">
      <c r="A116" t="s">
        <v>57</v>
      </c>
      <c r="E116" s="39" t="s">
        <v>2607</v>
      </c>
    </row>
    <row r="117" spans="1:16" ht="25.5">
      <c r="A117" t="s">
        <v>49</v>
      </c>
      <c s="34" t="s">
        <v>95</v>
      </c>
      <c s="34" t="s">
        <v>2608</v>
      </c>
      <c s="35" t="s">
        <v>5</v>
      </c>
      <c s="6" t="s">
        <v>2609</v>
      </c>
      <c s="36" t="s">
        <v>53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54</v>
      </c>
      <c>
        <f>(M117*21)/100</f>
      </c>
      <c t="s">
        <v>27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56</v>
      </c>
      <c r="E119" s="40" t="s">
        <v>5</v>
      </c>
    </row>
    <row r="120" spans="1:5" ht="153">
      <c r="A120" t="s">
        <v>57</v>
      </c>
      <c r="E120" s="39" t="s">
        <v>2607</v>
      </c>
    </row>
    <row r="121" spans="1:16" ht="25.5">
      <c r="A121" t="s">
        <v>49</v>
      </c>
      <c s="34" t="s">
        <v>99</v>
      </c>
      <c s="34" t="s">
        <v>2610</v>
      </c>
      <c s="35" t="s">
        <v>5</v>
      </c>
      <c s="6" t="s">
        <v>2611</v>
      </c>
      <c s="36" t="s">
        <v>53</v>
      </c>
      <c s="37">
        <v>1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54</v>
      </c>
      <c>
        <f>(M121*21)/100</f>
      </c>
      <c t="s">
        <v>27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56</v>
      </c>
      <c r="E123" s="40" t="s">
        <v>5</v>
      </c>
    </row>
    <row r="124" spans="1:5" ht="102">
      <c r="A124" t="s">
        <v>57</v>
      </c>
      <c r="E124" s="39" t="s">
        <v>2612</v>
      </c>
    </row>
    <row r="125" spans="1:16" ht="25.5">
      <c r="A125" t="s">
        <v>49</v>
      </c>
      <c s="34" t="s">
        <v>103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54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14.75">
      <c r="A128" t="s">
        <v>57</v>
      </c>
      <c r="E128" s="39" t="s">
        <v>58</v>
      </c>
    </row>
    <row r="129" spans="1:16" ht="38.25">
      <c r="A129" t="s">
        <v>49</v>
      </c>
      <c s="34" t="s">
        <v>107</v>
      </c>
      <c s="34" t="s">
        <v>709</v>
      </c>
      <c s="35" t="s">
        <v>5</v>
      </c>
      <c s="6" t="s">
        <v>2613</v>
      </c>
      <c s="36" t="s">
        <v>53</v>
      </c>
      <c s="37">
        <v>1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54</v>
      </c>
      <c>
        <f>(M129*21)/100</f>
      </c>
      <c t="s">
        <v>27</v>
      </c>
    </row>
    <row r="130" spans="1:5" ht="12.75">
      <c r="A130" s="35" t="s">
        <v>55</v>
      </c>
      <c r="E130" s="39" t="s">
        <v>5</v>
      </c>
    </row>
    <row r="131" spans="1:5" ht="12.75">
      <c r="A131" s="35" t="s">
        <v>56</v>
      </c>
      <c r="E131" s="40" t="s">
        <v>5</v>
      </c>
    </row>
    <row r="132" spans="1:5" ht="114.75">
      <c r="A132" t="s">
        <v>57</v>
      </c>
      <c r="E132" s="39" t="s">
        <v>58</v>
      </c>
    </row>
    <row r="133" spans="1:16" ht="12.75">
      <c r="A133" t="s">
        <v>49</v>
      </c>
      <c s="34" t="s">
        <v>111</v>
      </c>
      <c s="34" t="s">
        <v>2614</v>
      </c>
      <c s="35" t="s">
        <v>5</v>
      </c>
      <c s="6" t="s">
        <v>2615</v>
      </c>
      <c s="36" t="s">
        <v>53</v>
      </c>
      <c s="37">
        <v>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54</v>
      </c>
      <c>
        <f>(M133*21)/100</f>
      </c>
      <c t="s">
        <v>27</v>
      </c>
    </row>
    <row r="134" spans="1:5" ht="12.75">
      <c r="A134" s="35" t="s">
        <v>55</v>
      </c>
      <c r="E134" s="39" t="s">
        <v>5</v>
      </c>
    </row>
    <row r="135" spans="1:5" ht="12.75">
      <c r="A135" s="35" t="s">
        <v>56</v>
      </c>
      <c r="E135" s="40" t="s">
        <v>5</v>
      </c>
    </row>
    <row r="136" spans="1:5" ht="114.75">
      <c r="A136" t="s">
        <v>57</v>
      </c>
      <c r="E136" s="39" t="s">
        <v>1574</v>
      </c>
    </row>
    <row r="137" spans="1:16" ht="12.75">
      <c r="A137" t="s">
        <v>49</v>
      </c>
      <c s="34" t="s">
        <v>115</v>
      </c>
      <c s="34" t="s">
        <v>2616</v>
      </c>
      <c s="35" t="s">
        <v>5</v>
      </c>
      <c s="6" t="s">
        <v>2617</v>
      </c>
      <c s="36" t="s">
        <v>53</v>
      </c>
      <c s="37">
        <v>2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54</v>
      </c>
      <c>
        <f>(M137*21)/100</f>
      </c>
      <c t="s">
        <v>27</v>
      </c>
    </row>
    <row r="138" spans="1:5" ht="12.75">
      <c r="A138" s="35" t="s">
        <v>55</v>
      </c>
      <c r="E138" s="39" t="s">
        <v>5</v>
      </c>
    </row>
    <row r="139" spans="1:5" ht="12.75">
      <c r="A139" s="35" t="s">
        <v>56</v>
      </c>
      <c r="E139" s="40" t="s">
        <v>5</v>
      </c>
    </row>
    <row r="140" spans="1:5" ht="114.75">
      <c r="A140" t="s">
        <v>57</v>
      </c>
      <c r="E140" s="39" t="s">
        <v>1574</v>
      </c>
    </row>
    <row r="141" spans="1:16" ht="12.75">
      <c r="A141" t="s">
        <v>49</v>
      </c>
      <c s="34" t="s">
        <v>119</v>
      </c>
      <c s="34" t="s">
        <v>2618</v>
      </c>
      <c s="35" t="s">
        <v>5</v>
      </c>
      <c s="6" t="s">
        <v>2619</v>
      </c>
      <c s="36" t="s">
        <v>53</v>
      </c>
      <c s="37">
        <v>1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54</v>
      </c>
      <c>
        <f>(M141*21)/100</f>
      </c>
      <c t="s">
        <v>27</v>
      </c>
    </row>
    <row r="142" spans="1:5" ht="12.75">
      <c r="A142" s="35" t="s">
        <v>55</v>
      </c>
      <c r="E142" s="39" t="s">
        <v>5</v>
      </c>
    </row>
    <row r="143" spans="1:5" ht="12.75">
      <c r="A143" s="35" t="s">
        <v>56</v>
      </c>
      <c r="E143" s="40" t="s">
        <v>5</v>
      </c>
    </row>
    <row r="144" spans="1:5" ht="114.75">
      <c r="A144" t="s">
        <v>57</v>
      </c>
      <c r="E144" s="39" t="s">
        <v>1574</v>
      </c>
    </row>
    <row r="145" spans="1:16" ht="12.75">
      <c r="A145" t="s">
        <v>49</v>
      </c>
      <c s="34" t="s">
        <v>123</v>
      </c>
      <c s="34" t="s">
        <v>2620</v>
      </c>
      <c s="35" t="s">
        <v>5</v>
      </c>
      <c s="6" t="s">
        <v>2621</v>
      </c>
      <c s="36" t="s">
        <v>53</v>
      </c>
      <c s="37">
        <v>3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54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5</v>
      </c>
    </row>
    <row r="148" spans="1:5" ht="114.75">
      <c r="A148" t="s">
        <v>57</v>
      </c>
      <c r="E148" s="39" t="s">
        <v>1574</v>
      </c>
    </row>
    <row r="149" spans="1:16" ht="12.75">
      <c r="A149" t="s">
        <v>49</v>
      </c>
      <c s="34" t="s">
        <v>127</v>
      </c>
      <c s="34" t="s">
        <v>2622</v>
      </c>
      <c s="35" t="s">
        <v>5</v>
      </c>
      <c s="6" t="s">
        <v>2623</v>
      </c>
      <c s="36" t="s">
        <v>53</v>
      </c>
      <c s="37">
        <v>3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54</v>
      </c>
      <c>
        <f>(M149*21)/100</f>
      </c>
      <c t="s">
        <v>27</v>
      </c>
    </row>
    <row r="150" spans="1:5" ht="12.75">
      <c r="A150" s="35" t="s">
        <v>55</v>
      </c>
      <c r="E150" s="39" t="s">
        <v>5</v>
      </c>
    </row>
    <row r="151" spans="1:5" ht="12.75">
      <c r="A151" s="35" t="s">
        <v>56</v>
      </c>
      <c r="E151" s="40" t="s">
        <v>5</v>
      </c>
    </row>
    <row r="152" spans="1:5" ht="114.75">
      <c r="A152" t="s">
        <v>57</v>
      </c>
      <c r="E152" s="39" t="s">
        <v>1574</v>
      </c>
    </row>
    <row r="153" spans="1:16" ht="12.75">
      <c r="A153" t="s">
        <v>49</v>
      </c>
      <c s="34" t="s">
        <v>131</v>
      </c>
      <c s="34" t="s">
        <v>2624</v>
      </c>
      <c s="35" t="s">
        <v>5</v>
      </c>
      <c s="6" t="s">
        <v>2625</v>
      </c>
      <c s="36" t="s">
        <v>53</v>
      </c>
      <c s="37">
        <v>15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54</v>
      </c>
      <c>
        <f>(M153*21)/100</f>
      </c>
      <c t="s">
        <v>27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56</v>
      </c>
      <c r="E155" s="40" t="s">
        <v>5</v>
      </c>
    </row>
    <row r="156" spans="1:5" ht="114.75">
      <c r="A156" t="s">
        <v>57</v>
      </c>
      <c r="E156" s="39" t="s">
        <v>1574</v>
      </c>
    </row>
    <row r="157" spans="1:16" ht="12.75">
      <c r="A157" t="s">
        <v>49</v>
      </c>
      <c s="34" t="s">
        <v>135</v>
      </c>
      <c s="34" t="s">
        <v>2626</v>
      </c>
      <c s="35" t="s">
        <v>5</v>
      </c>
      <c s="6" t="s">
        <v>2627</v>
      </c>
      <c s="36" t="s">
        <v>53</v>
      </c>
      <c s="37">
        <v>1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54</v>
      </c>
      <c>
        <f>(M157*21)/100</f>
      </c>
      <c t="s">
        <v>27</v>
      </c>
    </row>
    <row r="158" spans="1:5" ht="12.75">
      <c r="A158" s="35" t="s">
        <v>55</v>
      </c>
      <c r="E158" s="39" t="s">
        <v>5</v>
      </c>
    </row>
    <row r="159" spans="1:5" ht="12.75">
      <c r="A159" s="35" t="s">
        <v>56</v>
      </c>
      <c r="E159" s="40" t="s">
        <v>5</v>
      </c>
    </row>
    <row r="160" spans="1:5" ht="114.75">
      <c r="A160" t="s">
        <v>57</v>
      </c>
      <c r="E160" s="39" t="s">
        <v>1574</v>
      </c>
    </row>
    <row r="161" spans="1:16" ht="12.75">
      <c r="A161" t="s">
        <v>49</v>
      </c>
      <c s="34" t="s">
        <v>139</v>
      </c>
      <c s="34" t="s">
        <v>510</v>
      </c>
      <c s="35" t="s">
        <v>5</v>
      </c>
      <c s="6" t="s">
        <v>511</v>
      </c>
      <c s="36" t="s">
        <v>218</v>
      </c>
      <c s="37">
        <v>325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54</v>
      </c>
      <c>
        <f>(M161*21)/100</f>
      </c>
      <c t="s">
        <v>27</v>
      </c>
    </row>
    <row r="162" spans="1:5" ht="12.75">
      <c r="A162" s="35" t="s">
        <v>55</v>
      </c>
      <c r="E162" s="39" t="s">
        <v>5</v>
      </c>
    </row>
    <row r="163" spans="1:5" ht="12.75">
      <c r="A163" s="35" t="s">
        <v>56</v>
      </c>
      <c r="E163" s="40" t="s">
        <v>5</v>
      </c>
    </row>
    <row r="164" spans="1:5" ht="76.5">
      <c r="A164" t="s">
        <v>57</v>
      </c>
      <c r="E164" s="39" t="s">
        <v>566</v>
      </c>
    </row>
    <row r="165" spans="1:16" ht="25.5">
      <c r="A165" t="s">
        <v>49</v>
      </c>
      <c s="34" t="s">
        <v>143</v>
      </c>
      <c s="34" t="s">
        <v>564</v>
      </c>
      <c s="35" t="s">
        <v>5</v>
      </c>
      <c s="6" t="s">
        <v>565</v>
      </c>
      <c s="36" t="s">
        <v>218</v>
      </c>
      <c s="37">
        <v>245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54</v>
      </c>
      <c>
        <f>(M165*21)/100</f>
      </c>
      <c t="s">
        <v>27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56</v>
      </c>
      <c r="E167" s="40" t="s">
        <v>5</v>
      </c>
    </row>
    <row r="168" spans="1:5" ht="102">
      <c r="A168" t="s">
        <v>57</v>
      </c>
      <c r="E168" s="39" t="s">
        <v>2628</v>
      </c>
    </row>
    <row r="169" spans="1:16" ht="12.75">
      <c r="A169" t="s">
        <v>49</v>
      </c>
      <c s="34" t="s">
        <v>147</v>
      </c>
      <c s="34" t="s">
        <v>2549</v>
      </c>
      <c s="35" t="s">
        <v>5</v>
      </c>
      <c s="6" t="s">
        <v>2550</v>
      </c>
      <c s="36" t="s">
        <v>218</v>
      </c>
      <c s="37">
        <v>490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54</v>
      </c>
      <c>
        <f>(M169*21)/100</f>
      </c>
      <c t="s">
        <v>27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56</v>
      </c>
      <c r="E171" s="40" t="s">
        <v>5</v>
      </c>
    </row>
    <row r="172" spans="1:5" ht="76.5">
      <c r="A172" t="s">
        <v>57</v>
      </c>
      <c r="E172" s="39" t="s">
        <v>566</v>
      </c>
    </row>
    <row r="173" spans="1:16" ht="25.5">
      <c r="A173" t="s">
        <v>49</v>
      </c>
      <c s="34" t="s">
        <v>151</v>
      </c>
      <c s="34" t="s">
        <v>2552</v>
      </c>
      <c s="35" t="s">
        <v>5</v>
      </c>
      <c s="6" t="s">
        <v>2553</v>
      </c>
      <c s="36" t="s">
        <v>218</v>
      </c>
      <c s="37">
        <v>108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54</v>
      </c>
      <c>
        <f>(M173*21)/100</f>
      </c>
      <c t="s">
        <v>27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56</v>
      </c>
      <c r="E175" s="40" t="s">
        <v>5</v>
      </c>
    </row>
    <row r="176" spans="1:5" ht="76.5">
      <c r="A176" t="s">
        <v>57</v>
      </c>
      <c r="E176" s="39" t="s">
        <v>2629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dimension ref="A1:T6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2630</v>
      </c>
      <c s="41">
        <f>Rekapitulace!C55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2630</v>
      </c>
      <c r="E4" s="26" t="s">
        <v>2631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COUNTIFS(L8:L58,"=0",A8:A58,"P")+COUNTIFS(L8:L58,"",A8:A58,"P")+SUM(Q8:Q58)</f>
      </c>
    </row>
    <row r="8" spans="1:13" ht="12.75">
      <c r="A8" t="s">
        <v>44</v>
      </c>
      <c r="C8" s="28" t="s">
        <v>2634</v>
      </c>
      <c r="E8" s="30" t="s">
        <v>2633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2635</v>
      </c>
      <c r="E9" s="33" t="s">
        <v>2633</v>
      </c>
      <c r="J9" s="32">
        <f>0</f>
      </c>
      <c s="32">
        <f>0</f>
      </c>
      <c s="32">
        <f>0+L10+L14+L18+L22+L26+L30+L34+L38+L42+L46+L50+L54+L58</f>
      </c>
      <c s="32">
        <f>0+M10+M14+M18+M22+M26+M30+M34+M38+M42+M46+M50+M54+M58</f>
      </c>
    </row>
    <row r="10" spans="1:16" ht="25.5">
      <c r="A10" t="s">
        <v>49</v>
      </c>
      <c s="34" t="s">
        <v>277</v>
      </c>
      <c s="34" t="s">
        <v>1035</v>
      </c>
      <c s="35" t="s">
        <v>1036</v>
      </c>
      <c s="6" t="s">
        <v>1037</v>
      </c>
      <c s="36" t="s">
        <v>1038</v>
      </c>
      <c s="37">
        <v>7864.761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65.75">
      <c r="A13" t="s">
        <v>57</v>
      </c>
      <c r="E13" s="39" t="s">
        <v>1040</v>
      </c>
    </row>
    <row r="14" spans="1:16" ht="25.5">
      <c r="A14" t="s">
        <v>49</v>
      </c>
      <c s="34" t="s">
        <v>277</v>
      </c>
      <c s="34" t="s">
        <v>2469</v>
      </c>
      <c s="35" t="s">
        <v>2470</v>
      </c>
      <c s="6" t="s">
        <v>2471</v>
      </c>
      <c s="36" t="s">
        <v>1038</v>
      </c>
      <c s="37">
        <v>13.05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431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40.25">
      <c r="A17" t="s">
        <v>57</v>
      </c>
      <c r="E17" s="39" t="s">
        <v>2472</v>
      </c>
    </row>
    <row r="18" spans="1:16" ht="25.5">
      <c r="A18" t="s">
        <v>49</v>
      </c>
      <c s="34" t="s">
        <v>27</v>
      </c>
      <c s="34" t="s">
        <v>2473</v>
      </c>
      <c s="35" t="s">
        <v>2474</v>
      </c>
      <c s="6" t="s">
        <v>2475</v>
      </c>
      <c s="36" t="s">
        <v>1038</v>
      </c>
      <c s="37">
        <v>555.63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431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2472</v>
      </c>
    </row>
    <row r="22" spans="1:16" ht="25.5">
      <c r="A22" t="s">
        <v>49</v>
      </c>
      <c s="34" t="s">
        <v>27</v>
      </c>
      <c s="34" t="s">
        <v>1041</v>
      </c>
      <c s="35" t="s">
        <v>1042</v>
      </c>
      <c s="6" t="s">
        <v>1043</v>
      </c>
      <c s="36" t="s">
        <v>1038</v>
      </c>
      <c s="37">
        <v>3475.08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431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65.75">
      <c r="A25" t="s">
        <v>57</v>
      </c>
      <c r="E25" s="39" t="s">
        <v>1040</v>
      </c>
    </row>
    <row r="26" spans="1:16" ht="25.5">
      <c r="A26" t="s">
        <v>49</v>
      </c>
      <c s="34" t="s">
        <v>26</v>
      </c>
      <c s="34" t="s">
        <v>2476</v>
      </c>
      <c s="35" t="s">
        <v>2477</v>
      </c>
      <c s="6" t="s">
        <v>2636</v>
      </c>
      <c s="36" t="s">
        <v>1038</v>
      </c>
      <c s="37">
        <v>40.74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431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2472</v>
      </c>
    </row>
    <row r="30" spans="1:16" ht="25.5">
      <c r="A30" t="s">
        <v>49</v>
      </c>
      <c s="34" t="s">
        <v>26</v>
      </c>
      <c s="34" t="s">
        <v>1044</v>
      </c>
      <c s="35" t="s">
        <v>1045</v>
      </c>
      <c s="6" t="s">
        <v>1046</v>
      </c>
      <c s="36" t="s">
        <v>1038</v>
      </c>
      <c s="37">
        <v>0.335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431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65.75">
      <c r="A33" t="s">
        <v>57</v>
      </c>
      <c r="E33" s="39" t="s">
        <v>1040</v>
      </c>
    </row>
    <row r="34" spans="1:16" ht="38.25">
      <c r="A34" t="s">
        <v>49</v>
      </c>
      <c s="34" t="s">
        <v>299</v>
      </c>
      <c s="34" t="s">
        <v>1047</v>
      </c>
      <c s="35" t="s">
        <v>1048</v>
      </c>
      <c s="6" t="s">
        <v>1049</v>
      </c>
      <c s="36" t="s">
        <v>1038</v>
      </c>
      <c s="37">
        <v>294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431</v>
      </c>
      <c>
        <f>(M34*21)/100</f>
      </c>
      <c t="s">
        <v>27</v>
      </c>
    </row>
    <row r="35" spans="1:5" ht="25.5">
      <c r="A35" s="35" t="s">
        <v>55</v>
      </c>
      <c r="E35" s="39" t="s">
        <v>2637</v>
      </c>
    </row>
    <row r="36" spans="1:5" ht="12.75">
      <c r="A36" s="35" t="s">
        <v>56</v>
      </c>
      <c r="E36" s="40" t="s">
        <v>5</v>
      </c>
    </row>
    <row r="37" spans="1:5" ht="165.75">
      <c r="A37" t="s">
        <v>57</v>
      </c>
      <c r="E37" s="39" t="s">
        <v>1040</v>
      </c>
    </row>
    <row r="38" spans="1:16" ht="38.25">
      <c r="A38" t="s">
        <v>49</v>
      </c>
      <c s="34" t="s">
        <v>303</v>
      </c>
      <c s="34" t="s">
        <v>1051</v>
      </c>
      <c s="35" t="s">
        <v>1052</v>
      </c>
      <c s="6" t="s">
        <v>1053</v>
      </c>
      <c s="36" t="s">
        <v>1038</v>
      </c>
      <c s="37">
        <v>95.76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431</v>
      </c>
      <c>
        <f>(M38*21)/100</f>
      </c>
      <c t="s">
        <v>27</v>
      </c>
    </row>
    <row r="39" spans="1:5" ht="25.5">
      <c r="A39" s="35" t="s">
        <v>55</v>
      </c>
      <c r="E39" s="39" t="s">
        <v>2638</v>
      </c>
    </row>
    <row r="40" spans="1:5" ht="12.75">
      <c r="A40" s="35" t="s">
        <v>56</v>
      </c>
      <c r="E40" s="40" t="s">
        <v>5</v>
      </c>
    </row>
    <row r="41" spans="1:5" ht="165.75">
      <c r="A41" t="s">
        <v>57</v>
      </c>
      <c r="E41" s="39" t="s">
        <v>1040</v>
      </c>
    </row>
    <row r="42" spans="1:16" ht="25.5">
      <c r="A42" t="s">
        <v>49</v>
      </c>
      <c s="34" t="s">
        <v>306</v>
      </c>
      <c s="34" t="s">
        <v>1119</v>
      </c>
      <c s="35" t="s">
        <v>1120</v>
      </c>
      <c s="6" t="s">
        <v>1121</v>
      </c>
      <c s="36" t="s">
        <v>1038</v>
      </c>
      <c s="37">
        <v>18098.037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431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65.75">
      <c r="A45" t="s">
        <v>57</v>
      </c>
      <c r="E45" s="39" t="s">
        <v>1040</v>
      </c>
    </row>
    <row r="46" spans="1:16" ht="25.5">
      <c r="A46" t="s">
        <v>49</v>
      </c>
      <c s="34" t="s">
        <v>311</v>
      </c>
      <c s="34" t="s">
        <v>1233</v>
      </c>
      <c s="35" t="s">
        <v>1234</v>
      </c>
      <c s="6" t="s">
        <v>1235</v>
      </c>
      <c s="36" t="s">
        <v>1038</v>
      </c>
      <c s="37">
        <v>217.401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431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65.75">
      <c r="A49" t="s">
        <v>57</v>
      </c>
      <c r="E49" s="39" t="s">
        <v>1040</v>
      </c>
    </row>
    <row r="50" spans="1:16" ht="25.5">
      <c r="A50" t="s">
        <v>49</v>
      </c>
      <c s="34" t="s">
        <v>314</v>
      </c>
      <c s="34" t="s">
        <v>1336</v>
      </c>
      <c s="35" t="s">
        <v>1337</v>
      </c>
      <c s="6" t="s">
        <v>1338</v>
      </c>
      <c s="36" t="s">
        <v>1038</v>
      </c>
      <c s="37">
        <v>100.8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431</v>
      </c>
      <c>
        <f>(M50*21)/100</f>
      </c>
      <c t="s">
        <v>27</v>
      </c>
    </row>
    <row r="51" spans="1:5" ht="38.25">
      <c r="A51" s="35" t="s">
        <v>55</v>
      </c>
      <c r="E51" s="39" t="s">
        <v>2639</v>
      </c>
    </row>
    <row r="52" spans="1:5" ht="12.75">
      <c r="A52" s="35" t="s">
        <v>56</v>
      </c>
      <c r="E52" s="40" t="s">
        <v>5</v>
      </c>
    </row>
    <row r="53" spans="1:5" ht="165.75">
      <c r="A53" t="s">
        <v>57</v>
      </c>
      <c r="E53" s="39" t="s">
        <v>1040</v>
      </c>
    </row>
    <row r="54" spans="1:16" ht="25.5">
      <c r="A54" t="s">
        <v>49</v>
      </c>
      <c s="34" t="s">
        <v>318</v>
      </c>
      <c s="34" t="s">
        <v>1593</v>
      </c>
      <c s="35" t="s">
        <v>1594</v>
      </c>
      <c s="6" t="s">
        <v>1595</v>
      </c>
      <c s="36" t="s">
        <v>1038</v>
      </c>
      <c s="37">
        <v>27.42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431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65.75">
      <c r="A57" t="s">
        <v>57</v>
      </c>
      <c r="E57" s="39" t="s">
        <v>1596</v>
      </c>
    </row>
    <row r="58" spans="1:16" ht="25.5">
      <c r="A58" t="s">
        <v>49</v>
      </c>
      <c s="34" t="s">
        <v>322</v>
      </c>
      <c s="34" t="s">
        <v>1613</v>
      </c>
      <c s="35" t="s">
        <v>1614</v>
      </c>
      <c s="6" t="s">
        <v>1615</v>
      </c>
      <c s="36" t="s">
        <v>1038</v>
      </c>
      <c s="37">
        <v>1594.876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431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65.75">
      <c r="A61" t="s">
        <v>57</v>
      </c>
      <c r="E61" s="39" t="s">
        <v>1040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2640</v>
      </c>
      <c s="41">
        <f>Rekapitulace!C57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2640</v>
      </c>
      <c r="E4" s="26" t="s">
        <v>2641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COUNTIFS(L8:L39,"=0",A8:A39,"P")+COUNTIFS(L8:L39,"",A8:A39,"P")+SUM(Q8:Q39)</f>
      </c>
    </row>
    <row r="8" spans="1:13" ht="12.75">
      <c r="A8" t="s">
        <v>44</v>
      </c>
      <c r="C8" s="28" t="s">
        <v>2643</v>
      </c>
      <c r="E8" s="30" t="s">
        <v>2641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277</v>
      </c>
      <c r="E9" s="33" t="s">
        <v>2644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277</v>
      </c>
      <c s="34" t="s">
        <v>2645</v>
      </c>
      <c s="35" t="s">
        <v>5</v>
      </c>
      <c s="6" t="s">
        <v>2646</v>
      </c>
      <c s="36" t="s">
        <v>250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431</v>
      </c>
      <c>
        <f>(M10*21)/100</f>
      </c>
      <c t="s">
        <v>27</v>
      </c>
    </row>
    <row r="11" spans="1:5" ht="12.75">
      <c r="A11" s="35" t="s">
        <v>55</v>
      </c>
      <c r="E11" s="39" t="s">
        <v>2647</v>
      </c>
    </row>
    <row r="12" spans="1:5" ht="12.75">
      <c r="A12" s="35" t="s">
        <v>56</v>
      </c>
      <c r="E12" s="40" t="s">
        <v>2648</v>
      </c>
    </row>
    <row r="13" spans="1:5" ht="89.25">
      <c r="A13" t="s">
        <v>57</v>
      </c>
      <c r="E13" s="39" t="s">
        <v>2649</v>
      </c>
    </row>
    <row r="14" spans="1:16" ht="12.75">
      <c r="A14" t="s">
        <v>49</v>
      </c>
      <c s="34" t="s">
        <v>27</v>
      </c>
      <c s="34" t="s">
        <v>2650</v>
      </c>
      <c s="35" t="s">
        <v>5</v>
      </c>
      <c s="6" t="s">
        <v>2651</v>
      </c>
      <c s="36" t="s">
        <v>250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431</v>
      </c>
      <c>
        <f>(M14*21)/100</f>
      </c>
      <c t="s">
        <v>27</v>
      </c>
    </row>
    <row r="15" spans="1:5" ht="12.75">
      <c r="A15" s="35" t="s">
        <v>55</v>
      </c>
      <c r="E15" s="39" t="s">
        <v>2652</v>
      </c>
    </row>
    <row r="16" spans="1:5" ht="12.75">
      <c r="A16" s="35" t="s">
        <v>56</v>
      </c>
      <c r="E16" s="40" t="s">
        <v>2648</v>
      </c>
    </row>
    <row r="17" spans="1:5" ht="102">
      <c r="A17" t="s">
        <v>57</v>
      </c>
      <c r="E17" s="39" t="s">
        <v>2653</v>
      </c>
    </row>
    <row r="18" spans="1:16" ht="12.75">
      <c r="A18" t="s">
        <v>49</v>
      </c>
      <c s="34" t="s">
        <v>26</v>
      </c>
      <c s="34" t="s">
        <v>2654</v>
      </c>
      <c s="35" t="s">
        <v>5</v>
      </c>
      <c s="6" t="s">
        <v>2655</v>
      </c>
      <c s="36" t="s">
        <v>250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431</v>
      </c>
      <c>
        <f>(M18*21)/100</f>
      </c>
      <c t="s">
        <v>27</v>
      </c>
    </row>
    <row r="19" spans="1:5" ht="12.75">
      <c r="A19" s="35" t="s">
        <v>55</v>
      </c>
      <c r="E19" s="39" t="s">
        <v>2656</v>
      </c>
    </row>
    <row r="20" spans="1:5" ht="12.75">
      <c r="A20" s="35" t="s">
        <v>56</v>
      </c>
      <c r="E20" s="40" t="s">
        <v>2648</v>
      </c>
    </row>
    <row r="21" spans="1:5" ht="38.25">
      <c r="A21" t="s">
        <v>57</v>
      </c>
      <c r="E21" s="39" t="s">
        <v>2657</v>
      </c>
    </row>
    <row r="22" spans="1:13" ht="12.75">
      <c r="A22" t="s">
        <v>46</v>
      </c>
      <c r="C22" s="31" t="s">
        <v>27</v>
      </c>
      <c r="E22" s="33" t="s">
        <v>1749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299</v>
      </c>
      <c s="34" t="s">
        <v>2658</v>
      </c>
      <c s="35" t="s">
        <v>5</v>
      </c>
      <c s="6" t="s">
        <v>2659</v>
      </c>
      <c s="36" t="s">
        <v>250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431</v>
      </c>
      <c>
        <f>(M23*21)/100</f>
      </c>
      <c t="s">
        <v>27</v>
      </c>
    </row>
    <row r="24" spans="1:5" ht="12.75">
      <c r="A24" s="35" t="s">
        <v>55</v>
      </c>
      <c r="E24" s="39" t="s">
        <v>2660</v>
      </c>
    </row>
    <row r="25" spans="1:5" ht="12.75">
      <c r="A25" s="35" t="s">
        <v>56</v>
      </c>
      <c r="E25" s="40" t="s">
        <v>2648</v>
      </c>
    </row>
    <row r="26" spans="1:5" ht="89.25">
      <c r="A26" t="s">
        <v>57</v>
      </c>
      <c r="E26" s="39" t="s">
        <v>2661</v>
      </c>
    </row>
    <row r="27" spans="1:16" ht="12.75">
      <c r="A27" t="s">
        <v>49</v>
      </c>
      <c s="34" t="s">
        <v>303</v>
      </c>
      <c s="34" t="s">
        <v>2662</v>
      </c>
      <c s="35" t="s">
        <v>5</v>
      </c>
      <c s="6" t="s">
        <v>2663</v>
      </c>
      <c s="36" t="s">
        <v>250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431</v>
      </c>
      <c>
        <f>(M27*21)/100</f>
      </c>
      <c t="s">
        <v>27</v>
      </c>
    </row>
    <row r="28" spans="1:5" ht="12.75">
      <c r="A28" s="35" t="s">
        <v>55</v>
      </c>
      <c r="E28" s="39" t="s">
        <v>2664</v>
      </c>
    </row>
    <row r="29" spans="1:5" ht="12.75">
      <c r="A29" s="35" t="s">
        <v>56</v>
      </c>
      <c r="E29" s="40" t="s">
        <v>2648</v>
      </c>
    </row>
    <row r="30" spans="1:5" ht="63.75">
      <c r="A30" t="s">
        <v>57</v>
      </c>
      <c r="E30" s="39" t="s">
        <v>2665</v>
      </c>
    </row>
    <row r="31" spans="1:16" ht="12.75">
      <c r="A31" t="s">
        <v>49</v>
      </c>
      <c s="34" t="s">
        <v>311</v>
      </c>
      <c s="34" t="s">
        <v>2666</v>
      </c>
      <c s="35" t="s">
        <v>5</v>
      </c>
      <c s="6" t="s">
        <v>2667</v>
      </c>
      <c s="36" t="s">
        <v>250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431</v>
      </c>
      <c>
        <f>(M31*21)/100</f>
      </c>
      <c t="s">
        <v>27</v>
      </c>
    </row>
    <row r="32" spans="1:5" ht="12.75">
      <c r="A32" s="35" t="s">
        <v>55</v>
      </c>
      <c r="E32" s="39" t="s">
        <v>2668</v>
      </c>
    </row>
    <row r="33" spans="1:5" ht="12.75">
      <c r="A33" s="35" t="s">
        <v>56</v>
      </c>
      <c r="E33" s="40" t="s">
        <v>2648</v>
      </c>
    </row>
    <row r="34" spans="1:5" ht="76.5">
      <c r="A34" t="s">
        <v>57</v>
      </c>
      <c r="E34" s="39" t="s">
        <v>2669</v>
      </c>
    </row>
    <row r="35" spans="1:16" ht="12.75">
      <c r="A35" t="s">
        <v>49</v>
      </c>
      <c s="34" t="s">
        <v>314</v>
      </c>
      <c s="34" t="s">
        <v>2670</v>
      </c>
      <c s="35" t="s">
        <v>5</v>
      </c>
      <c s="6" t="s">
        <v>2671</v>
      </c>
      <c s="36" t="s">
        <v>250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431</v>
      </c>
      <c>
        <f>(M35*21)/100</f>
      </c>
      <c t="s">
        <v>27</v>
      </c>
    </row>
    <row r="36" spans="1:5" ht="12.75">
      <c r="A36" s="35" t="s">
        <v>55</v>
      </c>
      <c r="E36" s="39" t="s">
        <v>2672</v>
      </c>
    </row>
    <row r="37" spans="1:5" ht="12.75">
      <c r="A37" s="35" t="s">
        <v>56</v>
      </c>
      <c r="E37" s="40" t="s">
        <v>2673</v>
      </c>
    </row>
    <row r="38" spans="1:5" ht="89.25">
      <c r="A38" t="s">
        <v>57</v>
      </c>
      <c r="E38" s="39" t="s">
        <v>2674</v>
      </c>
    </row>
    <row r="39" spans="1:16" ht="12.75">
      <c r="A39" t="s">
        <v>49</v>
      </c>
      <c s="34" t="s">
        <v>318</v>
      </c>
      <c s="34" t="s">
        <v>2675</v>
      </c>
      <c s="35" t="s">
        <v>5</v>
      </c>
      <c s="6" t="s">
        <v>2676</v>
      </c>
      <c s="36" t="s">
        <v>250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431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2648</v>
      </c>
    </row>
    <row r="42" spans="1:5" ht="12.75">
      <c r="A42" t="s">
        <v>57</v>
      </c>
      <c r="E42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COUNTIFS(L8:L332,"=0",A8:A332,"P")+COUNTIFS(L8:L332,"",A8:A332,"P")+SUM(Q8:Q332)</f>
      </c>
    </row>
    <row r="8" spans="1:13" ht="12.75">
      <c r="A8" t="s">
        <v>44</v>
      </c>
      <c r="C8" s="28" t="s">
        <v>365</v>
      </c>
      <c r="E8" s="30" t="s">
        <v>364</v>
      </c>
      <c r="J8" s="29">
        <f>0+J9+J154+J247</f>
      </c>
      <c s="29">
        <f>0+K9+K154+K247</f>
      </c>
      <c s="29">
        <f>0+L9+L154+L247</f>
      </c>
      <c s="29">
        <f>0+M9+M154+M247</f>
      </c>
    </row>
    <row r="9" spans="1:13" ht="12.75">
      <c r="A9" t="s">
        <v>46</v>
      </c>
      <c r="C9" s="31" t="s">
        <v>277</v>
      </c>
      <c r="E9" s="33" t="s">
        <v>366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</f>
      </c>
      <c s="32">
        <f>0+M10+M14+M18+M22+M26+M30+M34+M38+M42+M46+M50+M54+M58+M62+M66+M70+M74+M78+M82+M86+M90+M94+M98+M102+M106+M110+M114+M118+M122+M126+M130+M134+M138+M142+M146+M150</f>
      </c>
    </row>
    <row r="10" spans="1:16" ht="12.75">
      <c r="A10" t="s">
        <v>49</v>
      </c>
      <c s="34" t="s">
        <v>277</v>
      </c>
      <c s="34" t="s">
        <v>367</v>
      </c>
      <c s="35" t="s">
        <v>5</v>
      </c>
      <c s="6" t="s">
        <v>368</v>
      </c>
      <c s="36" t="s">
        <v>218</v>
      </c>
      <c s="37">
        <v>700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27</v>
      </c>
      <c s="34" t="s">
        <v>369</v>
      </c>
      <c s="35" t="s">
        <v>5</v>
      </c>
      <c s="6" t="s">
        <v>370</v>
      </c>
      <c s="36" t="s">
        <v>218</v>
      </c>
      <c s="37">
        <v>700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26</v>
      </c>
      <c s="34" t="s">
        <v>371</v>
      </c>
      <c s="35" t="s">
        <v>5</v>
      </c>
      <c s="6" t="s">
        <v>372</v>
      </c>
      <c s="36" t="s">
        <v>218</v>
      </c>
      <c s="37">
        <v>700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</v>
      </c>
    </row>
    <row r="22" spans="1:16" ht="12.75">
      <c r="A22" t="s">
        <v>49</v>
      </c>
      <c s="34" t="s">
        <v>299</v>
      </c>
      <c s="34" t="s">
        <v>373</v>
      </c>
      <c s="35" t="s">
        <v>5</v>
      </c>
      <c s="6" t="s">
        <v>374</v>
      </c>
      <c s="36" t="s">
        <v>375</v>
      </c>
      <c s="37">
        <v>218.671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</v>
      </c>
    </row>
    <row r="26" spans="1:16" ht="12.75">
      <c r="A26" t="s">
        <v>49</v>
      </c>
      <c s="34" t="s">
        <v>303</v>
      </c>
      <c s="34" t="s">
        <v>376</v>
      </c>
      <c s="35" t="s">
        <v>5</v>
      </c>
      <c s="6" t="s">
        <v>377</v>
      </c>
      <c s="36" t="s">
        <v>218</v>
      </c>
      <c s="37">
        <v>6074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12.75">
      <c r="A30" t="s">
        <v>49</v>
      </c>
      <c s="34" t="s">
        <v>306</v>
      </c>
      <c s="34" t="s">
        <v>378</v>
      </c>
      <c s="35" t="s">
        <v>5</v>
      </c>
      <c s="6" t="s">
        <v>379</v>
      </c>
      <c s="36" t="s">
        <v>218</v>
      </c>
      <c s="37">
        <v>6074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</v>
      </c>
    </row>
    <row r="34" spans="1:16" ht="12.75">
      <c r="A34" t="s">
        <v>49</v>
      </c>
      <c s="34" t="s">
        <v>311</v>
      </c>
      <c s="34" t="s">
        <v>380</v>
      </c>
      <c s="35" t="s">
        <v>5</v>
      </c>
      <c s="6" t="s">
        <v>381</v>
      </c>
      <c s="36" t="s">
        <v>382</v>
      </c>
      <c s="37">
        <v>7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2.75">
      <c r="A37" t="s">
        <v>57</v>
      </c>
      <c r="E37" s="39" t="s">
        <v>5</v>
      </c>
    </row>
    <row r="38" spans="1:16" ht="25.5">
      <c r="A38" t="s">
        <v>49</v>
      </c>
      <c s="34" t="s">
        <v>314</v>
      </c>
      <c s="34" t="s">
        <v>383</v>
      </c>
      <c s="35" t="s">
        <v>5</v>
      </c>
      <c s="6" t="s">
        <v>384</v>
      </c>
      <c s="36" t="s">
        <v>218</v>
      </c>
      <c s="37">
        <v>976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25.5">
      <c r="A42" t="s">
        <v>49</v>
      </c>
      <c s="34" t="s">
        <v>318</v>
      </c>
      <c s="34" t="s">
        <v>385</v>
      </c>
      <c s="35" t="s">
        <v>5</v>
      </c>
      <c s="6" t="s">
        <v>386</v>
      </c>
      <c s="36" t="s">
        <v>218</v>
      </c>
      <c s="37">
        <v>976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12.75">
      <c r="A46" t="s">
        <v>49</v>
      </c>
      <c s="34" t="s">
        <v>322</v>
      </c>
      <c s="34" t="s">
        <v>387</v>
      </c>
      <c s="35" t="s">
        <v>5</v>
      </c>
      <c s="6" t="s">
        <v>388</v>
      </c>
      <c s="36" t="s">
        <v>389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2.75">
      <c r="A49" t="s">
        <v>57</v>
      </c>
      <c r="E49" s="39" t="s">
        <v>5</v>
      </c>
    </row>
    <row r="50" spans="1:16" ht="12.75">
      <c r="A50" t="s">
        <v>49</v>
      </c>
      <c s="34" t="s">
        <v>326</v>
      </c>
      <c s="34" t="s">
        <v>390</v>
      </c>
      <c s="35" t="s">
        <v>5</v>
      </c>
      <c s="6" t="s">
        <v>391</v>
      </c>
      <c s="36" t="s">
        <v>218</v>
      </c>
      <c s="37">
        <v>700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329</v>
      </c>
      <c s="34" t="s">
        <v>392</v>
      </c>
      <c s="35" t="s">
        <v>5</v>
      </c>
      <c s="6" t="s">
        <v>393</v>
      </c>
      <c s="36" t="s">
        <v>53</v>
      </c>
      <c s="37">
        <v>10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333</v>
      </c>
      <c s="34" t="s">
        <v>394</v>
      </c>
      <c s="35" t="s">
        <v>5</v>
      </c>
      <c s="6" t="s">
        <v>395</v>
      </c>
      <c s="36" t="s">
        <v>53</v>
      </c>
      <c s="37">
        <v>10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336</v>
      </c>
      <c s="34" t="s">
        <v>396</v>
      </c>
      <c s="35" t="s">
        <v>5</v>
      </c>
      <c s="6" t="s">
        <v>397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340</v>
      </c>
      <c s="34" t="s">
        <v>398</v>
      </c>
      <c s="35" t="s">
        <v>5</v>
      </c>
      <c s="6" t="s">
        <v>399</v>
      </c>
      <c s="36" t="s">
        <v>53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</v>
      </c>
    </row>
    <row r="70" spans="1:16" ht="12.75">
      <c r="A70" t="s">
        <v>49</v>
      </c>
      <c s="34" t="s">
        <v>344</v>
      </c>
      <c s="34" t="s">
        <v>400</v>
      </c>
      <c s="35" t="s">
        <v>5</v>
      </c>
      <c s="6" t="s">
        <v>401</v>
      </c>
      <c s="36" t="s">
        <v>53</v>
      </c>
      <c s="37">
        <v>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</v>
      </c>
    </row>
    <row r="74" spans="1:16" ht="12.75">
      <c r="A74" t="s">
        <v>49</v>
      </c>
      <c s="34" t="s">
        <v>50</v>
      </c>
      <c s="34" t="s">
        <v>402</v>
      </c>
      <c s="35" t="s">
        <v>5</v>
      </c>
      <c s="6" t="s">
        <v>403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</v>
      </c>
    </row>
    <row r="78" spans="1:16" ht="12.75">
      <c r="A78" t="s">
        <v>49</v>
      </c>
      <c s="34" t="s">
        <v>59</v>
      </c>
      <c s="34" t="s">
        <v>404</v>
      </c>
      <c s="35" t="s">
        <v>5</v>
      </c>
      <c s="6" t="s">
        <v>405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2.75">
      <c r="A81" t="s">
        <v>57</v>
      </c>
      <c r="E81" s="39" t="s">
        <v>5</v>
      </c>
    </row>
    <row r="82" spans="1:16" ht="12.75">
      <c r="A82" t="s">
        <v>49</v>
      </c>
      <c s="34" t="s">
        <v>63</v>
      </c>
      <c s="34" t="s">
        <v>406</v>
      </c>
      <c s="35" t="s">
        <v>5</v>
      </c>
      <c s="6" t="s">
        <v>407</v>
      </c>
      <c s="36" t="s">
        <v>53</v>
      </c>
      <c s="37">
        <v>2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2.75">
      <c r="A85" t="s">
        <v>57</v>
      </c>
      <c r="E85" s="39" t="s">
        <v>5</v>
      </c>
    </row>
    <row r="86" spans="1:16" ht="12.75">
      <c r="A86" t="s">
        <v>49</v>
      </c>
      <c s="34" t="s">
        <v>67</v>
      </c>
      <c s="34" t="s">
        <v>408</v>
      </c>
      <c s="35" t="s">
        <v>5</v>
      </c>
      <c s="6" t="s">
        <v>409</v>
      </c>
      <c s="36" t="s">
        <v>53</v>
      </c>
      <c s="37">
        <v>4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2.75">
      <c r="A89" t="s">
        <v>57</v>
      </c>
      <c r="E89" s="39" t="s">
        <v>5</v>
      </c>
    </row>
    <row r="90" spans="1:16" ht="12.75">
      <c r="A90" t="s">
        <v>49</v>
      </c>
      <c s="34" t="s">
        <v>71</v>
      </c>
      <c s="34" t="s">
        <v>410</v>
      </c>
      <c s="35" t="s">
        <v>5</v>
      </c>
      <c s="6" t="s">
        <v>411</v>
      </c>
      <c s="36" t="s">
        <v>53</v>
      </c>
      <c s="37">
        <v>4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</v>
      </c>
    </row>
    <row r="94" spans="1:16" ht="12.75">
      <c r="A94" t="s">
        <v>49</v>
      </c>
      <c s="34" t="s">
        <v>75</v>
      </c>
      <c s="34" t="s">
        <v>412</v>
      </c>
      <c s="35" t="s">
        <v>5</v>
      </c>
      <c s="6" t="s">
        <v>413</v>
      </c>
      <c s="36" t="s">
        <v>53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2.75">
      <c r="A97" t="s">
        <v>57</v>
      </c>
      <c r="E97" s="39" t="s">
        <v>5</v>
      </c>
    </row>
    <row r="98" spans="1:16" ht="12.75">
      <c r="A98" t="s">
        <v>49</v>
      </c>
      <c s="34" t="s">
        <v>79</v>
      </c>
      <c s="34" t="s">
        <v>197</v>
      </c>
      <c s="35" t="s">
        <v>5</v>
      </c>
      <c s="6" t="s">
        <v>198</v>
      </c>
      <c s="36" t="s">
        <v>53</v>
      </c>
      <c s="37">
        <v>72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2.75">
      <c r="A101" t="s">
        <v>57</v>
      </c>
      <c r="E101" s="39" t="s">
        <v>5</v>
      </c>
    </row>
    <row r="102" spans="1:16" ht="12.75">
      <c r="A102" t="s">
        <v>49</v>
      </c>
      <c s="34" t="s">
        <v>83</v>
      </c>
      <c s="34" t="s">
        <v>200</v>
      </c>
      <c s="35" t="s">
        <v>5</v>
      </c>
      <c s="6" t="s">
        <v>201</v>
      </c>
      <c s="36" t="s">
        <v>53</v>
      </c>
      <c s="37">
        <v>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2.75">
      <c r="A105" t="s">
        <v>57</v>
      </c>
      <c r="E105" s="39" t="s">
        <v>5</v>
      </c>
    </row>
    <row r="106" spans="1:16" ht="12.75">
      <c r="A106" t="s">
        <v>49</v>
      </c>
      <c s="34" t="s">
        <v>87</v>
      </c>
      <c s="34" t="s">
        <v>414</v>
      </c>
      <c s="35" t="s">
        <v>5</v>
      </c>
      <c s="6" t="s">
        <v>415</v>
      </c>
      <c s="36" t="s">
        <v>53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2.75">
      <c r="A109" t="s">
        <v>57</v>
      </c>
      <c r="E109" s="39" t="s">
        <v>5</v>
      </c>
    </row>
    <row r="110" spans="1:16" ht="12.75">
      <c r="A110" t="s">
        <v>49</v>
      </c>
      <c s="34" t="s">
        <v>91</v>
      </c>
      <c s="34" t="s">
        <v>416</v>
      </c>
      <c s="35" t="s">
        <v>5</v>
      </c>
      <c s="6" t="s">
        <v>417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2.75">
      <c r="A113" t="s">
        <v>57</v>
      </c>
      <c r="E113" s="39" t="s">
        <v>5</v>
      </c>
    </row>
    <row r="114" spans="1:16" ht="12.75">
      <c r="A114" t="s">
        <v>49</v>
      </c>
      <c s="34" t="s">
        <v>95</v>
      </c>
      <c s="34" t="s">
        <v>418</v>
      </c>
      <c s="35" t="s">
        <v>5</v>
      </c>
      <c s="6" t="s">
        <v>419</v>
      </c>
      <c s="36" t="s">
        <v>53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2.75">
      <c r="A117" t="s">
        <v>57</v>
      </c>
      <c r="E117" s="39" t="s">
        <v>5</v>
      </c>
    </row>
    <row r="118" spans="1:16" ht="12.75">
      <c r="A118" t="s">
        <v>49</v>
      </c>
      <c s="34" t="s">
        <v>99</v>
      </c>
      <c s="34" t="s">
        <v>420</v>
      </c>
      <c s="35" t="s">
        <v>5</v>
      </c>
      <c s="6" t="s">
        <v>421</v>
      </c>
      <c s="36" t="s">
        <v>53</v>
      </c>
      <c s="37">
        <v>2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2.75">
      <c r="A121" t="s">
        <v>57</v>
      </c>
      <c r="E121" s="39" t="s">
        <v>5</v>
      </c>
    </row>
    <row r="122" spans="1:16" ht="12.75">
      <c r="A122" t="s">
        <v>49</v>
      </c>
      <c s="34" t="s">
        <v>103</v>
      </c>
      <c s="34" t="s">
        <v>422</v>
      </c>
      <c s="35" t="s">
        <v>5</v>
      </c>
      <c s="6" t="s">
        <v>423</v>
      </c>
      <c s="36" t="s">
        <v>53</v>
      </c>
      <c s="37">
        <v>2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2.75">
      <c r="A125" t="s">
        <v>57</v>
      </c>
      <c r="E125" s="39" t="s">
        <v>5</v>
      </c>
    </row>
    <row r="126" spans="1:16" ht="12.75">
      <c r="A126" t="s">
        <v>49</v>
      </c>
      <c s="34" t="s">
        <v>107</v>
      </c>
      <c s="34" t="s">
        <v>424</v>
      </c>
      <c s="35" t="s">
        <v>5</v>
      </c>
      <c s="6" t="s">
        <v>425</v>
      </c>
      <c s="36" t="s">
        <v>53</v>
      </c>
      <c s="37">
        <v>2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12.75">
      <c r="A129" t="s">
        <v>57</v>
      </c>
      <c r="E129" s="39" t="s">
        <v>5</v>
      </c>
    </row>
    <row r="130" spans="1:16" ht="12.75">
      <c r="A130" t="s">
        <v>49</v>
      </c>
      <c s="34" t="s">
        <v>111</v>
      </c>
      <c s="34" t="s">
        <v>426</v>
      </c>
      <c s="35" t="s">
        <v>5</v>
      </c>
      <c s="6" t="s">
        <v>427</v>
      </c>
      <c s="36" t="s">
        <v>53</v>
      </c>
      <c s="37">
        <v>2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12.75">
      <c r="A133" t="s">
        <v>57</v>
      </c>
      <c r="E133" s="39" t="s">
        <v>5</v>
      </c>
    </row>
    <row r="134" spans="1:16" ht="25.5">
      <c r="A134" t="s">
        <v>49</v>
      </c>
      <c s="34" t="s">
        <v>115</v>
      </c>
      <c s="34" t="s">
        <v>428</v>
      </c>
      <c s="35" t="s">
        <v>5</v>
      </c>
      <c s="6" t="s">
        <v>429</v>
      </c>
      <c s="36" t="s">
        <v>53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2.75">
      <c r="A137" t="s">
        <v>57</v>
      </c>
      <c r="E137" s="39" t="s">
        <v>5</v>
      </c>
    </row>
    <row r="138" spans="1:16" ht="12.75">
      <c r="A138" t="s">
        <v>49</v>
      </c>
      <c s="34" t="s">
        <v>119</v>
      </c>
      <c s="34" t="s">
        <v>187</v>
      </c>
      <c s="35" t="s">
        <v>5</v>
      </c>
      <c s="6" t="s">
        <v>188</v>
      </c>
      <c s="36" t="s">
        <v>189</v>
      </c>
      <c s="37">
        <v>72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190</v>
      </c>
    </row>
    <row r="140" spans="1:5" ht="12.75">
      <c r="A140" s="35" t="s">
        <v>56</v>
      </c>
      <c r="E140" s="40" t="s">
        <v>191</v>
      </c>
    </row>
    <row r="141" spans="1:5" ht="12.75">
      <c r="A141" t="s">
        <v>57</v>
      </c>
      <c r="E141" s="39" t="s">
        <v>5</v>
      </c>
    </row>
    <row r="142" spans="1:16" ht="12.75">
      <c r="A142" t="s">
        <v>49</v>
      </c>
      <c s="34" t="s">
        <v>123</v>
      </c>
      <c s="34" t="s">
        <v>430</v>
      </c>
      <c s="35" t="s">
        <v>5</v>
      </c>
      <c s="6" t="s">
        <v>194</v>
      </c>
      <c s="36" t="s">
        <v>189</v>
      </c>
      <c s="37">
        <v>72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431</v>
      </c>
      <c>
        <f>(M142*21)/100</f>
      </c>
      <c t="s">
        <v>27</v>
      </c>
    </row>
    <row r="143" spans="1:5" ht="25.5">
      <c r="A143" s="35" t="s">
        <v>55</v>
      </c>
      <c r="E143" s="39" t="s">
        <v>432</v>
      </c>
    </row>
    <row r="144" spans="1:5" ht="12.75">
      <c r="A144" s="35" t="s">
        <v>56</v>
      </c>
      <c r="E144" s="40" t="s">
        <v>195</v>
      </c>
    </row>
    <row r="145" spans="1:5" ht="12.75">
      <c r="A145" t="s">
        <v>57</v>
      </c>
      <c r="E145" s="39" t="s">
        <v>5</v>
      </c>
    </row>
    <row r="146" spans="1:16" ht="25.5">
      <c r="A146" t="s">
        <v>49</v>
      </c>
      <c s="34" t="s">
        <v>127</v>
      </c>
      <c s="34" t="s">
        <v>433</v>
      </c>
      <c s="35" t="s">
        <v>5</v>
      </c>
      <c s="6" t="s">
        <v>434</v>
      </c>
      <c s="36" t="s">
        <v>435</v>
      </c>
      <c s="37">
        <v>20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.75">
      <c r="A149" t="s">
        <v>57</v>
      </c>
      <c r="E149" s="39" t="s">
        <v>5</v>
      </c>
    </row>
    <row r="150" spans="1:16" ht="25.5">
      <c r="A150" t="s">
        <v>49</v>
      </c>
      <c s="34" t="s">
        <v>131</v>
      </c>
      <c s="34" t="s">
        <v>436</v>
      </c>
      <c s="35" t="s">
        <v>5</v>
      </c>
      <c s="6" t="s">
        <v>437</v>
      </c>
      <c s="36" t="s">
        <v>389</v>
      </c>
      <c s="37">
        <v>20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2.75">
      <c r="A153" t="s">
        <v>57</v>
      </c>
      <c r="E153" s="39" t="s">
        <v>5</v>
      </c>
    </row>
    <row r="154" spans="1:13" ht="12.75">
      <c r="A154" t="s">
        <v>46</v>
      </c>
      <c r="C154" s="31" t="s">
        <v>27</v>
      </c>
      <c r="E154" s="33" t="s">
        <v>438</v>
      </c>
      <c r="J154" s="32">
        <f>0</f>
      </c>
      <c s="32">
        <f>0</f>
      </c>
      <c s="32">
        <f>0+L155+L159+L163+L167+L171+L175+L179+L183+L187+L191+L195+L199+L203+L207+L211+L215+L219+L223+L227+L231+L235+L239+L243</f>
      </c>
      <c s="32">
        <f>0+M155+M159+M163+M167+M171+M175+M179+M183+M187+M191+M195+M199+M203+M207+M211+M215+M219+M223+M227+M231+M235+M239+M243</f>
      </c>
    </row>
    <row r="155" spans="1:16" ht="12.75">
      <c r="A155" t="s">
        <v>49</v>
      </c>
      <c s="34" t="s">
        <v>135</v>
      </c>
      <c s="34" t="s">
        <v>439</v>
      </c>
      <c s="35" t="s">
        <v>5</v>
      </c>
      <c s="6" t="s">
        <v>440</v>
      </c>
      <c s="36" t="s">
        <v>218</v>
      </c>
      <c s="37">
        <v>588</v>
      </c>
      <c s="36">
        <v>0</v>
      </c>
      <c s="36">
        <f>ROUND(G155*H155,6)</f>
      </c>
      <c r="L155" s="38">
        <v>0</v>
      </c>
      <c s="32">
        <f>ROUND(ROUND(L155,2)*ROUND(G155,3),2)</f>
      </c>
      <c s="36" t="s">
        <v>54</v>
      </c>
      <c>
        <f>(M155*21)/100</f>
      </c>
      <c t="s">
        <v>27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56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6" ht="12.75">
      <c r="A159" t="s">
        <v>49</v>
      </c>
      <c s="34" t="s">
        <v>139</v>
      </c>
      <c s="34" t="s">
        <v>441</v>
      </c>
      <c s="35" t="s">
        <v>5</v>
      </c>
      <c s="6" t="s">
        <v>442</v>
      </c>
      <c s="36" t="s">
        <v>218</v>
      </c>
      <c s="37">
        <v>588</v>
      </c>
      <c s="36">
        <v>0</v>
      </c>
      <c s="36">
        <f>ROUND(G159*H159,6)</f>
      </c>
      <c r="L159" s="38">
        <v>0</v>
      </c>
      <c s="32">
        <f>ROUND(ROUND(L159,2)*ROUND(G159,3),2)</f>
      </c>
      <c s="36" t="s">
        <v>54</v>
      </c>
      <c>
        <f>(M159*21)/100</f>
      </c>
      <c t="s">
        <v>27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56</v>
      </c>
      <c r="E161" s="40" t="s">
        <v>5</v>
      </c>
    </row>
    <row r="162" spans="1:5" ht="12.75">
      <c r="A162" t="s">
        <v>57</v>
      </c>
      <c r="E162" s="39" t="s">
        <v>5</v>
      </c>
    </row>
    <row r="163" spans="1:16" ht="12.75">
      <c r="A163" t="s">
        <v>49</v>
      </c>
      <c s="34" t="s">
        <v>143</v>
      </c>
      <c s="34" t="s">
        <v>443</v>
      </c>
      <c s="35" t="s">
        <v>5</v>
      </c>
      <c s="6" t="s">
        <v>444</v>
      </c>
      <c s="36" t="s">
        <v>53</v>
      </c>
      <c s="37">
        <v>10</v>
      </c>
      <c s="36">
        <v>0</v>
      </c>
      <c s="36">
        <f>ROUND(G163*H163,6)</f>
      </c>
      <c r="L163" s="38">
        <v>0</v>
      </c>
      <c s="32">
        <f>ROUND(ROUND(L163,2)*ROUND(G163,3),2)</f>
      </c>
      <c s="36" t="s">
        <v>54</v>
      </c>
      <c>
        <f>(M163*21)/100</f>
      </c>
      <c t="s">
        <v>27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56</v>
      </c>
      <c r="E165" s="40" t="s">
        <v>5</v>
      </c>
    </row>
    <row r="166" spans="1:5" ht="12.75">
      <c r="A166" t="s">
        <v>57</v>
      </c>
      <c r="E166" s="39" t="s">
        <v>5</v>
      </c>
    </row>
    <row r="167" spans="1:16" ht="12.75">
      <c r="A167" t="s">
        <v>49</v>
      </c>
      <c s="34" t="s">
        <v>147</v>
      </c>
      <c s="34" t="s">
        <v>445</v>
      </c>
      <c s="35" t="s">
        <v>5</v>
      </c>
      <c s="6" t="s">
        <v>446</v>
      </c>
      <c s="36" t="s">
        <v>53</v>
      </c>
      <c s="37">
        <v>10</v>
      </c>
      <c s="36">
        <v>0</v>
      </c>
      <c s="36">
        <f>ROUND(G167*H167,6)</f>
      </c>
      <c r="L167" s="38">
        <v>0</v>
      </c>
      <c s="32">
        <f>ROUND(ROUND(L167,2)*ROUND(G167,3),2)</f>
      </c>
      <c s="36" t="s">
        <v>54</v>
      </c>
      <c>
        <f>(M167*21)/100</f>
      </c>
      <c t="s">
        <v>27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56</v>
      </c>
      <c r="E169" s="40" t="s">
        <v>5</v>
      </c>
    </row>
    <row r="170" spans="1:5" ht="12.75">
      <c r="A170" t="s">
        <v>57</v>
      </c>
      <c r="E170" s="39" t="s">
        <v>5</v>
      </c>
    </row>
    <row r="171" spans="1:16" ht="12.75">
      <c r="A171" t="s">
        <v>49</v>
      </c>
      <c s="34" t="s">
        <v>151</v>
      </c>
      <c s="34" t="s">
        <v>447</v>
      </c>
      <c s="35" t="s">
        <v>5</v>
      </c>
      <c s="6" t="s">
        <v>448</v>
      </c>
      <c s="36" t="s">
        <v>375</v>
      </c>
      <c s="37">
        <v>6.096</v>
      </c>
      <c s="36">
        <v>0</v>
      </c>
      <c s="36">
        <f>ROUND(G171*H171,6)</f>
      </c>
      <c r="L171" s="38">
        <v>0</v>
      </c>
      <c s="32">
        <f>ROUND(ROUND(L171,2)*ROUND(G171,3),2)</f>
      </c>
      <c s="36" t="s">
        <v>54</v>
      </c>
      <c>
        <f>(M171*21)/100</f>
      </c>
      <c t="s">
        <v>27</v>
      </c>
    </row>
    <row r="172" spans="1:5" ht="12.75">
      <c r="A172" s="35" t="s">
        <v>55</v>
      </c>
      <c r="E172" s="39" t="s">
        <v>449</v>
      </c>
    </row>
    <row r="173" spans="1:5" ht="12.75">
      <c r="A173" s="35" t="s">
        <v>56</v>
      </c>
      <c r="E173" s="40" t="s">
        <v>5</v>
      </c>
    </row>
    <row r="174" spans="1:5" ht="12.75">
      <c r="A174" t="s">
        <v>57</v>
      </c>
      <c r="E174" s="39" t="s">
        <v>5</v>
      </c>
    </row>
    <row r="175" spans="1:16" ht="12.75">
      <c r="A175" t="s">
        <v>49</v>
      </c>
      <c s="34" t="s">
        <v>156</v>
      </c>
      <c s="34" t="s">
        <v>450</v>
      </c>
      <c s="35" t="s">
        <v>5</v>
      </c>
      <c s="6" t="s">
        <v>451</v>
      </c>
      <c s="36" t="s">
        <v>375</v>
      </c>
      <c s="37">
        <v>2.88</v>
      </c>
      <c s="36">
        <v>0</v>
      </c>
      <c s="36">
        <f>ROUND(G175*H175,6)</f>
      </c>
      <c r="L175" s="38">
        <v>0</v>
      </c>
      <c s="32">
        <f>ROUND(ROUND(L175,2)*ROUND(G175,3),2)</f>
      </c>
      <c s="36" t="s">
        <v>54</v>
      </c>
      <c>
        <f>(M175*21)/100</f>
      </c>
      <c t="s">
        <v>27</v>
      </c>
    </row>
    <row r="176" spans="1:5" ht="12.75">
      <c r="A176" s="35" t="s">
        <v>55</v>
      </c>
      <c r="E176" s="39" t="s">
        <v>452</v>
      </c>
    </row>
    <row r="177" spans="1:5" ht="12.75">
      <c r="A177" s="35" t="s">
        <v>56</v>
      </c>
      <c r="E177" s="40" t="s">
        <v>5</v>
      </c>
    </row>
    <row r="178" spans="1:5" ht="12.75">
      <c r="A178" t="s">
        <v>57</v>
      </c>
      <c r="E178" s="39" t="s">
        <v>5</v>
      </c>
    </row>
    <row r="179" spans="1:16" ht="12.75">
      <c r="A179" t="s">
        <v>49</v>
      </c>
      <c s="34" t="s">
        <v>160</v>
      </c>
      <c s="34" t="s">
        <v>453</v>
      </c>
      <c s="35" t="s">
        <v>5</v>
      </c>
      <c s="6" t="s">
        <v>454</v>
      </c>
      <c s="36" t="s">
        <v>218</v>
      </c>
      <c s="37">
        <v>588</v>
      </c>
      <c s="36">
        <v>0</v>
      </c>
      <c s="36">
        <f>ROUND(G179*H179,6)</f>
      </c>
      <c r="L179" s="38">
        <v>0</v>
      </c>
      <c s="32">
        <f>ROUND(ROUND(L179,2)*ROUND(G179,3),2)</f>
      </c>
      <c s="36" t="s">
        <v>54</v>
      </c>
      <c>
        <f>(M179*21)/100</f>
      </c>
      <c t="s">
        <v>27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56</v>
      </c>
      <c r="E181" s="40" t="s">
        <v>5</v>
      </c>
    </row>
    <row r="182" spans="1:5" ht="12.75">
      <c r="A182" t="s">
        <v>57</v>
      </c>
      <c r="E182" s="39" t="s">
        <v>5</v>
      </c>
    </row>
    <row r="183" spans="1:16" ht="12.75">
      <c r="A183" t="s">
        <v>49</v>
      </c>
      <c s="34" t="s">
        <v>164</v>
      </c>
      <c s="34" t="s">
        <v>455</v>
      </c>
      <c s="35" t="s">
        <v>5</v>
      </c>
      <c s="6" t="s">
        <v>456</v>
      </c>
      <c s="36" t="s">
        <v>53</v>
      </c>
      <c s="37">
        <v>4</v>
      </c>
      <c s="36">
        <v>0</v>
      </c>
      <c s="36">
        <f>ROUND(G183*H183,6)</f>
      </c>
      <c r="L183" s="38">
        <v>0</v>
      </c>
      <c s="32">
        <f>ROUND(ROUND(L183,2)*ROUND(G183,3),2)</f>
      </c>
      <c s="36" t="s">
        <v>54</v>
      </c>
      <c>
        <f>(M183*21)/100</f>
      </c>
      <c t="s">
        <v>27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56</v>
      </c>
      <c r="E185" s="40" t="s">
        <v>5</v>
      </c>
    </row>
    <row r="186" spans="1:5" ht="12.75">
      <c r="A186" t="s">
        <v>57</v>
      </c>
      <c r="E186" s="39" t="s">
        <v>5</v>
      </c>
    </row>
    <row r="187" spans="1:16" ht="12.75">
      <c r="A187" t="s">
        <v>49</v>
      </c>
      <c s="34" t="s">
        <v>168</v>
      </c>
      <c s="34" t="s">
        <v>457</v>
      </c>
      <c s="35" t="s">
        <v>5</v>
      </c>
      <c s="6" t="s">
        <v>458</v>
      </c>
      <c s="36" t="s">
        <v>53</v>
      </c>
      <c s="37">
        <v>4</v>
      </c>
      <c s="36">
        <v>0</v>
      </c>
      <c s="36">
        <f>ROUND(G187*H187,6)</f>
      </c>
      <c r="L187" s="38">
        <v>0</v>
      </c>
      <c s="32">
        <f>ROUND(ROUND(L187,2)*ROUND(G187,3),2)</f>
      </c>
      <c s="36" t="s">
        <v>54</v>
      </c>
      <c>
        <f>(M187*21)/100</f>
      </c>
      <c t="s">
        <v>27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56</v>
      </c>
      <c r="E189" s="40" t="s">
        <v>5</v>
      </c>
    </row>
    <row r="190" spans="1:5" ht="12.75">
      <c r="A190" t="s">
        <v>57</v>
      </c>
      <c r="E190" s="39" t="s">
        <v>5</v>
      </c>
    </row>
    <row r="191" spans="1:16" ht="12.75">
      <c r="A191" t="s">
        <v>49</v>
      </c>
      <c s="34" t="s">
        <v>173</v>
      </c>
      <c s="34" t="s">
        <v>387</v>
      </c>
      <c s="35" t="s">
        <v>5</v>
      </c>
      <c s="6" t="s">
        <v>388</v>
      </c>
      <c s="36" t="s">
        <v>389</v>
      </c>
      <c s="37">
        <v>4</v>
      </c>
      <c s="36">
        <v>0</v>
      </c>
      <c s="36">
        <f>ROUND(G191*H191,6)</f>
      </c>
      <c r="L191" s="38">
        <v>0</v>
      </c>
      <c s="32">
        <f>ROUND(ROUND(L191,2)*ROUND(G191,3),2)</f>
      </c>
      <c s="36" t="s">
        <v>54</v>
      </c>
      <c>
        <f>(M191*21)/100</f>
      </c>
      <c t="s">
        <v>27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56</v>
      </c>
      <c r="E193" s="40" t="s">
        <v>5</v>
      </c>
    </row>
    <row r="194" spans="1:5" ht="12.75">
      <c r="A194" t="s">
        <v>57</v>
      </c>
      <c r="E194" s="39" t="s">
        <v>5</v>
      </c>
    </row>
    <row r="195" spans="1:16" ht="12.75">
      <c r="A195" t="s">
        <v>49</v>
      </c>
      <c s="34" t="s">
        <v>177</v>
      </c>
      <c s="34" t="s">
        <v>390</v>
      </c>
      <c s="35" t="s">
        <v>5</v>
      </c>
      <c s="6" t="s">
        <v>391</v>
      </c>
      <c s="36" t="s">
        <v>218</v>
      </c>
      <c s="37">
        <v>588</v>
      </c>
      <c s="36">
        <v>0</v>
      </c>
      <c s="36">
        <f>ROUND(G195*H195,6)</f>
      </c>
      <c r="L195" s="38">
        <v>0</v>
      </c>
      <c s="32">
        <f>ROUND(ROUND(L195,2)*ROUND(G195,3),2)</f>
      </c>
      <c s="36" t="s">
        <v>54</v>
      </c>
      <c>
        <f>(M195*21)/100</f>
      </c>
      <c t="s">
        <v>27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56</v>
      </c>
      <c r="E197" s="40" t="s">
        <v>5</v>
      </c>
    </row>
    <row r="198" spans="1:5" ht="12.75">
      <c r="A198" t="s">
        <v>57</v>
      </c>
      <c r="E198" s="39" t="s">
        <v>5</v>
      </c>
    </row>
    <row r="199" spans="1:16" ht="12.75">
      <c r="A199" t="s">
        <v>49</v>
      </c>
      <c s="34" t="s">
        <v>182</v>
      </c>
      <c s="34" t="s">
        <v>404</v>
      </c>
      <c s="35" t="s">
        <v>5</v>
      </c>
      <c s="6" t="s">
        <v>405</v>
      </c>
      <c s="36" t="s">
        <v>53</v>
      </c>
      <c s="37">
        <v>1</v>
      </c>
      <c s="36">
        <v>0</v>
      </c>
      <c s="36">
        <f>ROUND(G199*H199,6)</f>
      </c>
      <c r="L199" s="38">
        <v>0</v>
      </c>
      <c s="32">
        <f>ROUND(ROUND(L199,2)*ROUND(G199,3),2)</f>
      </c>
      <c s="36" t="s">
        <v>54</v>
      </c>
      <c>
        <f>(M199*21)/100</f>
      </c>
      <c t="s">
        <v>27</v>
      </c>
    </row>
    <row r="200" spans="1:5" ht="12.75">
      <c r="A200" s="35" t="s">
        <v>55</v>
      </c>
      <c r="E200" s="39" t="s">
        <v>5</v>
      </c>
    </row>
    <row r="201" spans="1:5" ht="12.75">
      <c r="A201" s="35" t="s">
        <v>56</v>
      </c>
      <c r="E201" s="40" t="s">
        <v>5</v>
      </c>
    </row>
    <row r="202" spans="1:5" ht="12.75">
      <c r="A202" t="s">
        <v>57</v>
      </c>
      <c r="E202" s="39" t="s">
        <v>5</v>
      </c>
    </row>
    <row r="203" spans="1:16" ht="12.75">
      <c r="A203" t="s">
        <v>49</v>
      </c>
      <c s="34" t="s">
        <v>459</v>
      </c>
      <c s="34" t="s">
        <v>406</v>
      </c>
      <c s="35" t="s">
        <v>5</v>
      </c>
      <c s="6" t="s">
        <v>407</v>
      </c>
      <c s="36" t="s">
        <v>53</v>
      </c>
      <c s="37">
        <v>1</v>
      </c>
      <c s="36">
        <v>0</v>
      </c>
      <c s="36">
        <f>ROUND(G203*H203,6)</f>
      </c>
      <c r="L203" s="38">
        <v>0</v>
      </c>
      <c s="32">
        <f>ROUND(ROUND(L203,2)*ROUND(G203,3),2)</f>
      </c>
      <c s="36" t="s">
        <v>54</v>
      </c>
      <c>
        <f>(M203*21)/100</f>
      </c>
      <c t="s">
        <v>27</v>
      </c>
    </row>
    <row r="204" spans="1:5" ht="12.75">
      <c r="A204" s="35" t="s">
        <v>55</v>
      </c>
      <c r="E204" s="39" t="s">
        <v>5</v>
      </c>
    </row>
    <row r="205" spans="1:5" ht="12.75">
      <c r="A205" s="35" t="s">
        <v>56</v>
      </c>
      <c r="E205" s="40" t="s">
        <v>5</v>
      </c>
    </row>
    <row r="206" spans="1:5" ht="12.75">
      <c r="A206" t="s">
        <v>57</v>
      </c>
      <c r="E206" s="39" t="s">
        <v>5</v>
      </c>
    </row>
    <row r="207" spans="1:16" ht="12.75">
      <c r="A207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189</v>
      </c>
      <c s="37">
        <v>72</v>
      </c>
      <c s="36">
        <v>0</v>
      </c>
      <c s="36">
        <f>ROUND(G207*H207,6)</f>
      </c>
      <c r="L207" s="38">
        <v>0</v>
      </c>
      <c s="32">
        <f>ROUND(ROUND(L207,2)*ROUND(G207,3),2)</f>
      </c>
      <c s="36" t="s">
        <v>54</v>
      </c>
      <c>
        <f>(M207*21)/100</f>
      </c>
      <c t="s">
        <v>27</v>
      </c>
    </row>
    <row r="208" spans="1:5" ht="12.75">
      <c r="A208" s="35" t="s">
        <v>55</v>
      </c>
      <c r="E208" s="39" t="s">
        <v>190</v>
      </c>
    </row>
    <row r="209" spans="1:5" ht="12.75">
      <c r="A209" s="35" t="s">
        <v>56</v>
      </c>
      <c r="E209" s="40" t="s">
        <v>191</v>
      </c>
    </row>
    <row r="210" spans="1:5" ht="12.75">
      <c r="A210" t="s">
        <v>57</v>
      </c>
      <c r="E210" s="39" t="s">
        <v>5</v>
      </c>
    </row>
    <row r="211" spans="1:16" ht="12.75">
      <c r="A211" t="s">
        <v>49</v>
      </c>
      <c s="34" t="s">
        <v>192</v>
      </c>
      <c s="34" t="s">
        <v>430</v>
      </c>
      <c s="35" t="s">
        <v>5</v>
      </c>
      <c s="6" t="s">
        <v>194</v>
      </c>
      <c s="36" t="s">
        <v>189</v>
      </c>
      <c s="37">
        <v>72</v>
      </c>
      <c s="36">
        <v>0</v>
      </c>
      <c s="36">
        <f>ROUND(G211*H211,6)</f>
      </c>
      <c r="L211" s="38">
        <v>0</v>
      </c>
      <c s="32">
        <f>ROUND(ROUND(L211,2)*ROUND(G211,3),2)</f>
      </c>
      <c s="36" t="s">
        <v>431</v>
      </c>
      <c>
        <f>(M211*21)/100</f>
      </c>
      <c t="s">
        <v>27</v>
      </c>
    </row>
    <row r="212" spans="1:5" ht="12.75">
      <c r="A212" s="35" t="s">
        <v>55</v>
      </c>
      <c r="E212" s="39" t="s">
        <v>190</v>
      </c>
    </row>
    <row r="213" spans="1:5" ht="12.75">
      <c r="A213" s="35" t="s">
        <v>56</v>
      </c>
      <c r="E213" s="40" t="s">
        <v>195</v>
      </c>
    </row>
    <row r="214" spans="1:5" ht="12.75">
      <c r="A214" t="s">
        <v>57</v>
      </c>
      <c r="E214" s="39" t="s">
        <v>5</v>
      </c>
    </row>
    <row r="215" spans="1:16" ht="12.75">
      <c r="A215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53</v>
      </c>
      <c s="37">
        <v>144</v>
      </c>
      <c s="36">
        <v>0</v>
      </c>
      <c s="36">
        <f>ROUND(G215*H215,6)</f>
      </c>
      <c r="L215" s="38">
        <v>0</v>
      </c>
      <c s="32">
        <f>ROUND(ROUND(L215,2)*ROUND(G215,3),2)</f>
      </c>
      <c s="36" t="s">
        <v>54</v>
      </c>
      <c>
        <f>(M215*21)/100</f>
      </c>
      <c t="s">
        <v>27</v>
      </c>
    </row>
    <row r="216" spans="1:5" ht="12.75">
      <c r="A216" s="35" t="s">
        <v>55</v>
      </c>
      <c r="E216" s="39" t="s">
        <v>5</v>
      </c>
    </row>
    <row r="217" spans="1:5" ht="12.75">
      <c r="A217" s="35" t="s">
        <v>56</v>
      </c>
      <c r="E217" s="40" t="s">
        <v>5</v>
      </c>
    </row>
    <row r="218" spans="1:5" ht="12.75">
      <c r="A218" t="s">
        <v>57</v>
      </c>
      <c r="E218" s="39" t="s">
        <v>5</v>
      </c>
    </row>
    <row r="219" spans="1:16" ht="12.75">
      <c r="A219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53</v>
      </c>
      <c s="37">
        <v>144</v>
      </c>
      <c s="36">
        <v>0</v>
      </c>
      <c s="36">
        <f>ROUND(G219*H219,6)</f>
      </c>
      <c r="L219" s="38">
        <v>0</v>
      </c>
      <c s="32">
        <f>ROUND(ROUND(L219,2)*ROUND(G219,3),2)</f>
      </c>
      <c s="36" t="s">
        <v>54</v>
      </c>
      <c>
        <f>(M219*21)/100</f>
      </c>
      <c t="s">
        <v>27</v>
      </c>
    </row>
    <row r="220" spans="1:5" ht="12.75">
      <c r="A220" s="35" t="s">
        <v>55</v>
      </c>
      <c r="E220" s="39" t="s">
        <v>5</v>
      </c>
    </row>
    <row r="221" spans="1:5" ht="12.75">
      <c r="A221" s="35" t="s">
        <v>56</v>
      </c>
      <c r="E221" s="40" t="s">
        <v>5</v>
      </c>
    </row>
    <row r="222" spans="1:5" ht="12.75">
      <c r="A222" t="s">
        <v>57</v>
      </c>
      <c r="E222" s="39" t="s">
        <v>5</v>
      </c>
    </row>
    <row r="223" spans="1:16" ht="12.75">
      <c r="A223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53</v>
      </c>
      <c s="37">
        <v>40</v>
      </c>
      <c s="36">
        <v>0</v>
      </c>
      <c s="36">
        <f>ROUND(G223*H223,6)</f>
      </c>
      <c r="L223" s="38">
        <v>0</v>
      </c>
      <c s="32">
        <f>ROUND(ROUND(L223,2)*ROUND(G223,3),2)</f>
      </c>
      <c s="36" t="s">
        <v>54</v>
      </c>
      <c>
        <f>(M223*21)/100</f>
      </c>
      <c t="s">
        <v>27</v>
      </c>
    </row>
    <row r="224" spans="1:5" ht="12.75">
      <c r="A224" s="35" t="s">
        <v>55</v>
      </c>
      <c r="E224" s="39" t="s">
        <v>5</v>
      </c>
    </row>
    <row r="225" spans="1:5" ht="12.75">
      <c r="A225" s="35" t="s">
        <v>56</v>
      </c>
      <c r="E225" s="40" t="s">
        <v>5</v>
      </c>
    </row>
    <row r="226" spans="1:5" ht="12.75">
      <c r="A226" t="s">
        <v>57</v>
      </c>
      <c r="E226" s="39" t="s">
        <v>5</v>
      </c>
    </row>
    <row r="227" spans="1:16" ht="12.75">
      <c r="A227" t="s">
        <v>49</v>
      </c>
      <c s="34" t="s">
        <v>205</v>
      </c>
      <c s="34" t="s">
        <v>206</v>
      </c>
      <c s="35" t="s">
        <v>5</v>
      </c>
      <c s="6" t="s">
        <v>207</v>
      </c>
      <c s="36" t="s">
        <v>53</v>
      </c>
      <c s="37">
        <v>40</v>
      </c>
      <c s="36">
        <v>0</v>
      </c>
      <c s="36">
        <f>ROUND(G227*H227,6)</f>
      </c>
      <c r="L227" s="38">
        <v>0</v>
      </c>
      <c s="32">
        <f>ROUND(ROUND(L227,2)*ROUND(G227,3),2)</f>
      </c>
      <c s="36" t="s">
        <v>54</v>
      </c>
      <c>
        <f>(M227*21)/100</f>
      </c>
      <c t="s">
        <v>27</v>
      </c>
    </row>
    <row r="228" spans="1:5" ht="12.75">
      <c r="A228" s="35" t="s">
        <v>55</v>
      </c>
      <c r="E228" s="39" t="s">
        <v>5</v>
      </c>
    </row>
    <row r="229" spans="1:5" ht="12.75">
      <c r="A229" s="35" t="s">
        <v>56</v>
      </c>
      <c r="E229" s="40" t="s">
        <v>5</v>
      </c>
    </row>
    <row r="230" spans="1:5" ht="12.75">
      <c r="A230" t="s">
        <v>57</v>
      </c>
      <c r="E230" s="39" t="s">
        <v>5</v>
      </c>
    </row>
    <row r="231" spans="1:16" ht="12.75">
      <c r="A231" t="s">
        <v>49</v>
      </c>
      <c s="34" t="s">
        <v>208</v>
      </c>
      <c s="34" t="s">
        <v>209</v>
      </c>
      <c s="35" t="s">
        <v>5</v>
      </c>
      <c s="6" t="s">
        <v>210</v>
      </c>
      <c s="36" t="s">
        <v>53</v>
      </c>
      <c s="37">
        <v>3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54</v>
      </c>
      <c>
        <f>(M231*21)/100</f>
      </c>
      <c t="s">
        <v>27</v>
      </c>
    </row>
    <row r="232" spans="1:5" ht="12.75">
      <c r="A232" s="35" t="s">
        <v>55</v>
      </c>
      <c r="E232" s="39" t="s">
        <v>211</v>
      </c>
    </row>
    <row r="233" spans="1:5" ht="12.75">
      <c r="A233" s="35" t="s">
        <v>56</v>
      </c>
      <c r="E233" s="40" t="s">
        <v>5</v>
      </c>
    </row>
    <row r="234" spans="1:5" ht="12.75">
      <c r="A234" t="s">
        <v>57</v>
      </c>
      <c r="E234" s="39" t="s">
        <v>5</v>
      </c>
    </row>
    <row r="235" spans="1:16" ht="12.75">
      <c r="A235" t="s">
        <v>49</v>
      </c>
      <c s="34" t="s">
        <v>212</v>
      </c>
      <c s="34" t="s">
        <v>213</v>
      </c>
      <c s="35" t="s">
        <v>5</v>
      </c>
      <c s="6" t="s">
        <v>214</v>
      </c>
      <c s="36" t="s">
        <v>53</v>
      </c>
      <c s="37">
        <v>3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54</v>
      </c>
      <c>
        <f>(M235*21)/100</f>
      </c>
      <c t="s">
        <v>27</v>
      </c>
    </row>
    <row r="236" spans="1:5" ht="12.75">
      <c r="A236" s="35" t="s">
        <v>55</v>
      </c>
      <c r="E236" s="39" t="s">
        <v>5</v>
      </c>
    </row>
    <row r="237" spans="1:5" ht="12.75">
      <c r="A237" s="35" t="s">
        <v>56</v>
      </c>
      <c r="E237" s="40" t="s">
        <v>5</v>
      </c>
    </row>
    <row r="238" spans="1:5" ht="12.75">
      <c r="A238" t="s">
        <v>57</v>
      </c>
      <c r="E238" s="39" t="s">
        <v>5</v>
      </c>
    </row>
    <row r="239" spans="1:16" ht="12.75">
      <c r="A239" t="s">
        <v>49</v>
      </c>
      <c s="34" t="s">
        <v>215</v>
      </c>
      <c s="34" t="s">
        <v>216</v>
      </c>
      <c s="35" t="s">
        <v>5</v>
      </c>
      <c s="6" t="s">
        <v>217</v>
      </c>
      <c s="36" t="s">
        <v>218</v>
      </c>
      <c s="37">
        <v>20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54</v>
      </c>
      <c>
        <f>(M239*21)/100</f>
      </c>
      <c t="s">
        <v>27</v>
      </c>
    </row>
    <row r="240" spans="1:5" ht="12.75">
      <c r="A240" s="35" t="s">
        <v>55</v>
      </c>
      <c r="E240" s="39" t="s">
        <v>5</v>
      </c>
    </row>
    <row r="241" spans="1:5" ht="12.75">
      <c r="A241" s="35" t="s">
        <v>56</v>
      </c>
      <c r="E241" s="40" t="s">
        <v>5</v>
      </c>
    </row>
    <row r="242" spans="1:5" ht="12.75">
      <c r="A242" t="s">
        <v>57</v>
      </c>
      <c r="E242" s="39" t="s">
        <v>5</v>
      </c>
    </row>
    <row r="243" spans="1:16" ht="25.5">
      <c r="A243" t="s">
        <v>49</v>
      </c>
      <c s="34" t="s">
        <v>219</v>
      </c>
      <c s="34" t="s">
        <v>220</v>
      </c>
      <c s="35" t="s">
        <v>5</v>
      </c>
      <c s="6" t="s">
        <v>221</v>
      </c>
      <c s="36" t="s">
        <v>218</v>
      </c>
      <c s="37">
        <v>80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54</v>
      </c>
      <c>
        <f>(M243*21)/100</f>
      </c>
      <c t="s">
        <v>27</v>
      </c>
    </row>
    <row r="244" spans="1:5" ht="12.75">
      <c r="A244" s="35" t="s">
        <v>55</v>
      </c>
      <c r="E244" s="39" t="s">
        <v>5</v>
      </c>
    </row>
    <row r="245" spans="1:5" ht="12.75">
      <c r="A245" s="35" t="s">
        <v>56</v>
      </c>
      <c r="E245" s="40" t="s">
        <v>5</v>
      </c>
    </row>
    <row r="246" spans="1:5" ht="12.75">
      <c r="A246" t="s">
        <v>57</v>
      </c>
      <c r="E246" s="39" t="s">
        <v>5</v>
      </c>
    </row>
    <row r="247" spans="1:13" ht="12.75">
      <c r="A247" t="s">
        <v>46</v>
      </c>
      <c r="C247" s="31" t="s">
        <v>26</v>
      </c>
      <c r="E247" s="33" t="s">
        <v>222</v>
      </c>
      <c r="J247" s="32">
        <f>0</f>
      </c>
      <c s="32">
        <f>0</f>
      </c>
      <c s="32">
        <f>0+L248+L252+L256+L260+L264+L268+L272+L276+L280+L284+L288+L292+L296+L300+L304+L308+L312+L316+L320+L324+L328+L332</f>
      </c>
      <c s="32">
        <f>0+M248+M252+M256+M260+M264+M268+M272+M276+M280+M284+M288+M292+M296+M300+M304+M308+M312+M316+M320+M324+M328+M332</f>
      </c>
    </row>
    <row r="248" spans="1:16" ht="12.75">
      <c r="A248" t="s">
        <v>49</v>
      </c>
      <c s="34" t="s">
        <v>223</v>
      </c>
      <c s="34" t="s">
        <v>224</v>
      </c>
      <c s="35" t="s">
        <v>5</v>
      </c>
      <c s="6" t="s">
        <v>225</v>
      </c>
      <c s="36" t="s">
        <v>226</v>
      </c>
      <c s="37">
        <v>10</v>
      </c>
      <c s="36">
        <v>0</v>
      </c>
      <c s="36">
        <f>ROUND(G248*H248,6)</f>
      </c>
      <c r="L248" s="38">
        <v>0</v>
      </c>
      <c s="32">
        <f>ROUND(ROUND(L248,2)*ROUND(G248,3),2)</f>
      </c>
      <c s="36" t="s">
        <v>54</v>
      </c>
      <c>
        <f>(M248*21)/100</f>
      </c>
      <c t="s">
        <v>27</v>
      </c>
    </row>
    <row r="249" spans="1:5" ht="12.75">
      <c r="A249" s="35" t="s">
        <v>55</v>
      </c>
      <c r="E249" s="39" t="s">
        <v>5</v>
      </c>
    </row>
    <row r="250" spans="1:5" ht="12.75">
      <c r="A250" s="35" t="s">
        <v>56</v>
      </c>
      <c r="E250" s="40" t="s">
        <v>5</v>
      </c>
    </row>
    <row r="251" spans="1:5" ht="12.75">
      <c r="A251" t="s">
        <v>57</v>
      </c>
      <c r="E251" s="39" t="s">
        <v>5</v>
      </c>
    </row>
    <row r="252" spans="1:16" ht="12.75">
      <c r="A252" t="s">
        <v>49</v>
      </c>
      <c s="34" t="s">
        <v>227</v>
      </c>
      <c s="34" t="s">
        <v>228</v>
      </c>
      <c s="35" t="s">
        <v>5</v>
      </c>
      <c s="6" t="s">
        <v>229</v>
      </c>
      <c s="36" t="s">
        <v>226</v>
      </c>
      <c s="37">
        <v>40</v>
      </c>
      <c s="36">
        <v>0</v>
      </c>
      <c s="36">
        <f>ROUND(G252*H252,6)</f>
      </c>
      <c r="L252" s="38">
        <v>0</v>
      </c>
      <c s="32">
        <f>ROUND(ROUND(L252,2)*ROUND(G252,3),2)</f>
      </c>
      <c s="36" t="s">
        <v>54</v>
      </c>
      <c>
        <f>(M252*21)/100</f>
      </c>
      <c t="s">
        <v>27</v>
      </c>
    </row>
    <row r="253" spans="1:5" ht="12.75">
      <c r="A253" s="35" t="s">
        <v>55</v>
      </c>
      <c r="E253" s="39" t="s">
        <v>5</v>
      </c>
    </row>
    <row r="254" spans="1:5" ht="12.75">
      <c r="A254" s="35" t="s">
        <v>56</v>
      </c>
      <c r="E254" s="40" t="s">
        <v>5</v>
      </c>
    </row>
    <row r="255" spans="1:5" ht="12.75">
      <c r="A255" t="s">
        <v>57</v>
      </c>
      <c r="E255" s="39" t="s">
        <v>5</v>
      </c>
    </row>
    <row r="256" spans="1:16" ht="12.75">
      <c r="A256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226</v>
      </c>
      <c s="37">
        <v>50</v>
      </c>
      <c s="36">
        <v>0</v>
      </c>
      <c s="36">
        <f>ROUND(G256*H256,6)</f>
      </c>
      <c r="L256" s="38">
        <v>0</v>
      </c>
      <c s="32">
        <f>ROUND(ROUND(L256,2)*ROUND(G256,3),2)</f>
      </c>
      <c s="36" t="s">
        <v>54</v>
      </c>
      <c>
        <f>(M256*21)/100</f>
      </c>
      <c t="s">
        <v>27</v>
      </c>
    </row>
    <row r="257" spans="1:5" ht="12.75">
      <c r="A257" s="35" t="s">
        <v>55</v>
      </c>
      <c r="E257" s="39" t="s">
        <v>5</v>
      </c>
    </row>
    <row r="258" spans="1:5" ht="12.75">
      <c r="A258" s="35" t="s">
        <v>56</v>
      </c>
      <c r="E258" s="40" t="s">
        <v>5</v>
      </c>
    </row>
    <row r="259" spans="1:5" ht="12.75">
      <c r="A259" t="s">
        <v>57</v>
      </c>
      <c r="E259" s="39" t="s">
        <v>5</v>
      </c>
    </row>
    <row r="260" spans="1:16" ht="25.5">
      <c r="A260" t="s">
        <v>49</v>
      </c>
      <c s="34" t="s">
        <v>233</v>
      </c>
      <c s="34" t="s">
        <v>234</v>
      </c>
      <c s="35" t="s">
        <v>5</v>
      </c>
      <c s="6" t="s">
        <v>235</v>
      </c>
      <c s="36" t="s">
        <v>53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ROUND(ROUND(L260,2)*ROUND(G260,3),2)</f>
      </c>
      <c s="36" t="s">
        <v>54</v>
      </c>
      <c>
        <f>(M260*21)/100</f>
      </c>
      <c t="s">
        <v>27</v>
      </c>
    </row>
    <row r="261" spans="1:5" ht="12.75">
      <c r="A261" s="35" t="s">
        <v>55</v>
      </c>
      <c r="E261" s="39" t="s">
        <v>5</v>
      </c>
    </row>
    <row r="262" spans="1:5" ht="12.75">
      <c r="A262" s="35" t="s">
        <v>56</v>
      </c>
      <c r="E262" s="40" t="s">
        <v>5</v>
      </c>
    </row>
    <row r="263" spans="1:5" ht="12.75">
      <c r="A263" t="s">
        <v>57</v>
      </c>
      <c r="E263" s="39" t="s">
        <v>5</v>
      </c>
    </row>
    <row r="264" spans="1:16" ht="25.5">
      <c r="A264" t="s">
        <v>49</v>
      </c>
      <c s="34" t="s">
        <v>236</v>
      </c>
      <c s="34" t="s">
        <v>237</v>
      </c>
      <c s="35" t="s">
        <v>5</v>
      </c>
      <c s="6" t="s">
        <v>238</v>
      </c>
      <c s="36" t="s">
        <v>53</v>
      </c>
      <c s="37">
        <v>1</v>
      </c>
      <c s="36">
        <v>0</v>
      </c>
      <c s="36">
        <f>ROUND(G264*H264,6)</f>
      </c>
      <c r="L264" s="38">
        <v>0</v>
      </c>
      <c s="32">
        <f>ROUND(ROUND(L264,2)*ROUND(G264,3),2)</f>
      </c>
      <c s="36" t="s">
        <v>54</v>
      </c>
      <c>
        <f>(M264*21)/100</f>
      </c>
      <c t="s">
        <v>27</v>
      </c>
    </row>
    <row r="265" spans="1:5" ht="12.75">
      <c r="A265" s="35" t="s">
        <v>55</v>
      </c>
      <c r="E265" s="39" t="s">
        <v>5</v>
      </c>
    </row>
    <row r="266" spans="1:5" ht="12.75">
      <c r="A266" s="35" t="s">
        <v>56</v>
      </c>
      <c r="E266" s="40" t="s">
        <v>5</v>
      </c>
    </row>
    <row r="267" spans="1:5" ht="12.75">
      <c r="A267" t="s">
        <v>57</v>
      </c>
      <c r="E267" s="39" t="s">
        <v>5</v>
      </c>
    </row>
    <row r="268" spans="1:16" ht="12.75">
      <c r="A268" t="s">
        <v>49</v>
      </c>
      <c s="34" t="s">
        <v>239</v>
      </c>
      <c s="34" t="s">
        <v>240</v>
      </c>
      <c s="35" t="s">
        <v>5</v>
      </c>
      <c s="6" t="s">
        <v>241</v>
      </c>
      <c s="36" t="s">
        <v>53</v>
      </c>
      <c s="37">
        <v>1</v>
      </c>
      <c s="36">
        <v>0</v>
      </c>
      <c s="36">
        <f>ROUND(G268*H268,6)</f>
      </c>
      <c r="L268" s="38">
        <v>0</v>
      </c>
      <c s="32">
        <f>ROUND(ROUND(L268,2)*ROUND(G268,3),2)</f>
      </c>
      <c s="36" t="s">
        <v>54</v>
      </c>
      <c>
        <f>(M268*21)/100</f>
      </c>
      <c t="s">
        <v>27</v>
      </c>
    </row>
    <row r="269" spans="1:5" ht="12.75">
      <c r="A269" s="35" t="s">
        <v>55</v>
      </c>
      <c r="E269" s="39" t="s">
        <v>5</v>
      </c>
    </row>
    <row r="270" spans="1:5" ht="12.75">
      <c r="A270" s="35" t="s">
        <v>56</v>
      </c>
      <c r="E270" s="40" t="s">
        <v>5</v>
      </c>
    </row>
    <row r="271" spans="1:5" ht="12.75">
      <c r="A271" t="s">
        <v>57</v>
      </c>
      <c r="E271" s="39" t="s">
        <v>5</v>
      </c>
    </row>
    <row r="272" spans="1:16" ht="12.75">
      <c r="A272" t="s">
        <v>49</v>
      </c>
      <c s="34" t="s">
        <v>242</v>
      </c>
      <c s="34" t="s">
        <v>243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ROUND(G272*H272,6)</f>
      </c>
      <c r="L272" s="38">
        <v>0</v>
      </c>
      <c s="32">
        <f>ROUND(ROUND(L272,2)*ROUND(G272,3),2)</f>
      </c>
      <c s="36" t="s">
        <v>54</v>
      </c>
      <c>
        <f>(M272*21)/100</f>
      </c>
      <c t="s">
        <v>27</v>
      </c>
    </row>
    <row r="273" spans="1:5" ht="12.75">
      <c r="A273" s="35" t="s">
        <v>55</v>
      </c>
      <c r="E273" s="39" t="s">
        <v>5</v>
      </c>
    </row>
    <row r="274" spans="1:5" ht="12.75">
      <c r="A274" s="35" t="s">
        <v>56</v>
      </c>
      <c r="E274" s="40" t="s">
        <v>5</v>
      </c>
    </row>
    <row r="275" spans="1:5" ht="12.75">
      <c r="A275" t="s">
        <v>57</v>
      </c>
      <c r="E275" s="39" t="s">
        <v>5</v>
      </c>
    </row>
    <row r="276" spans="1:16" ht="12.75">
      <c r="A276" t="s">
        <v>49</v>
      </c>
      <c s="34" t="s">
        <v>244</v>
      </c>
      <c s="34" t="s">
        <v>245</v>
      </c>
      <c s="35" t="s">
        <v>5</v>
      </c>
      <c s="6" t="s">
        <v>246</v>
      </c>
      <c s="36" t="s">
        <v>154</v>
      </c>
      <c s="37">
        <v>100</v>
      </c>
      <c s="36">
        <v>0</v>
      </c>
      <c s="36">
        <f>ROUND(G276*H276,6)</f>
      </c>
      <c r="L276" s="38">
        <v>0</v>
      </c>
      <c s="32">
        <f>ROUND(ROUND(L276,2)*ROUND(G276,3),2)</f>
      </c>
      <c s="36" t="s">
        <v>54</v>
      </c>
      <c>
        <f>(M276*21)/100</f>
      </c>
      <c t="s">
        <v>27</v>
      </c>
    </row>
    <row r="277" spans="1:5" ht="12.75">
      <c r="A277" s="35" t="s">
        <v>55</v>
      </c>
      <c r="E277" s="39" t="s">
        <v>5</v>
      </c>
    </row>
    <row r="278" spans="1:5" ht="12.75">
      <c r="A278" s="35" t="s">
        <v>56</v>
      </c>
      <c r="E278" s="40" t="s">
        <v>5</v>
      </c>
    </row>
    <row r="279" spans="1:5" ht="12.75">
      <c r="A279" t="s">
        <v>57</v>
      </c>
      <c r="E279" s="39" t="s">
        <v>5</v>
      </c>
    </row>
    <row r="280" spans="1:16" ht="12.75">
      <c r="A280" t="s">
        <v>49</v>
      </c>
      <c s="34" t="s">
        <v>247</v>
      </c>
      <c s="34" t="s">
        <v>460</v>
      </c>
      <c s="35" t="s">
        <v>5</v>
      </c>
      <c s="6" t="s">
        <v>249</v>
      </c>
      <c s="36" t="s">
        <v>250</v>
      </c>
      <c s="37">
        <v>1</v>
      </c>
      <c s="36">
        <v>0</v>
      </c>
      <c s="36">
        <f>ROUND(G280*H280,6)</f>
      </c>
      <c r="L280" s="38">
        <v>0</v>
      </c>
      <c s="32">
        <f>ROUND(ROUND(L280,2)*ROUND(G280,3),2)</f>
      </c>
      <c s="36" t="s">
        <v>431</v>
      </c>
      <c>
        <f>(M280*21)/100</f>
      </c>
      <c t="s">
        <v>27</v>
      </c>
    </row>
    <row r="281" spans="1:5" ht="12.75">
      <c r="A281" s="35" t="s">
        <v>55</v>
      </c>
      <c r="E281" s="39" t="s">
        <v>5</v>
      </c>
    </row>
    <row r="282" spans="1:5" ht="12.75">
      <c r="A282" s="35" t="s">
        <v>56</v>
      </c>
      <c r="E282" s="40" t="s">
        <v>5</v>
      </c>
    </row>
    <row r="283" spans="1:5" ht="12.75">
      <c r="A283" t="s">
        <v>57</v>
      </c>
      <c r="E283" s="39" t="s">
        <v>5</v>
      </c>
    </row>
    <row r="284" spans="1:16" ht="12.75">
      <c r="A284" t="s">
        <v>49</v>
      </c>
      <c s="34" t="s">
        <v>251</v>
      </c>
      <c s="34" t="s">
        <v>461</v>
      </c>
      <c s="35" t="s">
        <v>5</v>
      </c>
      <c s="6" t="s">
        <v>253</v>
      </c>
      <c s="36" t="s">
        <v>250</v>
      </c>
      <c s="37">
        <v>1</v>
      </c>
      <c s="36">
        <v>0</v>
      </c>
      <c s="36">
        <f>ROUND(G284*H284,6)</f>
      </c>
      <c r="L284" s="38">
        <v>0</v>
      </c>
      <c s="32">
        <f>ROUND(ROUND(L284,2)*ROUND(G284,3),2)</f>
      </c>
      <c s="36" t="s">
        <v>431</v>
      </c>
      <c>
        <f>(M284*21)/100</f>
      </c>
      <c t="s">
        <v>27</v>
      </c>
    </row>
    <row r="285" spans="1:5" ht="12.75">
      <c r="A285" s="35" t="s">
        <v>55</v>
      </c>
      <c r="E285" s="39" t="s">
        <v>5</v>
      </c>
    </row>
    <row r="286" spans="1:5" ht="12.75">
      <c r="A286" s="35" t="s">
        <v>56</v>
      </c>
      <c r="E286" s="40" t="s">
        <v>5</v>
      </c>
    </row>
    <row r="287" spans="1:5" ht="12.75">
      <c r="A287" t="s">
        <v>57</v>
      </c>
      <c r="E287" s="39" t="s">
        <v>5</v>
      </c>
    </row>
    <row r="288" spans="1:16" ht="12.75">
      <c r="A288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53</v>
      </c>
      <c s="37">
        <v>1</v>
      </c>
      <c s="36">
        <v>0</v>
      </c>
      <c s="36">
        <f>ROUND(G288*H288,6)</f>
      </c>
      <c r="L288" s="38">
        <v>0</v>
      </c>
      <c s="32">
        <f>ROUND(ROUND(L288,2)*ROUND(G288,3),2)</f>
      </c>
      <c s="36" t="s">
        <v>54</v>
      </c>
      <c>
        <f>(M288*21)/100</f>
      </c>
      <c t="s">
        <v>27</v>
      </c>
    </row>
    <row r="289" spans="1:5" ht="12.75">
      <c r="A289" s="35" t="s">
        <v>55</v>
      </c>
      <c r="E289" s="39" t="s">
        <v>5</v>
      </c>
    </row>
    <row r="290" spans="1:5" ht="12.75">
      <c r="A290" s="35" t="s">
        <v>56</v>
      </c>
      <c r="E290" s="40" t="s">
        <v>5</v>
      </c>
    </row>
    <row r="291" spans="1:5" ht="12.75">
      <c r="A291" t="s">
        <v>57</v>
      </c>
      <c r="E291" s="39" t="s">
        <v>5</v>
      </c>
    </row>
    <row r="292" spans="1:16" ht="12.75">
      <c r="A292" t="s">
        <v>49</v>
      </c>
      <c s="34" t="s">
        <v>257</v>
      </c>
      <c s="34" t="s">
        <v>258</v>
      </c>
      <c s="35" t="s">
        <v>5</v>
      </c>
      <c s="6" t="s">
        <v>259</v>
      </c>
      <c s="36" t="s">
        <v>53</v>
      </c>
      <c s="37">
        <v>1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54</v>
      </c>
      <c>
        <f>(M292*21)/100</f>
      </c>
      <c t="s">
        <v>27</v>
      </c>
    </row>
    <row r="293" spans="1:5" ht="12.75">
      <c r="A293" s="35" t="s">
        <v>55</v>
      </c>
      <c r="E293" s="39" t="s">
        <v>5</v>
      </c>
    </row>
    <row r="294" spans="1:5" ht="12.75">
      <c r="A294" s="35" t="s">
        <v>56</v>
      </c>
      <c r="E294" s="40" t="s">
        <v>5</v>
      </c>
    </row>
    <row r="295" spans="1:5" ht="12.75">
      <c r="A295" t="s">
        <v>57</v>
      </c>
      <c r="E295" s="39" t="s">
        <v>5</v>
      </c>
    </row>
    <row r="296" spans="1:16" ht="12.75">
      <c r="A296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53</v>
      </c>
      <c s="37">
        <v>1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54</v>
      </c>
      <c>
        <f>(M296*21)/100</f>
      </c>
      <c t="s">
        <v>27</v>
      </c>
    </row>
    <row r="297" spans="1:5" ht="12.75">
      <c r="A297" s="35" t="s">
        <v>55</v>
      </c>
      <c r="E297" s="39" t="s">
        <v>5</v>
      </c>
    </row>
    <row r="298" spans="1:5" ht="12.75">
      <c r="A298" s="35" t="s">
        <v>56</v>
      </c>
      <c r="E298" s="40" t="s">
        <v>5</v>
      </c>
    </row>
    <row r="299" spans="1:5" ht="12.75">
      <c r="A299" t="s">
        <v>57</v>
      </c>
      <c r="E299" s="39" t="s">
        <v>5</v>
      </c>
    </row>
    <row r="300" spans="1:16" ht="12.75">
      <c r="A300" t="s">
        <v>49</v>
      </c>
      <c s="34" t="s">
        <v>263</v>
      </c>
      <c s="34" t="s">
        <v>264</v>
      </c>
      <c s="35" t="s">
        <v>5</v>
      </c>
      <c s="6" t="s">
        <v>265</v>
      </c>
      <c s="36" t="s">
        <v>53</v>
      </c>
      <c s="37">
        <v>1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54</v>
      </c>
      <c>
        <f>(M300*21)/100</f>
      </c>
      <c t="s">
        <v>27</v>
      </c>
    </row>
    <row r="301" spans="1:5" ht="12.75">
      <c r="A301" s="35" t="s">
        <v>55</v>
      </c>
      <c r="E301" s="39" t="s">
        <v>5</v>
      </c>
    </row>
    <row r="302" spans="1:5" ht="12.75">
      <c r="A302" s="35" t="s">
        <v>56</v>
      </c>
      <c r="E302" s="40" t="s">
        <v>5</v>
      </c>
    </row>
    <row r="303" spans="1:5" ht="12.75">
      <c r="A303" t="s">
        <v>57</v>
      </c>
      <c r="E303" s="39" t="s">
        <v>5</v>
      </c>
    </row>
    <row r="304" spans="1:16" ht="12.75">
      <c r="A304" t="s">
        <v>49</v>
      </c>
      <c s="34" t="s">
        <v>266</v>
      </c>
      <c s="34" t="s">
        <v>267</v>
      </c>
      <c s="35" t="s">
        <v>5</v>
      </c>
      <c s="6" t="s">
        <v>268</v>
      </c>
      <c s="36" t="s">
        <v>53</v>
      </c>
      <c s="37">
        <v>1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54</v>
      </c>
      <c>
        <f>(M304*21)/100</f>
      </c>
      <c t="s">
        <v>27</v>
      </c>
    </row>
    <row r="305" spans="1:5" ht="12.75">
      <c r="A305" s="35" t="s">
        <v>55</v>
      </c>
      <c r="E305" s="39" t="s">
        <v>5</v>
      </c>
    </row>
    <row r="306" spans="1:5" ht="12.75">
      <c r="A306" s="35" t="s">
        <v>56</v>
      </c>
      <c r="E306" s="40" t="s">
        <v>5</v>
      </c>
    </row>
    <row r="307" spans="1:5" ht="12.75">
      <c r="A307" t="s">
        <v>57</v>
      </c>
      <c r="E307" s="39" t="s">
        <v>5</v>
      </c>
    </row>
    <row r="308" spans="1:16" ht="12.75">
      <c r="A308" t="s">
        <v>49</v>
      </c>
      <c s="34" t="s">
        <v>269</v>
      </c>
      <c s="34" t="s">
        <v>270</v>
      </c>
      <c s="35" t="s">
        <v>5</v>
      </c>
      <c s="6" t="s">
        <v>271</v>
      </c>
      <c s="36" t="s">
        <v>218</v>
      </c>
      <c s="37">
        <v>30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54</v>
      </c>
      <c>
        <f>(M308*21)/100</f>
      </c>
      <c t="s">
        <v>27</v>
      </c>
    </row>
    <row r="309" spans="1:5" ht="12.75">
      <c r="A309" s="35" t="s">
        <v>55</v>
      </c>
      <c r="E309" s="39" t="s">
        <v>5</v>
      </c>
    </row>
    <row r="310" spans="1:5" ht="12.75">
      <c r="A310" s="35" t="s">
        <v>56</v>
      </c>
      <c r="E310" s="40" t="s">
        <v>5</v>
      </c>
    </row>
    <row r="311" spans="1:5" ht="12.75">
      <c r="A311" t="s">
        <v>57</v>
      </c>
      <c r="E311" s="39" t="s">
        <v>5</v>
      </c>
    </row>
    <row r="312" spans="1:16" ht="12.75">
      <c r="A312" t="s">
        <v>49</v>
      </c>
      <c s="34" t="s">
        <v>272</v>
      </c>
      <c s="34" t="s">
        <v>273</v>
      </c>
      <c s="35" t="s">
        <v>5</v>
      </c>
      <c s="6" t="s">
        <v>274</v>
      </c>
      <c s="36" t="s">
        <v>53</v>
      </c>
      <c s="37">
        <v>1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54</v>
      </c>
      <c>
        <f>(M312*21)/100</f>
      </c>
      <c t="s">
        <v>27</v>
      </c>
    </row>
    <row r="313" spans="1:5" ht="12.75">
      <c r="A313" s="35" t="s">
        <v>55</v>
      </c>
      <c r="E313" s="39" t="s">
        <v>5</v>
      </c>
    </row>
    <row r="314" spans="1:5" ht="12.75">
      <c r="A314" s="35" t="s">
        <v>56</v>
      </c>
      <c r="E314" s="40" t="s">
        <v>5</v>
      </c>
    </row>
    <row r="315" spans="1:5" ht="12.75">
      <c r="A315" t="s">
        <v>57</v>
      </c>
      <c r="E315" s="39" t="s">
        <v>5</v>
      </c>
    </row>
    <row r="316" spans="1:16" ht="12.75">
      <c r="A316" t="s">
        <v>49</v>
      </c>
      <c s="34" t="s">
        <v>275</v>
      </c>
      <c s="34" t="s">
        <v>462</v>
      </c>
      <c s="35" t="s">
        <v>277</v>
      </c>
      <c s="6" t="s">
        <v>278</v>
      </c>
      <c s="36" t="s">
        <v>218</v>
      </c>
      <c s="37">
        <v>50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431</v>
      </c>
      <c>
        <f>(M316*21)/100</f>
      </c>
      <c t="s">
        <v>27</v>
      </c>
    </row>
    <row r="317" spans="1:5" ht="12.75">
      <c r="A317" s="35" t="s">
        <v>55</v>
      </c>
      <c r="E317" s="39" t="s">
        <v>5</v>
      </c>
    </row>
    <row r="318" spans="1:5" ht="12.75">
      <c r="A318" s="35" t="s">
        <v>56</v>
      </c>
      <c r="E318" s="40" t="s">
        <v>5</v>
      </c>
    </row>
    <row r="319" spans="1:5" ht="12.75">
      <c r="A319" t="s">
        <v>57</v>
      </c>
      <c r="E319" s="39" t="s">
        <v>5</v>
      </c>
    </row>
    <row r="320" spans="1:16" ht="12.75">
      <c r="A320" t="s">
        <v>49</v>
      </c>
      <c s="34" t="s">
        <v>279</v>
      </c>
      <c s="34" t="s">
        <v>463</v>
      </c>
      <c s="35" t="s">
        <v>277</v>
      </c>
      <c s="6" t="s">
        <v>281</v>
      </c>
      <c s="36" t="s">
        <v>53</v>
      </c>
      <c s="37">
        <v>1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431</v>
      </c>
      <c>
        <f>(M320*21)/100</f>
      </c>
      <c t="s">
        <v>27</v>
      </c>
    </row>
    <row r="321" spans="1:5" ht="12.75">
      <c r="A321" s="35" t="s">
        <v>55</v>
      </c>
      <c r="E321" s="39" t="s">
        <v>5</v>
      </c>
    </row>
    <row r="322" spans="1:5" ht="12.75">
      <c r="A322" s="35" t="s">
        <v>56</v>
      </c>
      <c r="E322" s="40" t="s">
        <v>5</v>
      </c>
    </row>
    <row r="323" spans="1:5" ht="12.75">
      <c r="A323" t="s">
        <v>57</v>
      </c>
      <c r="E323" s="39" t="s">
        <v>5</v>
      </c>
    </row>
    <row r="324" spans="1:16" ht="12.75">
      <c r="A324" t="s">
        <v>49</v>
      </c>
      <c s="34" t="s">
        <v>282</v>
      </c>
      <c s="34" t="s">
        <v>464</v>
      </c>
      <c s="35" t="s">
        <v>277</v>
      </c>
      <c s="6" t="s">
        <v>284</v>
      </c>
      <c s="36" t="s">
        <v>218</v>
      </c>
      <c s="37">
        <v>50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431</v>
      </c>
      <c>
        <f>(M324*21)/100</f>
      </c>
      <c t="s">
        <v>27</v>
      </c>
    </row>
    <row r="325" spans="1:5" ht="12.75">
      <c r="A325" s="35" t="s">
        <v>55</v>
      </c>
      <c r="E325" s="39" t="s">
        <v>5</v>
      </c>
    </row>
    <row r="326" spans="1:5" ht="12.75">
      <c r="A326" s="35" t="s">
        <v>56</v>
      </c>
      <c r="E326" s="40" t="s">
        <v>5</v>
      </c>
    </row>
    <row r="327" spans="1:5" ht="12.75">
      <c r="A327" t="s">
        <v>57</v>
      </c>
      <c r="E327" s="39" t="s">
        <v>5</v>
      </c>
    </row>
    <row r="328" spans="1:16" ht="12.75">
      <c r="A328" t="s">
        <v>49</v>
      </c>
      <c s="34" t="s">
        <v>285</v>
      </c>
      <c s="34" t="s">
        <v>465</v>
      </c>
      <c s="35" t="s">
        <v>277</v>
      </c>
      <c s="6" t="s">
        <v>287</v>
      </c>
      <c s="36" t="s">
        <v>53</v>
      </c>
      <c s="37">
        <v>1</v>
      </c>
      <c s="36">
        <v>0</v>
      </c>
      <c s="36">
        <f>ROUND(G328*H328,6)</f>
      </c>
      <c r="L328" s="38">
        <v>0</v>
      </c>
      <c s="32">
        <f>ROUND(ROUND(L328,2)*ROUND(G328,3),2)</f>
      </c>
      <c s="36" t="s">
        <v>431</v>
      </c>
      <c>
        <f>(M328*21)/100</f>
      </c>
      <c t="s">
        <v>27</v>
      </c>
    </row>
    <row r="329" spans="1:5" ht="12.75">
      <c r="A329" s="35" t="s">
        <v>55</v>
      </c>
      <c r="E329" s="39" t="s">
        <v>5</v>
      </c>
    </row>
    <row r="330" spans="1:5" ht="12.75">
      <c r="A330" s="35" t="s">
        <v>56</v>
      </c>
      <c r="E330" s="40" t="s">
        <v>5</v>
      </c>
    </row>
    <row r="331" spans="1:5" ht="12.75">
      <c r="A331" t="s">
        <v>57</v>
      </c>
      <c r="E331" s="39" t="s">
        <v>5</v>
      </c>
    </row>
    <row r="332" spans="1:16" ht="12.75">
      <c r="A332" t="s">
        <v>49</v>
      </c>
      <c s="34" t="s">
        <v>288</v>
      </c>
      <c s="34" t="s">
        <v>289</v>
      </c>
      <c s="35" t="s">
        <v>277</v>
      </c>
      <c s="6" t="s">
        <v>290</v>
      </c>
      <c s="36" t="s">
        <v>53</v>
      </c>
      <c s="37">
        <v>1</v>
      </c>
      <c s="36">
        <v>0</v>
      </c>
      <c s="36">
        <f>ROUND(G332*H332,6)</f>
      </c>
      <c r="L332" s="38">
        <v>0</v>
      </c>
      <c s="32">
        <f>ROUND(ROUND(L332,2)*ROUND(G332,3),2)</f>
      </c>
      <c s="36" t="s">
        <v>54</v>
      </c>
      <c>
        <f>(M332*21)/100</f>
      </c>
      <c t="s">
        <v>27</v>
      </c>
    </row>
    <row r="333" spans="1:5" ht="12.75">
      <c r="A333" s="35" t="s">
        <v>55</v>
      </c>
      <c r="E333" s="39" t="s">
        <v>5</v>
      </c>
    </row>
    <row r="334" spans="1:5" ht="12.75">
      <c r="A334" s="35" t="s">
        <v>56</v>
      </c>
      <c r="E334" s="40" t="s">
        <v>5</v>
      </c>
    </row>
    <row r="335" spans="1:5" ht="12.75">
      <c r="A335" t="s">
        <v>57</v>
      </c>
      <c r="E335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9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COUNTIFS(L8:L90,"=0",A8:A90,"P")+COUNTIFS(L8:L90,"",A8:A90,"P")+SUM(Q8:Q90)</f>
      </c>
    </row>
    <row r="8" spans="1:13" ht="12.75">
      <c r="A8" t="s">
        <v>44</v>
      </c>
      <c r="C8" s="28" t="s">
        <v>468</v>
      </c>
      <c r="E8" s="30" t="s">
        <v>467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351</v>
      </c>
      <c r="E9" s="33" t="s">
        <v>469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277</v>
      </c>
      <c s="34" t="s">
        <v>470</v>
      </c>
      <c s="35" t="s">
        <v>5</v>
      </c>
      <c s="6" t="s">
        <v>471</v>
      </c>
      <c s="36" t="s">
        <v>53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472</v>
      </c>
    </row>
    <row r="14" spans="1:16" ht="12.75">
      <c r="A14" t="s">
        <v>49</v>
      </c>
      <c s="34" t="s">
        <v>27</v>
      </c>
      <c s="34" t="s">
        <v>473</v>
      </c>
      <c s="35" t="s">
        <v>5</v>
      </c>
      <c s="6" t="s">
        <v>474</v>
      </c>
      <c s="36" t="s">
        <v>53</v>
      </c>
      <c s="37">
        <v>13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91.25">
      <c r="A17" t="s">
        <v>57</v>
      </c>
      <c r="E17" s="39" t="s">
        <v>475</v>
      </c>
    </row>
    <row r="18" spans="1:16" ht="25.5">
      <c r="A18" t="s">
        <v>49</v>
      </c>
      <c s="34" t="s">
        <v>26</v>
      </c>
      <c s="34" t="s">
        <v>476</v>
      </c>
      <c s="35" t="s">
        <v>5</v>
      </c>
      <c s="6" t="s">
        <v>477</v>
      </c>
      <c s="36" t="s">
        <v>53</v>
      </c>
      <c s="37">
        <v>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91.25">
      <c r="A21" t="s">
        <v>57</v>
      </c>
      <c r="E21" s="39" t="s">
        <v>475</v>
      </c>
    </row>
    <row r="22" spans="1:16" ht="12.75">
      <c r="A22" t="s">
        <v>49</v>
      </c>
      <c s="34" t="s">
        <v>299</v>
      </c>
      <c s="34" t="s">
        <v>478</v>
      </c>
      <c s="35" t="s">
        <v>5</v>
      </c>
      <c s="6" t="s">
        <v>479</v>
      </c>
      <c s="36" t="s">
        <v>53</v>
      </c>
      <c s="37">
        <v>7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91.25">
      <c r="A25" t="s">
        <v>57</v>
      </c>
      <c r="E25" s="39" t="s">
        <v>475</v>
      </c>
    </row>
    <row r="26" spans="1:16" ht="25.5">
      <c r="A26" t="s">
        <v>49</v>
      </c>
      <c s="34" t="s">
        <v>303</v>
      </c>
      <c s="34" t="s">
        <v>480</v>
      </c>
      <c s="35" t="s">
        <v>5</v>
      </c>
      <c s="6" t="s">
        <v>481</v>
      </c>
      <c s="36" t="s">
        <v>53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91.25">
      <c r="A29" t="s">
        <v>57</v>
      </c>
      <c r="E29" s="39" t="s">
        <v>475</v>
      </c>
    </row>
    <row r="30" spans="1:16" ht="12.75">
      <c r="A30" t="s">
        <v>49</v>
      </c>
      <c s="34" t="s">
        <v>306</v>
      </c>
      <c s="34" t="s">
        <v>482</v>
      </c>
      <c s="35" t="s">
        <v>5</v>
      </c>
      <c s="6" t="s">
        <v>483</v>
      </c>
      <c s="36" t="s">
        <v>53</v>
      </c>
      <c s="37">
        <v>28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40.25">
      <c r="A33" t="s">
        <v>57</v>
      </c>
      <c r="E33" s="39" t="s">
        <v>484</v>
      </c>
    </row>
    <row r="34" spans="1:16" ht="12.75">
      <c r="A34" t="s">
        <v>49</v>
      </c>
      <c s="34" t="s">
        <v>311</v>
      </c>
      <c s="34" t="s">
        <v>485</v>
      </c>
      <c s="35" t="s">
        <v>5</v>
      </c>
      <c s="6" t="s">
        <v>486</v>
      </c>
      <c s="36" t="s">
        <v>53</v>
      </c>
      <c s="37">
        <v>13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91.25">
      <c r="A37" t="s">
        <v>57</v>
      </c>
      <c r="E37" s="39" t="s">
        <v>475</v>
      </c>
    </row>
    <row r="38" spans="1:16" ht="12.75">
      <c r="A38" t="s">
        <v>49</v>
      </c>
      <c s="34" t="s">
        <v>314</v>
      </c>
      <c s="34" t="s">
        <v>487</v>
      </c>
      <c s="35" t="s">
        <v>5</v>
      </c>
      <c s="6" t="s">
        <v>488</v>
      </c>
      <c s="36" t="s">
        <v>53</v>
      </c>
      <c s="37">
        <v>13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484</v>
      </c>
    </row>
    <row r="42" spans="1:16" ht="12.75">
      <c r="A42" t="s">
        <v>49</v>
      </c>
      <c s="34" t="s">
        <v>326</v>
      </c>
      <c s="34" t="s">
        <v>489</v>
      </c>
      <c s="35" t="s">
        <v>5</v>
      </c>
      <c s="6" t="s">
        <v>490</v>
      </c>
      <c s="36" t="s">
        <v>491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40.25">
      <c r="A45" t="s">
        <v>57</v>
      </c>
      <c r="E45" s="39" t="s">
        <v>492</v>
      </c>
    </row>
    <row r="46" spans="1:16" ht="12.75">
      <c r="A46" t="s">
        <v>49</v>
      </c>
      <c s="34" t="s">
        <v>329</v>
      </c>
      <c s="34" t="s">
        <v>493</v>
      </c>
      <c s="35" t="s">
        <v>5</v>
      </c>
      <c s="6" t="s">
        <v>494</v>
      </c>
      <c s="36" t="s">
        <v>491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</v>
      </c>
    </row>
    <row r="49" spans="1:5" ht="140.25">
      <c r="A49" t="s">
        <v>57</v>
      </c>
      <c r="E49" s="39" t="s">
        <v>495</v>
      </c>
    </row>
    <row r="50" spans="1:16" ht="12.75">
      <c r="A50" t="s">
        <v>49</v>
      </c>
      <c s="34" t="s">
        <v>333</v>
      </c>
      <c s="34" t="s">
        <v>496</v>
      </c>
      <c s="35" t="s">
        <v>5</v>
      </c>
      <c s="6" t="s">
        <v>497</v>
      </c>
      <c s="36" t="s">
        <v>491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498</v>
      </c>
    </row>
    <row r="54" spans="1:16" ht="12.75">
      <c r="A54" t="s">
        <v>49</v>
      </c>
      <c s="34" t="s">
        <v>336</v>
      </c>
      <c s="34" t="s">
        <v>499</v>
      </c>
      <c s="35" t="s">
        <v>5</v>
      </c>
      <c s="6" t="s">
        <v>500</v>
      </c>
      <c s="36" t="s">
        <v>218</v>
      </c>
      <c s="37">
        <v>725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89.25">
      <c r="A57" t="s">
        <v>57</v>
      </c>
      <c r="E57" s="39" t="s">
        <v>501</v>
      </c>
    </row>
    <row r="58" spans="1:16" ht="12.75">
      <c r="A58" t="s">
        <v>49</v>
      </c>
      <c s="34" t="s">
        <v>340</v>
      </c>
      <c s="34" t="s">
        <v>502</v>
      </c>
      <c s="35" t="s">
        <v>5</v>
      </c>
      <c s="6" t="s">
        <v>503</v>
      </c>
      <c s="36" t="s">
        <v>504</v>
      </c>
      <c s="37">
        <v>1.45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02">
      <c r="A61" t="s">
        <v>57</v>
      </c>
      <c r="E61" s="39" t="s">
        <v>505</v>
      </c>
    </row>
    <row r="62" spans="1:16" ht="12.75">
      <c r="A62" t="s">
        <v>49</v>
      </c>
      <c s="34" t="s">
        <v>344</v>
      </c>
      <c s="34" t="s">
        <v>506</v>
      </c>
      <c s="35" t="s">
        <v>5</v>
      </c>
      <c s="6" t="s">
        <v>507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508</v>
      </c>
    </row>
    <row r="64" spans="1:5" ht="12.75">
      <c r="A64" s="35" t="s">
        <v>56</v>
      </c>
      <c r="E64" s="40" t="s">
        <v>5</v>
      </c>
    </row>
    <row r="65" spans="1:5" ht="140.25">
      <c r="A65" t="s">
        <v>57</v>
      </c>
      <c r="E65" s="39" t="s">
        <v>484</v>
      </c>
    </row>
    <row r="66" spans="1:16" ht="12.75">
      <c r="A66" t="s">
        <v>49</v>
      </c>
      <c s="34" t="s">
        <v>50</v>
      </c>
      <c s="34" t="s">
        <v>245</v>
      </c>
      <c s="35" t="s">
        <v>5</v>
      </c>
      <c s="6" t="s">
        <v>246</v>
      </c>
      <c s="36" t="s">
        <v>154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89.25">
      <c r="A69" t="s">
        <v>57</v>
      </c>
      <c r="E69" s="39" t="s">
        <v>509</v>
      </c>
    </row>
    <row r="70" spans="1:16" ht="12.75">
      <c r="A70" t="s">
        <v>49</v>
      </c>
      <c s="34" t="s">
        <v>67</v>
      </c>
      <c s="34" t="s">
        <v>510</v>
      </c>
      <c s="35" t="s">
        <v>5</v>
      </c>
      <c s="6" t="s">
        <v>511</v>
      </c>
      <c s="36" t="s">
        <v>218</v>
      </c>
      <c s="37">
        <v>325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512</v>
      </c>
    </row>
    <row r="74" spans="1:16" ht="12.75">
      <c r="A74" t="s">
        <v>49</v>
      </c>
      <c s="34" t="s">
        <v>71</v>
      </c>
      <c s="34" t="s">
        <v>513</v>
      </c>
      <c s="35" t="s">
        <v>5</v>
      </c>
      <c s="6" t="s">
        <v>514</v>
      </c>
      <c s="36" t="s">
        <v>218</v>
      </c>
      <c s="37">
        <v>725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515</v>
      </c>
    </row>
    <row r="78" spans="1:16" ht="25.5">
      <c r="A78" t="s">
        <v>49</v>
      </c>
      <c s="34" t="s">
        <v>75</v>
      </c>
      <c s="34" t="s">
        <v>234</v>
      </c>
      <c s="35" t="s">
        <v>5</v>
      </c>
      <c s="6" t="s">
        <v>235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65.75">
      <c r="A81" t="s">
        <v>57</v>
      </c>
      <c r="E81" s="39" t="s">
        <v>516</v>
      </c>
    </row>
    <row r="82" spans="1:16" ht="25.5">
      <c r="A82" t="s">
        <v>49</v>
      </c>
      <c s="34" t="s">
        <v>79</v>
      </c>
      <c s="34" t="s">
        <v>237</v>
      </c>
      <c s="35" t="s">
        <v>5</v>
      </c>
      <c s="6" t="s">
        <v>238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89.25">
      <c r="A85" t="s">
        <v>57</v>
      </c>
      <c r="E85" s="39" t="s">
        <v>517</v>
      </c>
    </row>
    <row r="86" spans="1:16" ht="12.75">
      <c r="A86" t="s">
        <v>49</v>
      </c>
      <c s="34" t="s">
        <v>83</v>
      </c>
      <c s="34" t="s">
        <v>240</v>
      </c>
      <c s="35" t="s">
        <v>5</v>
      </c>
      <c s="6" t="s">
        <v>241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89.25">
      <c r="A89" t="s">
        <v>57</v>
      </c>
      <c r="E89" s="39" t="s">
        <v>518</v>
      </c>
    </row>
    <row r="90" spans="1:16" ht="12.75">
      <c r="A90" t="s">
        <v>49</v>
      </c>
      <c s="34" t="s">
        <v>87</v>
      </c>
      <c s="34" t="s">
        <v>243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89.25">
      <c r="A93" t="s">
        <v>57</v>
      </c>
      <c r="E93" s="39" t="s">
        <v>519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2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COUNTIFS(L8:L210,"=0",A8:A210,"P")+COUNTIFS(L8:L210,"",A8:A210,"P")+SUM(Q8:Q210)</f>
      </c>
    </row>
    <row r="8" spans="1:13" ht="12.75">
      <c r="A8" t="s">
        <v>44</v>
      </c>
      <c r="C8" s="28" t="s">
        <v>522</v>
      </c>
      <c r="E8" s="30" t="s">
        <v>521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351</v>
      </c>
      <c r="E9" s="33" t="s">
        <v>523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</f>
      </c>
      <c s="32">
        <f>0+M10+M14+M18+M22+M26+M30+M34+M38+M42+M46+M50+M54+M58+M62+M66+M70+M74+M78+M82+M86+M90+M94+M98+M102+M106+M110+M114+M118+M122+M126+M130+M134+M138+M142+M146+M150+M154+M158+M162+M166+M170+M174+M178+M182+M186+M190+M194+M198+M202+M206+M210</f>
      </c>
    </row>
    <row r="10" spans="1:16" ht="12.75">
      <c r="A10" t="s">
        <v>49</v>
      </c>
      <c s="34" t="s">
        <v>277</v>
      </c>
      <c s="34" t="s">
        <v>524</v>
      </c>
      <c s="35" t="s">
        <v>5</v>
      </c>
      <c s="6" t="s">
        <v>525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526</v>
      </c>
    </row>
    <row r="12" spans="1:5" ht="12.75">
      <c r="A12" s="35" t="s">
        <v>56</v>
      </c>
      <c r="E12" s="40" t="s">
        <v>5</v>
      </c>
    </row>
    <row r="13" spans="1:5" ht="191.25">
      <c r="A13" t="s">
        <v>57</v>
      </c>
      <c r="E13" s="39" t="s">
        <v>527</v>
      </c>
    </row>
    <row r="14" spans="1:16" ht="12.75">
      <c r="A14" t="s">
        <v>49</v>
      </c>
      <c s="34" t="s">
        <v>27</v>
      </c>
      <c s="34" t="s">
        <v>528</v>
      </c>
      <c s="35" t="s">
        <v>5</v>
      </c>
      <c s="6" t="s">
        <v>529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53">
      <c r="A17" t="s">
        <v>57</v>
      </c>
      <c r="E17" s="39" t="s">
        <v>530</v>
      </c>
    </row>
    <row r="18" spans="1:16" ht="12.75">
      <c r="A18" t="s">
        <v>49</v>
      </c>
      <c s="34" t="s">
        <v>26</v>
      </c>
      <c s="34" t="s">
        <v>531</v>
      </c>
      <c s="35" t="s">
        <v>5</v>
      </c>
      <c s="6" t="s">
        <v>532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484</v>
      </c>
    </row>
    <row r="22" spans="1:16" ht="12.75">
      <c r="A22" t="s">
        <v>49</v>
      </c>
      <c s="34" t="s">
        <v>299</v>
      </c>
      <c s="34" t="s">
        <v>533</v>
      </c>
      <c s="35" t="s">
        <v>5</v>
      </c>
      <c s="6" t="s">
        <v>534</v>
      </c>
      <c s="36" t="s">
        <v>53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526</v>
      </c>
    </row>
    <row r="24" spans="1:5" ht="12.75">
      <c r="A24" s="35" t="s">
        <v>56</v>
      </c>
      <c r="E24" s="40" t="s">
        <v>5</v>
      </c>
    </row>
    <row r="25" spans="1:5" ht="204">
      <c r="A25" t="s">
        <v>57</v>
      </c>
      <c r="E25" s="39" t="s">
        <v>535</v>
      </c>
    </row>
    <row r="26" spans="1:16" ht="12.75">
      <c r="A26" t="s">
        <v>49</v>
      </c>
      <c s="34" t="s">
        <v>303</v>
      </c>
      <c s="34" t="s">
        <v>536</v>
      </c>
      <c s="35" t="s">
        <v>5</v>
      </c>
      <c s="6" t="s">
        <v>537</v>
      </c>
      <c s="36" t="s">
        <v>53</v>
      </c>
      <c s="37">
        <v>4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40.25">
      <c r="A29" t="s">
        <v>57</v>
      </c>
      <c r="E29" s="39" t="s">
        <v>484</v>
      </c>
    </row>
    <row r="30" spans="1:16" ht="12.75">
      <c r="A30" t="s">
        <v>49</v>
      </c>
      <c s="34" t="s">
        <v>306</v>
      </c>
      <c s="34" t="s">
        <v>538</v>
      </c>
      <c s="35" t="s">
        <v>5</v>
      </c>
      <c s="6" t="s">
        <v>539</v>
      </c>
      <c s="36" t="s">
        <v>53</v>
      </c>
      <c s="37">
        <v>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91.25">
      <c r="A33" t="s">
        <v>57</v>
      </c>
      <c r="E33" s="39" t="s">
        <v>527</v>
      </c>
    </row>
    <row r="34" spans="1:16" ht="12.75">
      <c r="A34" t="s">
        <v>49</v>
      </c>
      <c s="34" t="s">
        <v>311</v>
      </c>
      <c s="34" t="s">
        <v>540</v>
      </c>
      <c s="35" t="s">
        <v>5</v>
      </c>
      <c s="6" t="s">
        <v>541</v>
      </c>
      <c s="36" t="s">
        <v>53</v>
      </c>
      <c s="37">
        <v>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140.25">
      <c r="A37" t="s">
        <v>57</v>
      </c>
      <c r="E37" s="39" t="s">
        <v>484</v>
      </c>
    </row>
    <row r="38" spans="1:16" ht="12.75">
      <c r="A38" t="s">
        <v>49</v>
      </c>
      <c s="34" t="s">
        <v>314</v>
      </c>
      <c s="34" t="s">
        <v>542</v>
      </c>
      <c s="35" t="s">
        <v>5</v>
      </c>
      <c s="6" t="s">
        <v>543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544</v>
      </c>
    </row>
    <row r="40" spans="1:5" ht="12.75">
      <c r="A40" s="35" t="s">
        <v>56</v>
      </c>
      <c r="E40" s="40" t="s">
        <v>5</v>
      </c>
    </row>
    <row r="41" spans="1:5" ht="191.25">
      <c r="A41" t="s">
        <v>57</v>
      </c>
      <c r="E41" s="39" t="s">
        <v>527</v>
      </c>
    </row>
    <row r="42" spans="1:16" ht="12.75">
      <c r="A42" t="s">
        <v>49</v>
      </c>
      <c s="34" t="s">
        <v>318</v>
      </c>
      <c s="34" t="s">
        <v>545</v>
      </c>
      <c s="35" t="s">
        <v>5</v>
      </c>
      <c s="6" t="s">
        <v>546</v>
      </c>
      <c s="36" t="s">
        <v>53</v>
      </c>
      <c s="37">
        <v>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191.25">
      <c r="A45" t="s">
        <v>57</v>
      </c>
      <c r="E45" s="39" t="s">
        <v>527</v>
      </c>
    </row>
    <row r="46" spans="1:16" ht="25.5">
      <c r="A46" t="s">
        <v>49</v>
      </c>
      <c s="34" t="s">
        <v>322</v>
      </c>
      <c s="34" t="s">
        <v>547</v>
      </c>
      <c s="35" t="s">
        <v>5</v>
      </c>
      <c s="6" t="s">
        <v>548</v>
      </c>
      <c s="36" t="s">
        <v>53</v>
      </c>
      <c s="37">
        <v>4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544</v>
      </c>
    </row>
    <row r="48" spans="1:5" ht="12.75">
      <c r="A48" s="35" t="s">
        <v>56</v>
      </c>
      <c r="E48" s="40" t="s">
        <v>5</v>
      </c>
    </row>
    <row r="49" spans="1:5" ht="114.75">
      <c r="A49" t="s">
        <v>57</v>
      </c>
      <c r="E49" s="39" t="s">
        <v>549</v>
      </c>
    </row>
    <row r="50" spans="1:16" ht="25.5">
      <c r="A50" t="s">
        <v>49</v>
      </c>
      <c s="34" t="s">
        <v>326</v>
      </c>
      <c s="34" t="s">
        <v>550</v>
      </c>
      <c s="35" t="s">
        <v>5</v>
      </c>
      <c s="6" t="s">
        <v>551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544</v>
      </c>
    </row>
    <row r="52" spans="1:5" ht="12.75">
      <c r="A52" s="35" t="s">
        <v>56</v>
      </c>
      <c r="E52" s="40" t="s">
        <v>5</v>
      </c>
    </row>
    <row r="53" spans="1:5" ht="114.75">
      <c r="A53" t="s">
        <v>57</v>
      </c>
      <c r="E53" s="39" t="s">
        <v>549</v>
      </c>
    </row>
    <row r="54" spans="1:16" ht="12.75">
      <c r="A54" t="s">
        <v>49</v>
      </c>
      <c s="34" t="s">
        <v>329</v>
      </c>
      <c s="34" t="s">
        <v>552</v>
      </c>
      <c s="35" t="s">
        <v>5</v>
      </c>
      <c s="6" t="s">
        <v>553</v>
      </c>
      <c s="36" t="s">
        <v>53</v>
      </c>
      <c s="37">
        <v>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</v>
      </c>
    </row>
    <row r="57" spans="1:5" ht="140.25">
      <c r="A57" t="s">
        <v>57</v>
      </c>
      <c r="E57" s="39" t="s">
        <v>484</v>
      </c>
    </row>
    <row r="58" spans="1:16" ht="12.75">
      <c r="A58" t="s">
        <v>49</v>
      </c>
      <c s="34" t="s">
        <v>333</v>
      </c>
      <c s="34" t="s">
        <v>554</v>
      </c>
      <c s="35" t="s">
        <v>5</v>
      </c>
      <c s="6" t="s">
        <v>555</v>
      </c>
      <c s="36" t="s">
        <v>53</v>
      </c>
      <c s="37">
        <v>4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14.75">
      <c r="A61" t="s">
        <v>57</v>
      </c>
      <c r="E61" s="39" t="s">
        <v>556</v>
      </c>
    </row>
    <row r="62" spans="1:16" ht="12.75">
      <c r="A62" t="s">
        <v>49</v>
      </c>
      <c s="34" t="s">
        <v>336</v>
      </c>
      <c s="34" t="s">
        <v>557</v>
      </c>
      <c s="35" t="s">
        <v>277</v>
      </c>
      <c s="6" t="s">
        <v>558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5</v>
      </c>
    </row>
    <row r="65" spans="1:5" ht="114.75">
      <c r="A65" t="s">
        <v>57</v>
      </c>
      <c r="E65" s="39" t="s">
        <v>556</v>
      </c>
    </row>
    <row r="66" spans="1:16" ht="12.75">
      <c r="A66" t="s">
        <v>49</v>
      </c>
      <c s="34" t="s">
        <v>340</v>
      </c>
      <c s="34" t="s">
        <v>559</v>
      </c>
      <c s="35" t="s">
        <v>5</v>
      </c>
      <c s="6" t="s">
        <v>560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40.25">
      <c r="A69" t="s">
        <v>57</v>
      </c>
      <c r="E69" s="39" t="s">
        <v>484</v>
      </c>
    </row>
    <row r="70" spans="1:16" ht="25.5">
      <c r="A70" t="s">
        <v>49</v>
      </c>
      <c s="34" t="s">
        <v>344</v>
      </c>
      <c s="34" t="s">
        <v>561</v>
      </c>
      <c s="35" t="s">
        <v>277</v>
      </c>
      <c s="6" t="s">
        <v>562</v>
      </c>
      <c s="36" t="s">
        <v>53</v>
      </c>
      <c s="37">
        <v>12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02">
      <c r="A73" t="s">
        <v>57</v>
      </c>
      <c r="E73" s="39" t="s">
        <v>563</v>
      </c>
    </row>
    <row r="74" spans="1:16" ht="25.5">
      <c r="A74" t="s">
        <v>49</v>
      </c>
      <c s="34" t="s">
        <v>50</v>
      </c>
      <c s="34" t="s">
        <v>564</v>
      </c>
      <c s="35" t="s">
        <v>5</v>
      </c>
      <c s="6" t="s">
        <v>565</v>
      </c>
      <c s="36" t="s">
        <v>218</v>
      </c>
      <c s="37">
        <v>100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76.5">
      <c r="A77" t="s">
        <v>57</v>
      </c>
      <c r="E77" s="39" t="s">
        <v>566</v>
      </c>
    </row>
    <row r="78" spans="1:16" ht="12.75">
      <c r="A78" t="s">
        <v>49</v>
      </c>
      <c s="34" t="s">
        <v>59</v>
      </c>
      <c s="34" t="s">
        <v>567</v>
      </c>
      <c s="35" t="s">
        <v>5</v>
      </c>
      <c s="6" t="s">
        <v>568</v>
      </c>
      <c s="36" t="s">
        <v>309</v>
      </c>
      <c s="37">
        <v>2.4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569</v>
      </c>
    </row>
    <row r="81" spans="1:5" ht="140.25">
      <c r="A81" t="s">
        <v>57</v>
      </c>
      <c r="E81" s="39" t="s">
        <v>570</v>
      </c>
    </row>
    <row r="82" spans="1:16" ht="12.75">
      <c r="A82" t="s">
        <v>49</v>
      </c>
      <c s="34" t="s">
        <v>63</v>
      </c>
      <c s="34" t="s">
        <v>571</v>
      </c>
      <c s="35" t="s">
        <v>5</v>
      </c>
      <c s="6" t="s">
        <v>572</v>
      </c>
      <c s="36" t="s">
        <v>218</v>
      </c>
      <c s="37">
        <v>600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</v>
      </c>
    </row>
    <row r="85" spans="1:5" ht="114.75">
      <c r="A85" t="s">
        <v>57</v>
      </c>
      <c r="E85" s="39" t="s">
        <v>573</v>
      </c>
    </row>
    <row r="86" spans="1:16" ht="12.75">
      <c r="A86" t="s">
        <v>49</v>
      </c>
      <c s="34" t="s">
        <v>67</v>
      </c>
      <c s="34" t="s">
        <v>574</v>
      </c>
      <c s="35" t="s">
        <v>5</v>
      </c>
      <c s="6" t="s">
        <v>575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</v>
      </c>
    </row>
    <row r="89" spans="1:5" ht="114.75">
      <c r="A89" t="s">
        <v>57</v>
      </c>
      <c r="E89" s="39" t="s">
        <v>556</v>
      </c>
    </row>
    <row r="90" spans="1:16" ht="25.5">
      <c r="A90" t="s">
        <v>49</v>
      </c>
      <c s="34" t="s">
        <v>71</v>
      </c>
      <c s="34" t="s">
        <v>576</v>
      </c>
      <c s="35" t="s">
        <v>277</v>
      </c>
      <c s="6" t="s">
        <v>577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5</v>
      </c>
    </row>
    <row r="93" spans="1:5" ht="102">
      <c r="A93" t="s">
        <v>57</v>
      </c>
      <c r="E93" s="39" t="s">
        <v>578</v>
      </c>
    </row>
    <row r="94" spans="1:16" ht="25.5">
      <c r="A94" t="s">
        <v>49</v>
      </c>
      <c s="34" t="s">
        <v>75</v>
      </c>
      <c s="34" t="s">
        <v>579</v>
      </c>
      <c s="35" t="s">
        <v>5</v>
      </c>
      <c s="6" t="s">
        <v>580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5</v>
      </c>
    </row>
    <row r="97" spans="1:5" ht="140.25">
      <c r="A97" t="s">
        <v>57</v>
      </c>
      <c r="E97" s="39" t="s">
        <v>484</v>
      </c>
    </row>
    <row r="98" spans="1:16" ht="12.75">
      <c r="A98" t="s">
        <v>49</v>
      </c>
      <c s="34" t="s">
        <v>79</v>
      </c>
      <c s="34" t="s">
        <v>531</v>
      </c>
      <c s="35" t="s">
        <v>277</v>
      </c>
      <c s="6" t="s">
        <v>532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484</v>
      </c>
    </row>
    <row r="102" spans="1:16" ht="25.5">
      <c r="A102" t="s">
        <v>49</v>
      </c>
      <c s="34" t="s">
        <v>83</v>
      </c>
      <c s="34" t="s">
        <v>542</v>
      </c>
      <c s="35" t="s">
        <v>277</v>
      </c>
      <c s="6" t="s">
        <v>581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5</v>
      </c>
    </row>
    <row r="105" spans="1:5" ht="191.25">
      <c r="A105" t="s">
        <v>57</v>
      </c>
      <c r="E105" s="39" t="s">
        <v>582</v>
      </c>
    </row>
    <row r="106" spans="1:16" ht="12.75">
      <c r="A106" t="s">
        <v>49</v>
      </c>
      <c s="34" t="s">
        <v>87</v>
      </c>
      <c s="34" t="s">
        <v>583</v>
      </c>
      <c s="35" t="s">
        <v>5</v>
      </c>
      <c s="6" t="s">
        <v>546</v>
      </c>
      <c s="36" t="s">
        <v>53</v>
      </c>
      <c s="37">
        <v>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5</v>
      </c>
    </row>
    <row r="109" spans="1:5" ht="191.25">
      <c r="A109" t="s">
        <v>57</v>
      </c>
      <c r="E109" s="39" t="s">
        <v>582</v>
      </c>
    </row>
    <row r="110" spans="1:16" ht="12.75">
      <c r="A110" t="s">
        <v>49</v>
      </c>
      <c s="34" t="s">
        <v>91</v>
      </c>
      <c s="34" t="s">
        <v>557</v>
      </c>
      <c s="35" t="s">
        <v>5</v>
      </c>
      <c s="6" t="s">
        <v>558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5</v>
      </c>
    </row>
    <row r="113" spans="1:5" ht="114.75">
      <c r="A113" t="s">
        <v>57</v>
      </c>
      <c r="E113" s="39" t="s">
        <v>556</v>
      </c>
    </row>
    <row r="114" spans="1:16" ht="25.5">
      <c r="A114" t="s">
        <v>49</v>
      </c>
      <c s="34" t="s">
        <v>95</v>
      </c>
      <c s="34" t="s">
        <v>561</v>
      </c>
      <c s="35" t="s">
        <v>5</v>
      </c>
      <c s="6" t="s">
        <v>562</v>
      </c>
      <c s="36" t="s">
        <v>53</v>
      </c>
      <c s="37">
        <v>12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5</v>
      </c>
    </row>
    <row r="117" spans="1:5" ht="102">
      <c r="A117" t="s">
        <v>57</v>
      </c>
      <c r="E117" s="39" t="s">
        <v>563</v>
      </c>
    </row>
    <row r="118" spans="1:16" ht="25.5">
      <c r="A118" t="s">
        <v>49</v>
      </c>
      <c s="34" t="s">
        <v>99</v>
      </c>
      <c s="34" t="s">
        <v>576</v>
      </c>
      <c s="35" t="s">
        <v>5</v>
      </c>
      <c s="6" t="s">
        <v>577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5</v>
      </c>
    </row>
    <row r="121" spans="1:5" ht="102">
      <c r="A121" t="s">
        <v>57</v>
      </c>
      <c r="E121" s="39" t="s">
        <v>578</v>
      </c>
    </row>
    <row r="122" spans="1:16" ht="25.5">
      <c r="A122" t="s">
        <v>49</v>
      </c>
      <c s="34" t="s">
        <v>103</v>
      </c>
      <c s="34" t="s">
        <v>579</v>
      </c>
      <c s="35" t="s">
        <v>277</v>
      </c>
      <c s="6" t="s">
        <v>580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5</v>
      </c>
    </row>
    <row r="125" spans="1:5" ht="140.25">
      <c r="A125" t="s">
        <v>57</v>
      </c>
      <c r="E125" s="39" t="s">
        <v>484</v>
      </c>
    </row>
    <row r="126" spans="1:16" ht="12.75">
      <c r="A126" t="s">
        <v>49</v>
      </c>
      <c s="34" t="s">
        <v>107</v>
      </c>
      <c s="34" t="s">
        <v>584</v>
      </c>
      <c s="35" t="s">
        <v>5</v>
      </c>
      <c s="6" t="s">
        <v>585</v>
      </c>
      <c s="36" t="s">
        <v>226</v>
      </c>
      <c s="37">
        <v>3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5</v>
      </c>
    </row>
    <row r="129" spans="1:5" ht="318.75">
      <c r="A129" t="s">
        <v>57</v>
      </c>
      <c r="E129" s="39" t="s">
        <v>586</v>
      </c>
    </row>
    <row r="130" spans="1:16" ht="12.75">
      <c r="A130" t="s">
        <v>49</v>
      </c>
      <c s="34" t="s">
        <v>111</v>
      </c>
      <c s="34" t="s">
        <v>587</v>
      </c>
      <c s="35" t="s">
        <v>5</v>
      </c>
      <c s="6" t="s">
        <v>588</v>
      </c>
      <c s="36" t="s">
        <v>226</v>
      </c>
      <c s="37">
        <v>3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369.75">
      <c r="A133" t="s">
        <v>57</v>
      </c>
      <c r="E133" s="39" t="s">
        <v>589</v>
      </c>
    </row>
    <row r="134" spans="1:16" ht="12.75">
      <c r="A134" t="s">
        <v>49</v>
      </c>
      <c s="34" t="s">
        <v>115</v>
      </c>
      <c s="34" t="s">
        <v>590</v>
      </c>
      <c s="35" t="s">
        <v>5</v>
      </c>
      <c s="6" t="s">
        <v>591</v>
      </c>
      <c s="36" t="s">
        <v>53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5</v>
      </c>
    </row>
    <row r="137" spans="1:5" ht="165.75">
      <c r="A137" t="s">
        <v>57</v>
      </c>
      <c r="E137" s="39" t="s">
        <v>592</v>
      </c>
    </row>
    <row r="138" spans="1:16" ht="12.75">
      <c r="A138" t="s">
        <v>49</v>
      </c>
      <c s="34" t="s">
        <v>119</v>
      </c>
      <c s="34" t="s">
        <v>593</v>
      </c>
      <c s="35" t="s">
        <v>5</v>
      </c>
      <c s="6" t="s">
        <v>594</v>
      </c>
      <c s="36" t="s">
        <v>53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5</v>
      </c>
    </row>
    <row r="141" spans="1:5" ht="127.5">
      <c r="A141" t="s">
        <v>57</v>
      </c>
      <c r="E141" s="39" t="s">
        <v>347</v>
      </c>
    </row>
    <row r="142" spans="1:16" ht="12.75">
      <c r="A142" t="s">
        <v>49</v>
      </c>
      <c s="34" t="s">
        <v>123</v>
      </c>
      <c s="34" t="s">
        <v>595</v>
      </c>
      <c s="35" t="s">
        <v>5</v>
      </c>
      <c s="6" t="s">
        <v>596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5</v>
      </c>
    </row>
    <row r="145" spans="1:5" ht="165.75">
      <c r="A145" t="s">
        <v>57</v>
      </c>
      <c r="E145" s="39" t="s">
        <v>592</v>
      </c>
    </row>
    <row r="146" spans="1:16" ht="12.75">
      <c r="A146" t="s">
        <v>49</v>
      </c>
      <c s="34" t="s">
        <v>127</v>
      </c>
      <c s="34" t="s">
        <v>597</v>
      </c>
      <c s="35" t="s">
        <v>5</v>
      </c>
      <c s="6" t="s">
        <v>598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5</v>
      </c>
    </row>
    <row r="149" spans="1:5" ht="127.5">
      <c r="A149" t="s">
        <v>57</v>
      </c>
      <c r="E149" s="39" t="s">
        <v>347</v>
      </c>
    </row>
    <row r="150" spans="1:16" ht="12.75">
      <c r="A150" t="s">
        <v>49</v>
      </c>
      <c s="34" t="s">
        <v>131</v>
      </c>
      <c s="34" t="s">
        <v>599</v>
      </c>
      <c s="35" t="s">
        <v>5</v>
      </c>
      <c s="6" t="s">
        <v>600</v>
      </c>
      <c s="36" t="s">
        <v>250</v>
      </c>
      <c s="37">
        <v>1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5</v>
      </c>
    </row>
    <row r="153" spans="1:5" ht="102">
      <c r="A153" t="s">
        <v>57</v>
      </c>
      <c r="E153" s="39" t="s">
        <v>601</v>
      </c>
    </row>
    <row r="154" spans="1:16" ht="12.75">
      <c r="A154" t="s">
        <v>49</v>
      </c>
      <c s="34" t="s">
        <v>135</v>
      </c>
      <c s="34" t="s">
        <v>602</v>
      </c>
      <c s="35" t="s">
        <v>5</v>
      </c>
      <c s="6" t="s">
        <v>603</v>
      </c>
      <c s="36" t="s">
        <v>218</v>
      </c>
      <c s="37">
        <v>30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5</v>
      </c>
    </row>
    <row r="157" spans="1:5" ht="140.25">
      <c r="A157" t="s">
        <v>57</v>
      </c>
      <c r="E157" s="39" t="s">
        <v>604</v>
      </c>
    </row>
    <row r="158" spans="1:16" ht="25.5">
      <c r="A158" t="s">
        <v>49</v>
      </c>
      <c s="34" t="s">
        <v>139</v>
      </c>
      <c s="34" t="s">
        <v>605</v>
      </c>
      <c s="35" t="s">
        <v>5</v>
      </c>
      <c s="6" t="s">
        <v>606</v>
      </c>
      <c s="36" t="s">
        <v>53</v>
      </c>
      <c s="37">
        <v>1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5</v>
      </c>
    </row>
    <row r="161" spans="1:5" ht="114.75">
      <c r="A161" t="s">
        <v>57</v>
      </c>
      <c r="E161" s="39" t="s">
        <v>556</v>
      </c>
    </row>
    <row r="162" spans="1:16" ht="12.75">
      <c r="A162" t="s">
        <v>49</v>
      </c>
      <c s="34" t="s">
        <v>143</v>
      </c>
      <c s="34" t="s">
        <v>607</v>
      </c>
      <c s="35" t="s">
        <v>5</v>
      </c>
      <c s="6" t="s">
        <v>608</v>
      </c>
      <c s="36" t="s">
        <v>53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5</v>
      </c>
    </row>
    <row r="165" spans="1:5" ht="114.75">
      <c r="A165" t="s">
        <v>57</v>
      </c>
      <c r="E165" s="39" t="s">
        <v>556</v>
      </c>
    </row>
    <row r="166" spans="1:16" ht="25.5">
      <c r="A166" t="s">
        <v>49</v>
      </c>
      <c s="34" t="s">
        <v>147</v>
      </c>
      <c s="34" t="s">
        <v>609</v>
      </c>
      <c s="35" t="s">
        <v>5</v>
      </c>
      <c s="6" t="s">
        <v>610</v>
      </c>
      <c s="36" t="s">
        <v>53</v>
      </c>
      <c s="37">
        <v>1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5</v>
      </c>
    </row>
    <row r="169" spans="1:5" ht="12.75">
      <c r="A169" t="s">
        <v>57</v>
      </c>
      <c r="E169" s="39" t="s">
        <v>5</v>
      </c>
    </row>
    <row r="170" spans="1:16" ht="25.5">
      <c r="A170" t="s">
        <v>49</v>
      </c>
      <c s="34" t="s">
        <v>151</v>
      </c>
      <c s="34" t="s">
        <v>611</v>
      </c>
      <c s="35" t="s">
        <v>5</v>
      </c>
      <c s="6" t="s">
        <v>612</v>
      </c>
      <c s="36" t="s">
        <v>53</v>
      </c>
      <c s="37">
        <v>3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54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5</v>
      </c>
    </row>
    <row r="173" spans="1:5" ht="102">
      <c r="A173" t="s">
        <v>57</v>
      </c>
      <c r="E173" s="39" t="s">
        <v>613</v>
      </c>
    </row>
    <row r="174" spans="1:16" ht="12.75">
      <c r="A174" t="s">
        <v>49</v>
      </c>
      <c s="34" t="s">
        <v>156</v>
      </c>
      <c s="34" t="s">
        <v>614</v>
      </c>
      <c s="35" t="s">
        <v>5</v>
      </c>
      <c s="6" t="s">
        <v>615</v>
      </c>
      <c s="36" t="s">
        <v>491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54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5</v>
      </c>
    </row>
    <row r="177" spans="1:5" ht="140.25">
      <c r="A177" t="s">
        <v>57</v>
      </c>
      <c r="E177" s="39" t="s">
        <v>498</v>
      </c>
    </row>
    <row r="178" spans="1:16" ht="12.75">
      <c r="A178" t="s">
        <v>49</v>
      </c>
      <c s="34" t="s">
        <v>160</v>
      </c>
      <c s="34" t="s">
        <v>616</v>
      </c>
      <c s="35" t="s">
        <v>5</v>
      </c>
      <c s="6" t="s">
        <v>617</v>
      </c>
      <c s="36" t="s">
        <v>491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5</v>
      </c>
    </row>
    <row r="181" spans="1:5" ht="140.25">
      <c r="A181" t="s">
        <v>57</v>
      </c>
      <c r="E181" s="39" t="s">
        <v>498</v>
      </c>
    </row>
    <row r="182" spans="1:16" ht="12.75">
      <c r="A182" t="s">
        <v>49</v>
      </c>
      <c s="34" t="s">
        <v>164</v>
      </c>
      <c s="34" t="s">
        <v>618</v>
      </c>
      <c s="35" t="s">
        <v>5</v>
      </c>
      <c s="6" t="s">
        <v>619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5</v>
      </c>
    </row>
    <row r="185" spans="1:5" ht="191.25">
      <c r="A185" t="s">
        <v>57</v>
      </c>
      <c r="E185" s="39" t="s">
        <v>582</v>
      </c>
    </row>
    <row r="186" spans="1:16" ht="25.5">
      <c r="A186" t="s">
        <v>49</v>
      </c>
      <c s="34" t="s">
        <v>168</v>
      </c>
      <c s="34" t="s">
        <v>234</v>
      </c>
      <c s="35" t="s">
        <v>5</v>
      </c>
      <c s="6" t="s">
        <v>235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5</v>
      </c>
    </row>
    <row r="189" spans="1:5" ht="165.75">
      <c r="A189" t="s">
        <v>57</v>
      </c>
      <c r="E189" s="39" t="s">
        <v>516</v>
      </c>
    </row>
    <row r="190" spans="1:16" ht="25.5">
      <c r="A190" t="s">
        <v>49</v>
      </c>
      <c s="34" t="s">
        <v>173</v>
      </c>
      <c s="34" t="s">
        <v>237</v>
      </c>
      <c s="35" t="s">
        <v>5</v>
      </c>
      <c s="6" t="s">
        <v>238</v>
      </c>
      <c s="36" t="s">
        <v>53</v>
      </c>
      <c s="37">
        <v>1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5</v>
      </c>
    </row>
    <row r="193" spans="1:5" ht="89.25">
      <c r="A193" t="s">
        <v>57</v>
      </c>
      <c r="E193" s="39" t="s">
        <v>517</v>
      </c>
    </row>
    <row r="194" spans="1:16" ht="12.75">
      <c r="A194" t="s">
        <v>49</v>
      </c>
      <c s="34" t="s">
        <v>177</v>
      </c>
      <c s="34" t="s">
        <v>240</v>
      </c>
      <c s="35" t="s">
        <v>5</v>
      </c>
      <c s="6" t="s">
        <v>241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5</v>
      </c>
    </row>
    <row r="197" spans="1:5" ht="89.25">
      <c r="A197" t="s">
        <v>57</v>
      </c>
      <c r="E197" s="39" t="s">
        <v>518</v>
      </c>
    </row>
    <row r="198" spans="1:16" ht="12.75">
      <c r="A198" t="s">
        <v>49</v>
      </c>
      <c s="34" t="s">
        <v>182</v>
      </c>
      <c s="34" t="s">
        <v>243</v>
      </c>
      <c s="35" t="s">
        <v>5</v>
      </c>
      <c s="6" t="s">
        <v>175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5</v>
      </c>
    </row>
    <row r="201" spans="1:5" ht="89.25">
      <c r="A201" t="s">
        <v>57</v>
      </c>
      <c r="E201" s="39" t="s">
        <v>519</v>
      </c>
    </row>
    <row r="202" spans="1:16" ht="12.75">
      <c r="A202" t="s">
        <v>49</v>
      </c>
      <c s="34" t="s">
        <v>459</v>
      </c>
      <c s="34" t="s">
        <v>245</v>
      </c>
      <c s="35" t="s">
        <v>5</v>
      </c>
      <c s="6" t="s">
        <v>246</v>
      </c>
      <c s="36" t="s">
        <v>154</v>
      </c>
      <c s="37">
        <v>32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5</v>
      </c>
    </row>
    <row r="205" spans="1:5" ht="89.25">
      <c r="A205" t="s">
        <v>57</v>
      </c>
      <c r="E205" s="39" t="s">
        <v>509</v>
      </c>
    </row>
    <row r="206" spans="1:16" ht="12.75">
      <c r="A206" t="s">
        <v>49</v>
      </c>
      <c s="34" t="s">
        <v>196</v>
      </c>
      <c s="34" t="s">
        <v>216</v>
      </c>
      <c s="35" t="s">
        <v>5</v>
      </c>
      <c s="6" t="s">
        <v>217</v>
      </c>
      <c s="36" t="s">
        <v>218</v>
      </c>
      <c s="37">
        <v>548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5</v>
      </c>
    </row>
    <row r="209" spans="1:5" ht="89.25">
      <c r="A209" t="s">
        <v>57</v>
      </c>
      <c r="E209" s="39" t="s">
        <v>501</v>
      </c>
    </row>
    <row r="210" spans="1:16" ht="12.75">
      <c r="A210" t="s">
        <v>49</v>
      </c>
      <c s="34" t="s">
        <v>199</v>
      </c>
      <c s="34" t="s">
        <v>620</v>
      </c>
      <c s="35" t="s">
        <v>5</v>
      </c>
      <c s="6" t="s">
        <v>621</v>
      </c>
      <c s="36" t="s">
        <v>218</v>
      </c>
      <c s="37">
        <v>30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5</v>
      </c>
    </row>
    <row r="213" spans="1:5" ht="102">
      <c r="A213" t="s">
        <v>57</v>
      </c>
      <c r="E213" s="39" t="s">
        <v>622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361</v>
      </c>
      <c s="41">
        <f>Rekapitulace!C13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361</v>
      </c>
      <c r="E4" s="26" t="s">
        <v>362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625</v>
      </c>
      <c r="E8" s="30" t="s">
        <v>624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626</v>
      </c>
      <c r="E9" s="33" t="s">
        <v>627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160</v>
      </c>
      <c s="34" t="s">
        <v>628</v>
      </c>
      <c s="35" t="s">
        <v>5</v>
      </c>
      <c s="6" t="s">
        <v>629</v>
      </c>
      <c s="36" t="s">
        <v>154</v>
      </c>
      <c s="37">
        <v>30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63.75">
      <c r="A13" t="s">
        <v>57</v>
      </c>
      <c r="E13" s="39" t="s">
        <v>630</v>
      </c>
    </row>
    <row r="14" spans="1:13" ht="12.75">
      <c r="A14" t="s">
        <v>46</v>
      </c>
      <c r="C14" s="31" t="s">
        <v>311</v>
      </c>
      <c r="E14" s="33" t="s">
        <v>631</v>
      </c>
      <c r="J14" s="32">
        <f>0</f>
      </c>
      <c s="32">
        <f>0</f>
      </c>
      <c s="32">
        <f>0+L15+L19+L23+L27+L31+L35+L39+L43+L47+L51+L55+L59+L63+L67+L71+L75+L79+L83+L87+L91+L95+L99+L103+L107+L111+L115+L119+L123+L127+L131+L135</f>
      </c>
      <c s="32">
        <f>0+M15+M19+M23+M27+M31+M35+M39+M43+M47+M51+M55+M59+M63+M67+M71+M75+M79+M83+M87+M91+M95+M99+M103+M107+M111+M115+M119+M123+M127+M131+M135</f>
      </c>
    </row>
    <row r="15" spans="1:16" ht="12.75">
      <c r="A15" t="s">
        <v>49</v>
      </c>
      <c s="34" t="s">
        <v>26</v>
      </c>
      <c s="34" t="s">
        <v>510</v>
      </c>
      <c s="35" t="s">
        <v>5</v>
      </c>
      <c s="6" t="s">
        <v>511</v>
      </c>
      <c s="36" t="s">
        <v>218</v>
      </c>
      <c s="37">
        <v>220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02">
      <c r="A18" t="s">
        <v>57</v>
      </c>
      <c r="E18" s="39" t="s">
        <v>512</v>
      </c>
    </row>
    <row r="19" spans="1:16" ht="12.75">
      <c r="A19" t="s">
        <v>49</v>
      </c>
      <c s="34" t="s">
        <v>299</v>
      </c>
      <c s="34" t="s">
        <v>632</v>
      </c>
      <c s="35" t="s">
        <v>5</v>
      </c>
      <c s="6" t="s">
        <v>633</v>
      </c>
      <c s="36" t="s">
        <v>154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54</v>
      </c>
      <c>
        <f>(M19*21)/100</f>
      </c>
      <c t="s">
        <v>27</v>
      </c>
    </row>
    <row r="20" spans="1:5" ht="12.75">
      <c r="A20" s="35" t="s">
        <v>55</v>
      </c>
      <c r="E20" s="39" t="s">
        <v>634</v>
      </c>
    </row>
    <row r="21" spans="1:5" ht="12.75">
      <c r="A21" s="35" t="s">
        <v>56</v>
      </c>
      <c r="E21" s="40" t="s">
        <v>5</v>
      </c>
    </row>
    <row r="22" spans="1:5" ht="89.25">
      <c r="A22" t="s">
        <v>57</v>
      </c>
      <c r="E22" s="39" t="s">
        <v>635</v>
      </c>
    </row>
    <row r="23" spans="1:16" ht="12.75">
      <c r="A23" t="s">
        <v>49</v>
      </c>
      <c s="34" t="s">
        <v>314</v>
      </c>
      <c s="34" t="s">
        <v>636</v>
      </c>
      <c s="35" t="s">
        <v>5</v>
      </c>
      <c s="6" t="s">
        <v>637</v>
      </c>
      <c s="36" t="s">
        <v>53</v>
      </c>
      <c s="37">
        <v>5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91.25">
      <c r="A26" t="s">
        <v>57</v>
      </c>
      <c r="E26" s="39" t="s">
        <v>527</v>
      </c>
    </row>
    <row r="27" spans="1:16" ht="12.75">
      <c r="A27" t="s">
        <v>49</v>
      </c>
      <c s="34" t="s">
        <v>318</v>
      </c>
      <c s="34" t="s">
        <v>638</v>
      </c>
      <c s="35" t="s">
        <v>5</v>
      </c>
      <c s="6" t="s">
        <v>639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14.75">
      <c r="A30" t="s">
        <v>57</v>
      </c>
      <c r="E30" s="39" t="s">
        <v>640</v>
      </c>
    </row>
    <row r="31" spans="1:16" ht="12.75">
      <c r="A31" t="s">
        <v>49</v>
      </c>
      <c s="34" t="s">
        <v>329</v>
      </c>
      <c s="34" t="s">
        <v>641</v>
      </c>
      <c s="35" t="s">
        <v>5</v>
      </c>
      <c s="6" t="s">
        <v>642</v>
      </c>
      <c s="36" t="s">
        <v>53</v>
      </c>
      <c s="37">
        <v>5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54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40.25">
      <c r="A34" t="s">
        <v>57</v>
      </c>
      <c r="E34" s="39" t="s">
        <v>484</v>
      </c>
    </row>
    <row r="35" spans="1:16" ht="25.5">
      <c r="A35" t="s">
        <v>49</v>
      </c>
      <c s="34" t="s">
        <v>333</v>
      </c>
      <c s="34" t="s">
        <v>643</v>
      </c>
      <c s="35" t="s">
        <v>5</v>
      </c>
      <c s="6" t="s">
        <v>644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54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91.25">
      <c r="A38" t="s">
        <v>57</v>
      </c>
      <c r="E38" s="39" t="s">
        <v>527</v>
      </c>
    </row>
    <row r="39" spans="1:16" ht="12.75">
      <c r="A39" t="s">
        <v>49</v>
      </c>
      <c s="34" t="s">
        <v>340</v>
      </c>
      <c s="34" t="s">
        <v>645</v>
      </c>
      <c s="35" t="s">
        <v>5</v>
      </c>
      <c s="6" t="s">
        <v>646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54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140.25">
      <c r="A42" t="s">
        <v>57</v>
      </c>
      <c r="E42" s="39" t="s">
        <v>484</v>
      </c>
    </row>
    <row r="43" spans="1:16" ht="12.75">
      <c r="A43" t="s">
        <v>49</v>
      </c>
      <c s="34" t="s">
        <v>50</v>
      </c>
      <c s="34" t="s">
        <v>647</v>
      </c>
      <c s="35" t="s">
        <v>5</v>
      </c>
      <c s="6" t="s">
        <v>648</v>
      </c>
      <c s="36" t="s">
        <v>53</v>
      </c>
      <c s="37">
        <v>1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54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140.25">
      <c r="A46" t="s">
        <v>57</v>
      </c>
      <c r="E46" s="39" t="s">
        <v>484</v>
      </c>
    </row>
    <row r="47" spans="1:16" ht="12.75">
      <c r="A47" t="s">
        <v>49</v>
      </c>
      <c s="34" t="s">
        <v>59</v>
      </c>
      <c s="34" t="s">
        <v>649</v>
      </c>
      <c s="35" t="s">
        <v>5</v>
      </c>
      <c s="6" t="s">
        <v>650</v>
      </c>
      <c s="36" t="s">
        <v>53</v>
      </c>
      <c s="37">
        <v>27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54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140.25">
      <c r="A50" t="s">
        <v>57</v>
      </c>
      <c r="E50" s="39" t="s">
        <v>484</v>
      </c>
    </row>
    <row r="51" spans="1:16" ht="12.75">
      <c r="A51" t="s">
        <v>49</v>
      </c>
      <c s="34" t="s">
        <v>67</v>
      </c>
      <c s="34" t="s">
        <v>651</v>
      </c>
      <c s="35" t="s">
        <v>5</v>
      </c>
      <c s="6" t="s">
        <v>652</v>
      </c>
      <c s="36" t="s">
        <v>53</v>
      </c>
      <c s="37">
        <v>11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54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191.25">
      <c r="A54" t="s">
        <v>57</v>
      </c>
      <c r="E54" s="39" t="s">
        <v>527</v>
      </c>
    </row>
    <row r="55" spans="1:16" ht="12.75">
      <c r="A55" t="s">
        <v>49</v>
      </c>
      <c s="34" t="s">
        <v>75</v>
      </c>
      <c s="34" t="s">
        <v>653</v>
      </c>
      <c s="35" t="s">
        <v>5</v>
      </c>
      <c s="6" t="s">
        <v>654</v>
      </c>
      <c s="36" t="s">
        <v>491</v>
      </c>
      <c s="37">
        <v>1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54</v>
      </c>
      <c>
        <f>(M55*21)/100</f>
      </c>
      <c t="s">
        <v>27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56</v>
      </c>
      <c r="E57" s="40" t="s">
        <v>5</v>
      </c>
    </row>
    <row r="58" spans="1:5" ht="140.25">
      <c r="A58" t="s">
        <v>57</v>
      </c>
      <c r="E58" s="39" t="s">
        <v>498</v>
      </c>
    </row>
    <row r="59" spans="1:16" ht="25.5">
      <c r="A59" t="s">
        <v>49</v>
      </c>
      <c s="34" t="s">
        <v>79</v>
      </c>
      <c s="34" t="s">
        <v>655</v>
      </c>
      <c s="35" t="s">
        <v>5</v>
      </c>
      <c s="6" t="s">
        <v>656</v>
      </c>
      <c s="36" t="s">
        <v>154</v>
      </c>
      <c s="37">
        <v>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54</v>
      </c>
      <c>
        <f>(M59*21)/100</f>
      </c>
      <c t="s">
        <v>27</v>
      </c>
    </row>
    <row r="60" spans="1:5" ht="12.75">
      <c r="A60" s="35" t="s">
        <v>55</v>
      </c>
      <c r="E60" s="39" t="s">
        <v>5</v>
      </c>
    </row>
    <row r="61" spans="1:5" ht="12.75">
      <c r="A61" s="35" t="s">
        <v>56</v>
      </c>
      <c r="E61" s="40" t="s">
        <v>5</v>
      </c>
    </row>
    <row r="62" spans="1:5" ht="127.5">
      <c r="A62" t="s">
        <v>57</v>
      </c>
      <c r="E62" s="39" t="s">
        <v>657</v>
      </c>
    </row>
    <row r="63" spans="1:16" ht="12.75">
      <c r="A63" t="s">
        <v>49</v>
      </c>
      <c s="34" t="s">
        <v>83</v>
      </c>
      <c s="34" t="s">
        <v>658</v>
      </c>
      <c s="35" t="s">
        <v>5</v>
      </c>
      <c s="6" t="s">
        <v>659</v>
      </c>
      <c s="36" t="s">
        <v>309</v>
      </c>
      <c s="37">
        <v>4.4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54</v>
      </c>
      <c>
        <f>(M63*21)/100</f>
      </c>
      <c t="s">
        <v>27</v>
      </c>
    </row>
    <row r="64" spans="1:5" ht="12.75">
      <c r="A64" s="35" t="s">
        <v>55</v>
      </c>
      <c r="E64" s="39" t="s">
        <v>660</v>
      </c>
    </row>
    <row r="65" spans="1:5" ht="12.75">
      <c r="A65" s="35" t="s">
        <v>56</v>
      </c>
      <c r="E65" s="40" t="s">
        <v>661</v>
      </c>
    </row>
    <row r="66" spans="1:5" ht="102">
      <c r="A66" t="s">
        <v>57</v>
      </c>
      <c r="E66" s="39" t="s">
        <v>662</v>
      </c>
    </row>
    <row r="67" spans="1:16" ht="12.75">
      <c r="A67" t="s">
        <v>49</v>
      </c>
      <c s="34" t="s">
        <v>87</v>
      </c>
      <c s="34" t="s">
        <v>663</v>
      </c>
      <c s="35" t="s">
        <v>5</v>
      </c>
      <c s="6" t="s">
        <v>664</v>
      </c>
      <c s="36" t="s">
        <v>309</v>
      </c>
      <c s="37">
        <v>4.4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54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102">
      <c r="A70" t="s">
        <v>57</v>
      </c>
      <c r="E70" s="39" t="s">
        <v>665</v>
      </c>
    </row>
    <row r="71" spans="1:16" ht="12.75">
      <c r="A71" t="s">
        <v>49</v>
      </c>
      <c s="34" t="s">
        <v>91</v>
      </c>
      <c s="34" t="s">
        <v>666</v>
      </c>
      <c s="35" t="s">
        <v>5</v>
      </c>
      <c s="6" t="s">
        <v>667</v>
      </c>
      <c s="36" t="s">
        <v>53</v>
      </c>
      <c s="37">
        <v>6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54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191.25">
      <c r="A74" t="s">
        <v>57</v>
      </c>
      <c r="E74" s="39" t="s">
        <v>527</v>
      </c>
    </row>
    <row r="75" spans="1:16" ht="12.75">
      <c r="A75" t="s">
        <v>49</v>
      </c>
      <c s="34" t="s">
        <v>95</v>
      </c>
      <c s="34" t="s">
        <v>668</v>
      </c>
      <c s="35" t="s">
        <v>5</v>
      </c>
      <c s="6" t="s">
        <v>669</v>
      </c>
      <c s="36" t="s">
        <v>53</v>
      </c>
      <c s="37">
        <v>6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54</v>
      </c>
      <c>
        <f>(M75*21)/100</f>
      </c>
      <c t="s">
        <v>27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56</v>
      </c>
      <c r="E77" s="40" t="s">
        <v>5</v>
      </c>
    </row>
    <row r="78" spans="1:5" ht="140.25">
      <c r="A78" t="s">
        <v>57</v>
      </c>
      <c r="E78" s="39" t="s">
        <v>484</v>
      </c>
    </row>
    <row r="79" spans="1:16" ht="12.75">
      <c r="A79" t="s">
        <v>49</v>
      </c>
      <c s="34" t="s">
        <v>99</v>
      </c>
      <c s="34" t="s">
        <v>670</v>
      </c>
      <c s="35" t="s">
        <v>5</v>
      </c>
      <c s="6" t="s">
        <v>671</v>
      </c>
      <c s="36" t="s">
        <v>53</v>
      </c>
      <c s="37">
        <v>5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54</v>
      </c>
      <c>
        <f>(M79*21)/100</f>
      </c>
      <c t="s">
        <v>27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56</v>
      </c>
      <c r="E81" s="40" t="s">
        <v>5</v>
      </c>
    </row>
    <row r="82" spans="1:5" ht="114.75">
      <c r="A82" t="s">
        <v>57</v>
      </c>
      <c r="E82" s="39" t="s">
        <v>640</v>
      </c>
    </row>
    <row r="83" spans="1:16" ht="12.75">
      <c r="A83" t="s">
        <v>49</v>
      </c>
      <c s="34" t="s">
        <v>103</v>
      </c>
      <c s="34" t="s">
        <v>672</v>
      </c>
      <c s="35" t="s">
        <v>5</v>
      </c>
      <c s="6" t="s">
        <v>673</v>
      </c>
      <c s="36" t="s">
        <v>53</v>
      </c>
      <c s="37">
        <v>1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54</v>
      </c>
      <c>
        <f>(M83*21)/100</f>
      </c>
      <c t="s">
        <v>27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56</v>
      </c>
      <c r="E85" s="40" t="s">
        <v>5</v>
      </c>
    </row>
    <row r="86" spans="1:5" ht="191.25">
      <c r="A86" t="s">
        <v>57</v>
      </c>
      <c r="E86" s="39" t="s">
        <v>527</v>
      </c>
    </row>
    <row r="87" spans="1:16" ht="12.75">
      <c r="A87" t="s">
        <v>49</v>
      </c>
      <c s="34" t="s">
        <v>107</v>
      </c>
      <c s="34" t="s">
        <v>674</v>
      </c>
      <c s="35" t="s">
        <v>5</v>
      </c>
      <c s="6" t="s">
        <v>675</v>
      </c>
      <c s="36" t="s">
        <v>53</v>
      </c>
      <c s="37">
        <v>1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54</v>
      </c>
      <c>
        <f>(M87*21)/100</f>
      </c>
      <c t="s">
        <v>27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56</v>
      </c>
      <c r="E89" s="40" t="s">
        <v>5</v>
      </c>
    </row>
    <row r="90" spans="1:5" ht="191.25">
      <c r="A90" t="s">
        <v>57</v>
      </c>
      <c r="E90" s="39" t="s">
        <v>527</v>
      </c>
    </row>
    <row r="91" spans="1:16" ht="12.75">
      <c r="A91" t="s">
        <v>49</v>
      </c>
      <c s="34" t="s">
        <v>111</v>
      </c>
      <c s="34" t="s">
        <v>676</v>
      </c>
      <c s="35" t="s">
        <v>5</v>
      </c>
      <c s="6" t="s">
        <v>677</v>
      </c>
      <c s="36" t="s">
        <v>53</v>
      </c>
      <c s="37">
        <v>11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54</v>
      </c>
      <c>
        <f>(M91*21)/100</f>
      </c>
      <c t="s">
        <v>27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56</v>
      </c>
      <c r="E93" s="40" t="s">
        <v>5</v>
      </c>
    </row>
    <row r="94" spans="1:5" ht="191.25">
      <c r="A94" t="s">
        <v>57</v>
      </c>
      <c r="E94" s="39" t="s">
        <v>527</v>
      </c>
    </row>
    <row r="95" spans="1:16" ht="12.75">
      <c r="A95" t="s">
        <v>49</v>
      </c>
      <c s="34" t="s">
        <v>115</v>
      </c>
      <c s="34" t="s">
        <v>678</v>
      </c>
      <c s="35" t="s">
        <v>5</v>
      </c>
      <c s="6" t="s">
        <v>679</v>
      </c>
      <c s="36" t="s">
        <v>53</v>
      </c>
      <c s="37">
        <v>5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54</v>
      </c>
      <c>
        <f>(M95*21)/100</f>
      </c>
      <c t="s">
        <v>27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56</v>
      </c>
      <c r="E97" s="40" t="s">
        <v>5</v>
      </c>
    </row>
    <row r="98" spans="1:5" ht="191.25">
      <c r="A98" t="s">
        <v>57</v>
      </c>
      <c r="E98" s="39" t="s">
        <v>527</v>
      </c>
    </row>
    <row r="99" spans="1:16" ht="12.75">
      <c r="A99" t="s">
        <v>49</v>
      </c>
      <c s="34" t="s">
        <v>119</v>
      </c>
      <c s="34" t="s">
        <v>680</v>
      </c>
      <c s="35" t="s">
        <v>5</v>
      </c>
      <c s="6" t="s">
        <v>681</v>
      </c>
      <c s="36" t="s">
        <v>53</v>
      </c>
      <c s="37">
        <v>1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54</v>
      </c>
      <c>
        <f>(M99*21)/100</f>
      </c>
      <c t="s">
        <v>27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56</v>
      </c>
      <c r="E101" s="40" t="s">
        <v>5</v>
      </c>
    </row>
    <row r="102" spans="1:5" ht="191.25">
      <c r="A102" t="s">
        <v>57</v>
      </c>
      <c r="E102" s="39" t="s">
        <v>527</v>
      </c>
    </row>
    <row r="103" spans="1:16" ht="12.75">
      <c r="A103" t="s">
        <v>49</v>
      </c>
      <c s="34" t="s">
        <v>123</v>
      </c>
      <c s="34" t="s">
        <v>682</v>
      </c>
      <c s="35" t="s">
        <v>5</v>
      </c>
      <c s="6" t="s">
        <v>683</v>
      </c>
      <c s="36" t="s">
        <v>53</v>
      </c>
      <c s="37">
        <v>1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54</v>
      </c>
      <c>
        <f>(M103*21)/100</f>
      </c>
      <c t="s">
        <v>27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56</v>
      </c>
      <c r="E105" s="40" t="s">
        <v>5</v>
      </c>
    </row>
    <row r="106" spans="1:5" ht="140.25">
      <c r="A106" t="s">
        <v>57</v>
      </c>
      <c r="E106" s="39" t="s">
        <v>484</v>
      </c>
    </row>
    <row r="107" spans="1:16" ht="12.75">
      <c r="A107" t="s">
        <v>49</v>
      </c>
      <c s="34" t="s">
        <v>127</v>
      </c>
      <c s="34" t="s">
        <v>684</v>
      </c>
      <c s="35" t="s">
        <v>5</v>
      </c>
      <c s="6" t="s">
        <v>685</v>
      </c>
      <c s="36" t="s">
        <v>53</v>
      </c>
      <c s="37">
        <v>11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54</v>
      </c>
      <c>
        <f>(M107*21)/100</f>
      </c>
      <c t="s">
        <v>27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56</v>
      </c>
      <c r="E109" s="40" t="s">
        <v>5</v>
      </c>
    </row>
    <row r="110" spans="1:5" ht="127.5">
      <c r="A110" t="s">
        <v>57</v>
      </c>
      <c r="E110" s="39" t="s">
        <v>686</v>
      </c>
    </row>
    <row r="111" spans="1:16" ht="12.75">
      <c r="A111" t="s">
        <v>49</v>
      </c>
      <c s="34" t="s">
        <v>131</v>
      </c>
      <c s="34" t="s">
        <v>687</v>
      </c>
      <c s="35" t="s">
        <v>5</v>
      </c>
      <c s="6" t="s">
        <v>688</v>
      </c>
      <c s="36" t="s">
        <v>53</v>
      </c>
      <c s="37">
        <v>11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54</v>
      </c>
      <c>
        <f>(M111*21)/100</f>
      </c>
      <c t="s">
        <v>27</v>
      </c>
    </row>
    <row r="112" spans="1:5" ht="12.75">
      <c r="A112" s="35" t="s">
        <v>55</v>
      </c>
      <c r="E112" s="39" t="s">
        <v>5</v>
      </c>
    </row>
    <row r="113" spans="1:5" ht="12.75">
      <c r="A113" s="35" t="s">
        <v>56</v>
      </c>
      <c r="E113" s="40" t="s">
        <v>5</v>
      </c>
    </row>
    <row r="114" spans="1:5" ht="153">
      <c r="A114" t="s">
        <v>57</v>
      </c>
      <c r="E114" s="39" t="s">
        <v>689</v>
      </c>
    </row>
    <row r="115" spans="1:16" ht="12.75">
      <c r="A115" t="s">
        <v>49</v>
      </c>
      <c s="34" t="s">
        <v>135</v>
      </c>
      <c s="34" t="s">
        <v>690</v>
      </c>
      <c s="35" t="s">
        <v>5</v>
      </c>
      <c s="6" t="s">
        <v>691</v>
      </c>
      <c s="36" t="s">
        <v>53</v>
      </c>
      <c s="37">
        <v>1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431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5</v>
      </c>
    </row>
    <row r="118" spans="1:5" ht="191.25">
      <c r="A118" t="s">
        <v>57</v>
      </c>
      <c r="E118" s="39" t="s">
        <v>692</v>
      </c>
    </row>
    <row r="119" spans="1:16" ht="25.5">
      <c r="A119" t="s">
        <v>49</v>
      </c>
      <c s="34" t="s">
        <v>139</v>
      </c>
      <c s="34" t="s">
        <v>564</v>
      </c>
      <c s="35" t="s">
        <v>5</v>
      </c>
      <c s="6" t="s">
        <v>565</v>
      </c>
      <c s="36" t="s">
        <v>218</v>
      </c>
      <c s="37">
        <v>100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54</v>
      </c>
      <c>
        <f>(M119*21)/100</f>
      </c>
      <c t="s">
        <v>27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56</v>
      </c>
      <c r="E121" s="40" t="s">
        <v>5</v>
      </c>
    </row>
    <row r="122" spans="1:5" ht="76.5">
      <c r="A122" t="s">
        <v>57</v>
      </c>
      <c r="E122" s="39" t="s">
        <v>566</v>
      </c>
    </row>
    <row r="123" spans="1:16" ht="25.5">
      <c r="A123" t="s">
        <v>49</v>
      </c>
      <c s="34" t="s">
        <v>143</v>
      </c>
      <c s="34" t="s">
        <v>693</v>
      </c>
      <c s="35" t="s">
        <v>5</v>
      </c>
      <c s="6" t="s">
        <v>694</v>
      </c>
      <c s="36" t="s">
        <v>218</v>
      </c>
      <c s="37">
        <v>100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54</v>
      </c>
      <c>
        <f>(M123*21)/100</f>
      </c>
      <c t="s">
        <v>27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56</v>
      </c>
      <c r="E125" s="40" t="s">
        <v>5</v>
      </c>
    </row>
    <row r="126" spans="1:5" ht="127.5">
      <c r="A126" t="s">
        <v>57</v>
      </c>
      <c r="E126" s="39" t="s">
        <v>695</v>
      </c>
    </row>
    <row r="127" spans="1:16" ht="25.5">
      <c r="A127" t="s">
        <v>49</v>
      </c>
      <c s="34" t="s">
        <v>147</v>
      </c>
      <c s="34" t="s">
        <v>234</v>
      </c>
      <c s="35" t="s">
        <v>5</v>
      </c>
      <c s="6" t="s">
        <v>235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54</v>
      </c>
      <c>
        <f>(M127*21)/100</f>
      </c>
      <c t="s">
        <v>27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56</v>
      </c>
      <c r="E129" s="40" t="s">
        <v>5</v>
      </c>
    </row>
    <row r="130" spans="1:5" ht="165.75">
      <c r="A130" t="s">
        <v>57</v>
      </c>
      <c r="E130" s="39" t="s">
        <v>516</v>
      </c>
    </row>
    <row r="131" spans="1:16" ht="25.5">
      <c r="A131" t="s">
        <v>49</v>
      </c>
      <c s="34" t="s">
        <v>151</v>
      </c>
      <c s="34" t="s">
        <v>696</v>
      </c>
      <c s="35" t="s">
        <v>5</v>
      </c>
      <c s="6" t="s">
        <v>697</v>
      </c>
      <c s="36" t="s">
        <v>53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54</v>
      </c>
      <c>
        <f>(M131*21)/100</f>
      </c>
      <c t="s">
        <v>27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56</v>
      </c>
      <c r="E133" s="40" t="s">
        <v>5</v>
      </c>
    </row>
    <row r="134" spans="1:5" ht="178.5">
      <c r="A134" t="s">
        <v>57</v>
      </c>
      <c r="E134" s="39" t="s">
        <v>698</v>
      </c>
    </row>
    <row r="135" spans="1:16" ht="12.75">
      <c r="A135" t="s">
        <v>49</v>
      </c>
      <c s="34" t="s">
        <v>156</v>
      </c>
      <c s="34" t="s">
        <v>699</v>
      </c>
      <c s="35" t="s">
        <v>5</v>
      </c>
      <c s="6" t="s">
        <v>700</v>
      </c>
      <c s="36" t="s">
        <v>53</v>
      </c>
      <c s="37">
        <v>11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54</v>
      </c>
      <c>
        <f>(M135*21)/100</f>
      </c>
      <c t="s">
        <v>27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56</v>
      </c>
      <c r="E137" s="40" t="s">
        <v>5</v>
      </c>
    </row>
    <row r="138" spans="1:5" ht="102">
      <c r="A138" t="s">
        <v>57</v>
      </c>
      <c r="E138" s="39" t="s">
        <v>701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2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702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702</v>
      </c>
      <c r="E4" s="26" t="s">
        <v>703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COUNTIFS(L8:L234,"=0",A8:A234,"P")+COUNTIFS(L8:L234,"",A8:A234,"P")+SUM(Q8:Q234)</f>
      </c>
    </row>
    <row r="8" spans="1:13" ht="12.75">
      <c r="A8" t="s">
        <v>44</v>
      </c>
      <c r="C8" s="28" t="s">
        <v>706</v>
      </c>
      <c r="E8" s="30" t="s">
        <v>705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311</v>
      </c>
      <c r="E9" s="33" t="s">
        <v>631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0+L10+L14+L18+L22+L26+L30+L34+L38+L42+L46+L50+L54+L58+L62+L66+L70+L74+L78+L82+L86+L90+L94+L98+L102+L106+L110+L114+L118+L122+L126+L130+L134+L138+L142+L146+L150+L154+L158+L162+L166+L170+L174+L178+L182+L186+L190+L194+L198+L202+L206+L210+L214+L218+L222+L226+L230+L234</f>
      </c>
      <c s="32">
        <f>0+M10+M14+M18+M22+M26+M30+M34+M38+M42+M46+M50+M54+M58+M62+M66+M70+M74+M78+M82+M86+M90+M94+M98+M102+M106+M110+M114+M118+M122+M126+M130+M134+M138+M142+M146+M150+M154+M158+M162+M166+M170+M174+M178+M182+M186+M190+M194+M198+M202+M206+M210+M214+M218+M222+M226+M230+M234</f>
      </c>
    </row>
    <row r="10" spans="1:16" ht="25.5">
      <c r="A10" t="s">
        <v>49</v>
      </c>
      <c s="34" t="s">
        <v>277</v>
      </c>
      <c s="34" t="s">
        <v>51</v>
      </c>
      <c s="35" t="s">
        <v>5</v>
      </c>
      <c s="6" t="s">
        <v>707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708</v>
      </c>
    </row>
    <row r="13" spans="1:5" ht="114.75">
      <c r="A13" t="s">
        <v>57</v>
      </c>
      <c r="E13" s="39" t="s">
        <v>58</v>
      </c>
    </row>
    <row r="14" spans="1:16" ht="38.25">
      <c r="A14" t="s">
        <v>49</v>
      </c>
      <c s="34" t="s">
        <v>27</v>
      </c>
      <c s="34" t="s">
        <v>709</v>
      </c>
      <c s="35" t="s">
        <v>5</v>
      </c>
      <c s="6" t="s">
        <v>710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708</v>
      </c>
    </row>
    <row r="17" spans="1:5" ht="114.75">
      <c r="A17" t="s">
        <v>57</v>
      </c>
      <c r="E17" s="39" t="s">
        <v>58</v>
      </c>
    </row>
    <row r="18" spans="1:16" ht="25.5">
      <c r="A18" t="s">
        <v>49</v>
      </c>
      <c s="34" t="s">
        <v>26</v>
      </c>
      <c s="34" t="s">
        <v>237</v>
      </c>
      <c s="35" t="s">
        <v>5</v>
      </c>
      <c s="6" t="s">
        <v>238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708</v>
      </c>
    </row>
    <row r="21" spans="1:5" ht="89.25">
      <c r="A21" t="s">
        <v>57</v>
      </c>
      <c r="E21" s="39" t="s">
        <v>517</v>
      </c>
    </row>
    <row r="22" spans="1:16" ht="12.75">
      <c r="A22" t="s">
        <v>49</v>
      </c>
      <c s="34" t="s">
        <v>299</v>
      </c>
      <c s="34" t="s">
        <v>711</v>
      </c>
      <c s="35" t="s">
        <v>5</v>
      </c>
      <c s="6" t="s">
        <v>712</v>
      </c>
      <c s="36" t="s">
        <v>154</v>
      </c>
      <c s="37">
        <v>16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708</v>
      </c>
    </row>
    <row r="25" spans="1:5" ht="89.25">
      <c r="A25" t="s">
        <v>57</v>
      </c>
      <c r="E25" s="39" t="s">
        <v>713</v>
      </c>
    </row>
    <row r="26" spans="1:16" ht="12.75">
      <c r="A26" t="s">
        <v>49</v>
      </c>
      <c s="34" t="s">
        <v>303</v>
      </c>
      <c s="34" t="s">
        <v>714</v>
      </c>
      <c s="35" t="s">
        <v>5</v>
      </c>
      <c s="6" t="s">
        <v>715</v>
      </c>
      <c s="36" t="s">
        <v>154</v>
      </c>
      <c s="37">
        <v>16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708</v>
      </c>
    </row>
    <row r="29" spans="1:5" ht="89.25">
      <c r="A29" t="s">
        <v>57</v>
      </c>
      <c r="E29" s="39" t="s">
        <v>716</v>
      </c>
    </row>
    <row r="30" spans="1:16" ht="12.75">
      <c r="A30" t="s">
        <v>49</v>
      </c>
      <c s="34" t="s">
        <v>306</v>
      </c>
      <c s="34" t="s">
        <v>717</v>
      </c>
      <c s="35" t="s">
        <v>5</v>
      </c>
      <c s="6" t="s">
        <v>718</v>
      </c>
      <c s="36" t="s">
        <v>53</v>
      </c>
      <c s="37">
        <v>1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708</v>
      </c>
    </row>
    <row r="33" spans="1:5" ht="114.75">
      <c r="A33" t="s">
        <v>57</v>
      </c>
      <c r="E33" s="39" t="s">
        <v>556</v>
      </c>
    </row>
    <row r="34" spans="1:16" ht="12.75">
      <c r="A34" t="s">
        <v>49</v>
      </c>
      <c s="34" t="s">
        <v>311</v>
      </c>
      <c s="34" t="s">
        <v>719</v>
      </c>
      <c s="35" t="s">
        <v>5</v>
      </c>
      <c s="6" t="s">
        <v>720</v>
      </c>
      <c s="36" t="s">
        <v>53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708</v>
      </c>
    </row>
    <row r="37" spans="1:5" ht="114.75">
      <c r="A37" t="s">
        <v>57</v>
      </c>
      <c r="E37" s="39" t="s">
        <v>556</v>
      </c>
    </row>
    <row r="38" spans="1:16" ht="12.75">
      <c r="A38" t="s">
        <v>49</v>
      </c>
      <c s="34" t="s">
        <v>314</v>
      </c>
      <c s="34" t="s">
        <v>721</v>
      </c>
      <c s="35" t="s">
        <v>5</v>
      </c>
      <c s="6" t="s">
        <v>722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708</v>
      </c>
    </row>
    <row r="41" spans="1:5" ht="140.25">
      <c r="A41" t="s">
        <v>57</v>
      </c>
      <c r="E41" s="39" t="s">
        <v>484</v>
      </c>
    </row>
    <row r="42" spans="1:16" ht="12.75">
      <c r="A42" t="s">
        <v>49</v>
      </c>
      <c s="34" t="s">
        <v>318</v>
      </c>
      <c s="34" t="s">
        <v>723</v>
      </c>
      <c s="35" t="s">
        <v>5</v>
      </c>
      <c s="6" t="s">
        <v>724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708</v>
      </c>
    </row>
    <row r="45" spans="1:5" ht="140.25">
      <c r="A45" t="s">
        <v>57</v>
      </c>
      <c r="E45" s="39" t="s">
        <v>484</v>
      </c>
    </row>
    <row r="46" spans="1:16" ht="12.75">
      <c r="A46" t="s">
        <v>49</v>
      </c>
      <c s="34" t="s">
        <v>322</v>
      </c>
      <c s="34" t="s">
        <v>725</v>
      </c>
      <c s="35" t="s">
        <v>5</v>
      </c>
      <c s="6" t="s">
        <v>726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708</v>
      </c>
    </row>
    <row r="49" spans="1:5" ht="140.25">
      <c r="A49" t="s">
        <v>57</v>
      </c>
      <c r="E49" s="39" t="s">
        <v>727</v>
      </c>
    </row>
    <row r="50" spans="1:16" ht="12.75">
      <c r="A50" t="s">
        <v>49</v>
      </c>
      <c s="34" t="s">
        <v>326</v>
      </c>
      <c s="34" t="s">
        <v>728</v>
      </c>
      <c s="35" t="s">
        <v>5</v>
      </c>
      <c s="6" t="s">
        <v>729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56</v>
      </c>
      <c r="E52" s="40" t="s">
        <v>730</v>
      </c>
    </row>
    <row r="53" spans="1:5" ht="191.25">
      <c r="A53" t="s">
        <v>57</v>
      </c>
      <c r="E53" s="39" t="s">
        <v>731</v>
      </c>
    </row>
    <row r="54" spans="1:16" ht="12.75">
      <c r="A54" t="s">
        <v>49</v>
      </c>
      <c s="34" t="s">
        <v>329</v>
      </c>
      <c s="34" t="s">
        <v>732</v>
      </c>
      <c s="35" t="s">
        <v>5</v>
      </c>
      <c s="6" t="s">
        <v>733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730</v>
      </c>
    </row>
    <row r="57" spans="1:5" ht="165.75">
      <c r="A57" t="s">
        <v>57</v>
      </c>
      <c r="E57" s="39" t="s">
        <v>734</v>
      </c>
    </row>
    <row r="58" spans="1:16" ht="25.5">
      <c r="A58" t="s">
        <v>49</v>
      </c>
      <c s="34" t="s">
        <v>333</v>
      </c>
      <c s="34" t="s">
        <v>735</v>
      </c>
      <c s="35" t="s">
        <v>5</v>
      </c>
      <c s="6" t="s">
        <v>736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730</v>
      </c>
    </row>
    <row r="61" spans="1:5" ht="165.75">
      <c r="A61" t="s">
        <v>57</v>
      </c>
      <c r="E61" s="39" t="s">
        <v>737</v>
      </c>
    </row>
    <row r="62" spans="1:16" ht="38.25">
      <c r="A62" t="s">
        <v>49</v>
      </c>
      <c s="34" t="s">
        <v>336</v>
      </c>
      <c s="34" t="s">
        <v>738</v>
      </c>
      <c s="35" t="s">
        <v>5</v>
      </c>
      <c s="6" t="s">
        <v>739</v>
      </c>
      <c s="36" t="s">
        <v>53</v>
      </c>
      <c s="37">
        <v>5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730</v>
      </c>
    </row>
    <row r="65" spans="1:5" ht="153">
      <c r="A65" t="s">
        <v>57</v>
      </c>
      <c r="E65" s="39" t="s">
        <v>740</v>
      </c>
    </row>
    <row r="66" spans="1:16" ht="25.5">
      <c r="A66" t="s">
        <v>49</v>
      </c>
      <c s="34" t="s">
        <v>340</v>
      </c>
      <c s="34" t="s">
        <v>741</v>
      </c>
      <c s="35" t="s">
        <v>5</v>
      </c>
      <c s="6" t="s">
        <v>742</v>
      </c>
      <c s="36" t="s">
        <v>53</v>
      </c>
      <c s="37">
        <v>5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730</v>
      </c>
    </row>
    <row r="69" spans="1:5" ht="153">
      <c r="A69" t="s">
        <v>57</v>
      </c>
      <c r="E69" s="39" t="s">
        <v>740</v>
      </c>
    </row>
    <row r="70" spans="1:16" ht="12.75">
      <c r="A70" t="s">
        <v>49</v>
      </c>
      <c s="34" t="s">
        <v>344</v>
      </c>
      <c s="34" t="s">
        <v>743</v>
      </c>
      <c s="35" t="s">
        <v>5</v>
      </c>
      <c s="6" t="s">
        <v>744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730</v>
      </c>
    </row>
    <row r="73" spans="1:5" ht="165.75">
      <c r="A73" t="s">
        <v>57</v>
      </c>
      <c r="E73" s="39" t="s">
        <v>745</v>
      </c>
    </row>
    <row r="74" spans="1:16" ht="12.75">
      <c r="A74" t="s">
        <v>49</v>
      </c>
      <c s="34" t="s">
        <v>50</v>
      </c>
      <c s="34" t="s">
        <v>746</v>
      </c>
      <c s="35" t="s">
        <v>5</v>
      </c>
      <c s="6" t="s">
        <v>747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730</v>
      </c>
    </row>
    <row r="77" spans="1:5" ht="165.75">
      <c r="A77" t="s">
        <v>57</v>
      </c>
      <c r="E77" s="39" t="s">
        <v>748</v>
      </c>
    </row>
    <row r="78" spans="1:16" ht="25.5">
      <c r="A78" t="s">
        <v>49</v>
      </c>
      <c s="34" t="s">
        <v>59</v>
      </c>
      <c s="34" t="s">
        <v>749</v>
      </c>
      <c s="35" t="s">
        <v>5</v>
      </c>
      <c s="6" t="s">
        <v>750</v>
      </c>
      <c s="36" t="s">
        <v>53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730</v>
      </c>
    </row>
    <row r="81" spans="1:5" ht="165.75">
      <c r="A81" t="s">
        <v>57</v>
      </c>
      <c r="E81" s="39" t="s">
        <v>748</v>
      </c>
    </row>
    <row r="82" spans="1:16" ht="25.5">
      <c r="A82" t="s">
        <v>49</v>
      </c>
      <c s="34" t="s">
        <v>63</v>
      </c>
      <c s="34" t="s">
        <v>751</v>
      </c>
      <c s="35" t="s">
        <v>5</v>
      </c>
      <c s="6" t="s">
        <v>752</v>
      </c>
      <c s="36" t="s">
        <v>53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730</v>
      </c>
    </row>
    <row r="85" spans="1:5" ht="165.75">
      <c r="A85" t="s">
        <v>57</v>
      </c>
      <c r="E85" s="39" t="s">
        <v>748</v>
      </c>
    </row>
    <row r="86" spans="1:16" ht="12.75">
      <c r="A86" t="s">
        <v>49</v>
      </c>
      <c s="34" t="s">
        <v>67</v>
      </c>
      <c s="34" t="s">
        <v>753</v>
      </c>
      <c s="35" t="s">
        <v>5</v>
      </c>
      <c s="6" t="s">
        <v>754</v>
      </c>
      <c s="36" t="s">
        <v>53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730</v>
      </c>
    </row>
    <row r="89" spans="1:5" ht="165.75">
      <c r="A89" t="s">
        <v>57</v>
      </c>
      <c r="E89" s="39" t="s">
        <v>755</v>
      </c>
    </row>
    <row r="90" spans="1:16" ht="12.75">
      <c r="A90" t="s">
        <v>49</v>
      </c>
      <c s="34" t="s">
        <v>71</v>
      </c>
      <c s="34" t="s">
        <v>756</v>
      </c>
      <c s="35" t="s">
        <v>5</v>
      </c>
      <c s="6" t="s">
        <v>757</v>
      </c>
      <c s="36" t="s">
        <v>53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56</v>
      </c>
      <c r="E92" s="40" t="s">
        <v>730</v>
      </c>
    </row>
    <row r="93" spans="1:5" ht="191.25">
      <c r="A93" t="s">
        <v>57</v>
      </c>
      <c r="E93" s="39" t="s">
        <v>758</v>
      </c>
    </row>
    <row r="94" spans="1:16" ht="12.75">
      <c r="A94" t="s">
        <v>49</v>
      </c>
      <c s="34" t="s">
        <v>75</v>
      </c>
      <c s="34" t="s">
        <v>759</v>
      </c>
      <c s="35" t="s">
        <v>5</v>
      </c>
      <c s="6" t="s">
        <v>760</v>
      </c>
      <c s="36" t="s">
        <v>53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56</v>
      </c>
      <c r="E96" s="40" t="s">
        <v>730</v>
      </c>
    </row>
    <row r="97" spans="1:5" ht="178.5">
      <c r="A97" t="s">
        <v>57</v>
      </c>
      <c r="E97" s="39" t="s">
        <v>761</v>
      </c>
    </row>
    <row r="98" spans="1:16" ht="12.75">
      <c r="A98" t="s">
        <v>49</v>
      </c>
      <c s="34" t="s">
        <v>79</v>
      </c>
      <c s="34" t="s">
        <v>762</v>
      </c>
      <c s="35" t="s">
        <v>5</v>
      </c>
      <c s="6" t="s">
        <v>763</v>
      </c>
      <c s="36" t="s">
        <v>53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730</v>
      </c>
    </row>
    <row r="101" spans="1:5" ht="153">
      <c r="A101" t="s">
        <v>57</v>
      </c>
      <c r="E101" s="39" t="s">
        <v>764</v>
      </c>
    </row>
    <row r="102" spans="1:16" ht="25.5">
      <c r="A102" t="s">
        <v>49</v>
      </c>
      <c s="34" t="s">
        <v>83</v>
      </c>
      <c s="34" t="s">
        <v>765</v>
      </c>
      <c s="35" t="s">
        <v>5</v>
      </c>
      <c s="6" t="s">
        <v>766</v>
      </c>
      <c s="36" t="s">
        <v>53</v>
      </c>
      <c s="37">
        <v>1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56</v>
      </c>
      <c r="E104" s="40" t="s">
        <v>730</v>
      </c>
    </row>
    <row r="105" spans="1:5" ht="204">
      <c r="A105" t="s">
        <v>57</v>
      </c>
      <c r="E105" s="39" t="s">
        <v>767</v>
      </c>
    </row>
    <row r="106" spans="1:16" ht="12.75">
      <c r="A106" t="s">
        <v>49</v>
      </c>
      <c s="34" t="s">
        <v>87</v>
      </c>
      <c s="34" t="s">
        <v>768</v>
      </c>
      <c s="35" t="s">
        <v>5</v>
      </c>
      <c s="6" t="s">
        <v>769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54</v>
      </c>
      <c>
        <f>(M106*21)/100</f>
      </c>
      <c t="s">
        <v>27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56</v>
      </c>
      <c r="E108" s="40" t="s">
        <v>730</v>
      </c>
    </row>
    <row r="109" spans="1:5" ht="140.25">
      <c r="A109" t="s">
        <v>57</v>
      </c>
      <c r="E109" s="39" t="s">
        <v>770</v>
      </c>
    </row>
    <row r="110" spans="1:16" ht="25.5">
      <c r="A110" t="s">
        <v>49</v>
      </c>
      <c s="34" t="s">
        <v>91</v>
      </c>
      <c s="34" t="s">
        <v>771</v>
      </c>
      <c s="35" t="s">
        <v>5</v>
      </c>
      <c s="6" t="s">
        <v>772</v>
      </c>
      <c s="36" t="s">
        <v>53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730</v>
      </c>
    </row>
    <row r="113" spans="1:5" ht="89.25">
      <c r="A113" t="s">
        <v>57</v>
      </c>
      <c r="E113" s="39" t="s">
        <v>773</v>
      </c>
    </row>
    <row r="114" spans="1:16" ht="25.5">
      <c r="A114" t="s">
        <v>49</v>
      </c>
      <c s="34" t="s">
        <v>95</v>
      </c>
      <c s="34" t="s">
        <v>774</v>
      </c>
      <c s="35" t="s">
        <v>5</v>
      </c>
      <c s="6" t="s">
        <v>775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56</v>
      </c>
      <c r="E116" s="40" t="s">
        <v>730</v>
      </c>
    </row>
    <row r="117" spans="1:5" ht="89.25">
      <c r="A117" t="s">
        <v>57</v>
      </c>
      <c r="E117" s="39" t="s">
        <v>773</v>
      </c>
    </row>
    <row r="118" spans="1:16" ht="12.75">
      <c r="A118" t="s">
        <v>49</v>
      </c>
      <c s="34" t="s">
        <v>99</v>
      </c>
      <c s="34" t="s">
        <v>776</v>
      </c>
      <c s="35" t="s">
        <v>5</v>
      </c>
      <c s="6" t="s">
        <v>777</v>
      </c>
      <c s="36" t="s">
        <v>154</v>
      </c>
      <c s="37">
        <v>8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56</v>
      </c>
      <c r="E120" s="40" t="s">
        <v>730</v>
      </c>
    </row>
    <row r="121" spans="1:5" ht="89.25">
      <c r="A121" t="s">
        <v>57</v>
      </c>
      <c r="E121" s="39" t="s">
        <v>778</v>
      </c>
    </row>
    <row r="122" spans="1:16" ht="12.75">
      <c r="A122" t="s">
        <v>49</v>
      </c>
      <c s="34" t="s">
        <v>103</v>
      </c>
      <c s="34" t="s">
        <v>779</v>
      </c>
      <c s="35" t="s">
        <v>5</v>
      </c>
      <c s="6" t="s">
        <v>780</v>
      </c>
      <c s="36" t="s">
        <v>53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54</v>
      </c>
      <c>
        <f>(M122*21)/100</f>
      </c>
      <c t="s">
        <v>27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56</v>
      </c>
      <c r="E124" s="40" t="s">
        <v>730</v>
      </c>
    </row>
    <row r="125" spans="1:5" ht="76.5">
      <c r="A125" t="s">
        <v>57</v>
      </c>
      <c r="E125" s="39" t="s">
        <v>781</v>
      </c>
    </row>
    <row r="126" spans="1:16" ht="12.75">
      <c r="A126" t="s">
        <v>49</v>
      </c>
      <c s="34" t="s">
        <v>107</v>
      </c>
      <c s="34" t="s">
        <v>782</v>
      </c>
      <c s="35" t="s">
        <v>5</v>
      </c>
      <c s="6" t="s">
        <v>783</v>
      </c>
      <c s="36" t="s">
        <v>53</v>
      </c>
      <c s="37">
        <v>4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54</v>
      </c>
      <c>
        <f>(M126*21)/100</f>
      </c>
      <c t="s">
        <v>27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56</v>
      </c>
      <c r="E128" s="40" t="s">
        <v>730</v>
      </c>
    </row>
    <row r="129" spans="1:5" ht="102">
      <c r="A129" t="s">
        <v>57</v>
      </c>
      <c r="E129" s="39" t="s">
        <v>784</v>
      </c>
    </row>
    <row r="130" spans="1:16" ht="25.5">
      <c r="A130" t="s">
        <v>49</v>
      </c>
      <c s="34" t="s">
        <v>111</v>
      </c>
      <c s="34" t="s">
        <v>785</v>
      </c>
      <c s="35" t="s">
        <v>5</v>
      </c>
      <c s="6" t="s">
        <v>786</v>
      </c>
      <c s="36" t="s">
        <v>218</v>
      </c>
      <c s="37">
        <v>200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54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730</v>
      </c>
    </row>
    <row r="133" spans="1:5" ht="76.5">
      <c r="A133" t="s">
        <v>57</v>
      </c>
      <c r="E133" s="39" t="s">
        <v>566</v>
      </c>
    </row>
    <row r="134" spans="1:16" ht="12.75">
      <c r="A134" t="s">
        <v>49</v>
      </c>
      <c s="34" t="s">
        <v>115</v>
      </c>
      <c s="34" t="s">
        <v>787</v>
      </c>
      <c s="35" t="s">
        <v>5</v>
      </c>
      <c s="6" t="s">
        <v>788</v>
      </c>
      <c s="36" t="s">
        <v>218</v>
      </c>
      <c s="37">
        <v>20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54</v>
      </c>
      <c>
        <f>(M134*21)/100</f>
      </c>
      <c t="s">
        <v>27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56</v>
      </c>
      <c r="E136" s="40" t="s">
        <v>730</v>
      </c>
    </row>
    <row r="137" spans="1:5" ht="114.75">
      <c r="A137" t="s">
        <v>57</v>
      </c>
      <c r="E137" s="39" t="s">
        <v>789</v>
      </c>
    </row>
    <row r="138" spans="1:16" ht="12.75">
      <c r="A138" t="s">
        <v>49</v>
      </c>
      <c s="34" t="s">
        <v>119</v>
      </c>
      <c s="34" t="s">
        <v>790</v>
      </c>
      <c s="35" t="s">
        <v>5</v>
      </c>
      <c s="6" t="s">
        <v>791</v>
      </c>
      <c s="36" t="s">
        <v>218</v>
      </c>
      <c s="37">
        <v>20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54</v>
      </c>
      <c>
        <f>(M138*21)/100</f>
      </c>
      <c t="s">
        <v>27</v>
      </c>
    </row>
    <row r="139" spans="1:5" ht="12.75">
      <c r="A139" s="35" t="s">
        <v>55</v>
      </c>
      <c r="E139" s="39" t="s">
        <v>5</v>
      </c>
    </row>
    <row r="140" spans="1:5" ht="12.75">
      <c r="A140" s="35" t="s">
        <v>56</v>
      </c>
      <c r="E140" s="40" t="s">
        <v>730</v>
      </c>
    </row>
    <row r="141" spans="1:5" ht="127.5">
      <c r="A141" t="s">
        <v>57</v>
      </c>
      <c r="E141" s="39" t="s">
        <v>792</v>
      </c>
    </row>
    <row r="142" spans="1:16" ht="12.75">
      <c r="A142" t="s">
        <v>49</v>
      </c>
      <c s="34" t="s">
        <v>123</v>
      </c>
      <c s="34" t="s">
        <v>793</v>
      </c>
      <c s="35" t="s">
        <v>5</v>
      </c>
      <c s="6" t="s">
        <v>794</v>
      </c>
      <c s="36" t="s">
        <v>53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54</v>
      </c>
      <c>
        <f>(M142*21)/100</f>
      </c>
      <c t="s">
        <v>27</v>
      </c>
    </row>
    <row r="143" spans="1:5" ht="12.75">
      <c r="A143" s="35" t="s">
        <v>55</v>
      </c>
      <c r="E143" s="39" t="s">
        <v>5</v>
      </c>
    </row>
    <row r="144" spans="1:5" ht="12.75">
      <c r="A144" s="35" t="s">
        <v>56</v>
      </c>
      <c r="E144" s="40" t="s">
        <v>730</v>
      </c>
    </row>
    <row r="145" spans="1:5" ht="102">
      <c r="A145" t="s">
        <v>57</v>
      </c>
      <c r="E145" s="39" t="s">
        <v>795</v>
      </c>
    </row>
    <row r="146" spans="1:16" ht="12.75">
      <c r="A146" t="s">
        <v>49</v>
      </c>
      <c s="34" t="s">
        <v>127</v>
      </c>
      <c s="34" t="s">
        <v>796</v>
      </c>
      <c s="35" t="s">
        <v>5</v>
      </c>
      <c s="6" t="s">
        <v>797</v>
      </c>
      <c s="36" t="s">
        <v>53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54</v>
      </c>
      <c>
        <f>(M146*21)/100</f>
      </c>
      <c t="s">
        <v>27</v>
      </c>
    </row>
    <row r="147" spans="1:5" ht="12.75">
      <c r="A147" s="35" t="s">
        <v>55</v>
      </c>
      <c r="E147" s="39" t="s">
        <v>5</v>
      </c>
    </row>
    <row r="148" spans="1:5" ht="12.75">
      <c r="A148" s="35" t="s">
        <v>56</v>
      </c>
      <c r="E148" s="40" t="s">
        <v>730</v>
      </c>
    </row>
    <row r="149" spans="1:5" ht="76.5">
      <c r="A149" t="s">
        <v>57</v>
      </c>
      <c r="E149" s="39" t="s">
        <v>798</v>
      </c>
    </row>
    <row r="150" spans="1:16" ht="12.75">
      <c r="A150" t="s">
        <v>49</v>
      </c>
      <c s="34" t="s">
        <v>131</v>
      </c>
      <c s="34" t="s">
        <v>799</v>
      </c>
      <c s="35" t="s">
        <v>5</v>
      </c>
      <c s="6" t="s">
        <v>800</v>
      </c>
      <c s="36" t="s">
        <v>53</v>
      </c>
      <c s="37">
        <v>10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54</v>
      </c>
      <c>
        <f>(M150*21)/100</f>
      </c>
      <c t="s">
        <v>27</v>
      </c>
    </row>
    <row r="151" spans="1:5" ht="12.75">
      <c r="A151" s="35" t="s">
        <v>55</v>
      </c>
      <c r="E151" s="39" t="s">
        <v>5</v>
      </c>
    </row>
    <row r="152" spans="1:5" ht="12.75">
      <c r="A152" s="35" t="s">
        <v>56</v>
      </c>
      <c r="E152" s="40" t="s">
        <v>730</v>
      </c>
    </row>
    <row r="153" spans="1:5" ht="102">
      <c r="A153" t="s">
        <v>57</v>
      </c>
      <c r="E153" s="39" t="s">
        <v>795</v>
      </c>
    </row>
    <row r="154" spans="1:16" ht="12.75">
      <c r="A154" t="s">
        <v>49</v>
      </c>
      <c s="34" t="s">
        <v>135</v>
      </c>
      <c s="34" t="s">
        <v>801</v>
      </c>
      <c s="35" t="s">
        <v>5</v>
      </c>
      <c s="6" t="s">
        <v>802</v>
      </c>
      <c s="36" t="s">
        <v>803</v>
      </c>
      <c s="37">
        <v>0.2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54</v>
      </c>
      <c>
        <f>(M154*21)/100</f>
      </c>
      <c t="s">
        <v>27</v>
      </c>
    </row>
    <row r="155" spans="1:5" ht="12.75">
      <c r="A155" s="35" t="s">
        <v>55</v>
      </c>
      <c r="E155" s="39" t="s">
        <v>5</v>
      </c>
    </row>
    <row r="156" spans="1:5" ht="12.75">
      <c r="A156" s="35" t="s">
        <v>56</v>
      </c>
      <c r="E156" s="40" t="s">
        <v>730</v>
      </c>
    </row>
    <row r="157" spans="1:5" ht="38.25">
      <c r="A157" t="s">
        <v>57</v>
      </c>
      <c r="E157" s="39" t="s">
        <v>804</v>
      </c>
    </row>
    <row r="158" spans="1:16" ht="12.75">
      <c r="A158" t="s">
        <v>49</v>
      </c>
      <c s="34" t="s">
        <v>139</v>
      </c>
      <c s="34" t="s">
        <v>805</v>
      </c>
      <c s="35" t="s">
        <v>5</v>
      </c>
      <c s="6" t="s">
        <v>806</v>
      </c>
      <c s="36" t="s">
        <v>53</v>
      </c>
      <c s="37">
        <v>2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54</v>
      </c>
      <c>
        <f>(M158*21)/100</f>
      </c>
      <c t="s">
        <v>27</v>
      </c>
    </row>
    <row r="159" spans="1:5" ht="12.75">
      <c r="A159" s="35" t="s">
        <v>55</v>
      </c>
      <c r="E159" s="39" t="s">
        <v>5</v>
      </c>
    </row>
    <row r="160" spans="1:5" ht="12.75">
      <c r="A160" s="35" t="s">
        <v>56</v>
      </c>
      <c r="E160" s="40" t="s">
        <v>730</v>
      </c>
    </row>
    <row r="161" spans="1:5" ht="102">
      <c r="A161" t="s">
        <v>57</v>
      </c>
      <c r="E161" s="39" t="s">
        <v>613</v>
      </c>
    </row>
    <row r="162" spans="1:16" ht="12.75">
      <c r="A162" t="s">
        <v>49</v>
      </c>
      <c s="34" t="s">
        <v>143</v>
      </c>
      <c s="34" t="s">
        <v>807</v>
      </c>
      <c s="35" t="s">
        <v>5</v>
      </c>
      <c s="6" t="s">
        <v>808</v>
      </c>
      <c s="36" t="s">
        <v>53</v>
      </c>
      <c s="37">
        <v>2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54</v>
      </c>
      <c>
        <f>(M162*21)/100</f>
      </c>
      <c t="s">
        <v>27</v>
      </c>
    </row>
    <row r="163" spans="1:5" ht="12.75">
      <c r="A163" s="35" t="s">
        <v>55</v>
      </c>
      <c r="E163" s="39" t="s">
        <v>5</v>
      </c>
    </row>
    <row r="164" spans="1:5" ht="12.75">
      <c r="A164" s="35" t="s">
        <v>56</v>
      </c>
      <c r="E164" s="40" t="s">
        <v>730</v>
      </c>
    </row>
    <row r="165" spans="1:5" ht="102">
      <c r="A165" t="s">
        <v>57</v>
      </c>
      <c r="E165" s="39" t="s">
        <v>613</v>
      </c>
    </row>
    <row r="166" spans="1:16" ht="12.75">
      <c r="A166" t="s">
        <v>49</v>
      </c>
      <c s="34" t="s">
        <v>147</v>
      </c>
      <c s="34" t="s">
        <v>809</v>
      </c>
      <c s="35" t="s">
        <v>5</v>
      </c>
      <c s="6" t="s">
        <v>810</v>
      </c>
      <c s="36" t="s">
        <v>53</v>
      </c>
      <c s="37">
        <v>2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54</v>
      </c>
      <c>
        <f>(M166*21)/100</f>
      </c>
      <c t="s">
        <v>27</v>
      </c>
    </row>
    <row r="167" spans="1:5" ht="12.75">
      <c r="A167" s="35" t="s">
        <v>55</v>
      </c>
      <c r="E167" s="39" t="s">
        <v>5</v>
      </c>
    </row>
    <row r="168" spans="1:5" ht="12.75">
      <c r="A168" s="35" t="s">
        <v>56</v>
      </c>
      <c r="E168" s="40" t="s">
        <v>730</v>
      </c>
    </row>
    <row r="169" spans="1:5" ht="102">
      <c r="A169" t="s">
        <v>57</v>
      </c>
      <c r="E169" s="39" t="s">
        <v>613</v>
      </c>
    </row>
    <row r="170" spans="1:16" ht="12.75">
      <c r="A170" t="s">
        <v>49</v>
      </c>
      <c s="34" t="s">
        <v>151</v>
      </c>
      <c s="34" t="s">
        <v>811</v>
      </c>
      <c s="35" t="s">
        <v>5</v>
      </c>
      <c s="6" t="s">
        <v>812</v>
      </c>
      <c s="36" t="s">
        <v>53</v>
      </c>
      <c s="37">
        <v>1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431</v>
      </c>
      <c>
        <f>(M170*21)/100</f>
      </c>
      <c t="s">
        <v>27</v>
      </c>
    </row>
    <row r="171" spans="1:5" ht="12.75">
      <c r="A171" s="35" t="s">
        <v>55</v>
      </c>
      <c r="E171" s="39" t="s">
        <v>5</v>
      </c>
    </row>
    <row r="172" spans="1:5" ht="12.75">
      <c r="A172" s="35" t="s">
        <v>56</v>
      </c>
      <c r="E172" s="40" t="s">
        <v>730</v>
      </c>
    </row>
    <row r="173" spans="1:5" ht="102">
      <c r="A173" t="s">
        <v>57</v>
      </c>
      <c r="E173" s="39" t="s">
        <v>813</v>
      </c>
    </row>
    <row r="174" spans="1:16" ht="12.75">
      <c r="A174" t="s">
        <v>49</v>
      </c>
      <c s="34" t="s">
        <v>156</v>
      </c>
      <c s="34" t="s">
        <v>814</v>
      </c>
      <c s="35" t="s">
        <v>5</v>
      </c>
      <c s="6" t="s">
        <v>815</v>
      </c>
      <c s="36" t="s">
        <v>53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431</v>
      </c>
      <c>
        <f>(M174*21)/100</f>
      </c>
      <c t="s">
        <v>27</v>
      </c>
    </row>
    <row r="175" spans="1:5" ht="12.75">
      <c r="A175" s="35" t="s">
        <v>55</v>
      </c>
      <c r="E175" s="39" t="s">
        <v>5</v>
      </c>
    </row>
    <row r="176" spans="1:5" ht="12.75">
      <c r="A176" s="35" t="s">
        <v>56</v>
      </c>
      <c r="E176" s="40" t="s">
        <v>816</v>
      </c>
    </row>
    <row r="177" spans="1:5" ht="114.75">
      <c r="A177" t="s">
        <v>57</v>
      </c>
      <c r="E177" s="39" t="s">
        <v>817</v>
      </c>
    </row>
    <row r="178" spans="1:16" ht="12.75">
      <c r="A178" t="s">
        <v>49</v>
      </c>
      <c s="34" t="s">
        <v>160</v>
      </c>
      <c s="34" t="s">
        <v>818</v>
      </c>
      <c s="35" t="s">
        <v>5</v>
      </c>
      <c s="6" t="s">
        <v>819</v>
      </c>
      <c s="36" t="s">
        <v>53</v>
      </c>
      <c s="37">
        <v>1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54</v>
      </c>
      <c>
        <f>(M178*21)/100</f>
      </c>
      <c t="s">
        <v>27</v>
      </c>
    </row>
    <row r="179" spans="1:5" ht="12.75">
      <c r="A179" s="35" t="s">
        <v>55</v>
      </c>
      <c r="E179" s="39" t="s">
        <v>5</v>
      </c>
    </row>
    <row r="180" spans="1:5" ht="12.75">
      <c r="A180" s="35" t="s">
        <v>56</v>
      </c>
      <c r="E180" s="40" t="s">
        <v>730</v>
      </c>
    </row>
    <row r="181" spans="1:5" ht="216.75">
      <c r="A181" t="s">
        <v>57</v>
      </c>
      <c r="E181" s="39" t="s">
        <v>820</v>
      </c>
    </row>
    <row r="182" spans="1:16" ht="25.5">
      <c r="A182" t="s">
        <v>49</v>
      </c>
      <c s="34" t="s">
        <v>164</v>
      </c>
      <c s="34" t="s">
        <v>821</v>
      </c>
      <c s="35" t="s">
        <v>5</v>
      </c>
      <c s="6" t="s">
        <v>822</v>
      </c>
      <c s="36" t="s">
        <v>53</v>
      </c>
      <c s="37">
        <v>1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54</v>
      </c>
      <c>
        <f>(M182*21)/100</f>
      </c>
      <c t="s">
        <v>27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56</v>
      </c>
      <c r="E184" s="40" t="s">
        <v>730</v>
      </c>
    </row>
    <row r="185" spans="1:5" ht="165.75">
      <c r="A185" t="s">
        <v>57</v>
      </c>
      <c r="E185" s="39" t="s">
        <v>823</v>
      </c>
    </row>
    <row r="186" spans="1:16" ht="25.5">
      <c r="A186" t="s">
        <v>49</v>
      </c>
      <c s="34" t="s">
        <v>168</v>
      </c>
      <c s="34" t="s">
        <v>824</v>
      </c>
      <c s="35" t="s">
        <v>5</v>
      </c>
      <c s="6" t="s">
        <v>825</v>
      </c>
      <c s="36" t="s">
        <v>53</v>
      </c>
      <c s="37">
        <v>1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54</v>
      </c>
      <c>
        <f>(M186*21)/100</f>
      </c>
      <c t="s">
        <v>27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56</v>
      </c>
      <c r="E188" s="40" t="s">
        <v>730</v>
      </c>
    </row>
    <row r="189" spans="1:5" ht="191.25">
      <c r="A189" t="s">
        <v>57</v>
      </c>
      <c r="E189" s="39" t="s">
        <v>758</v>
      </c>
    </row>
    <row r="190" spans="1:16" ht="12.75">
      <c r="A190" t="s">
        <v>49</v>
      </c>
      <c s="34" t="s">
        <v>173</v>
      </c>
      <c s="34" t="s">
        <v>826</v>
      </c>
      <c s="35" t="s">
        <v>5</v>
      </c>
      <c s="6" t="s">
        <v>827</v>
      </c>
      <c s="36" t="s">
        <v>154</v>
      </c>
      <c s="37">
        <v>16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54</v>
      </c>
      <c>
        <f>(M190*21)/100</f>
      </c>
      <c t="s">
        <v>27</v>
      </c>
    </row>
    <row r="191" spans="1:5" ht="12.75">
      <c r="A191" s="35" t="s">
        <v>55</v>
      </c>
      <c r="E191" s="39" t="s">
        <v>5</v>
      </c>
    </row>
    <row r="192" spans="1:5" ht="12.75">
      <c r="A192" s="35" t="s">
        <v>56</v>
      </c>
      <c r="E192" s="40" t="s">
        <v>730</v>
      </c>
    </row>
    <row r="193" spans="1:5" ht="127.5">
      <c r="A193" t="s">
        <v>57</v>
      </c>
      <c r="E193" s="39" t="s">
        <v>657</v>
      </c>
    </row>
    <row r="194" spans="1:16" ht="12.75">
      <c r="A194" t="s">
        <v>49</v>
      </c>
      <c s="34" t="s">
        <v>177</v>
      </c>
      <c s="34" t="s">
        <v>828</v>
      </c>
      <c s="35" t="s">
        <v>5</v>
      </c>
      <c s="6" t="s">
        <v>829</v>
      </c>
      <c s="36" t="s">
        <v>53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54</v>
      </c>
      <c>
        <f>(M194*21)/100</f>
      </c>
      <c t="s">
        <v>27</v>
      </c>
    </row>
    <row r="195" spans="1:5" ht="12.75">
      <c r="A195" s="35" t="s">
        <v>55</v>
      </c>
      <c r="E195" s="39" t="s">
        <v>5</v>
      </c>
    </row>
    <row r="196" spans="1:5" ht="12.75">
      <c r="A196" s="35" t="s">
        <v>56</v>
      </c>
      <c r="E196" s="40" t="s">
        <v>730</v>
      </c>
    </row>
    <row r="197" spans="1:5" ht="165.75">
      <c r="A197" t="s">
        <v>57</v>
      </c>
      <c r="E197" s="39" t="s">
        <v>830</v>
      </c>
    </row>
    <row r="198" spans="1:16" ht="12.75">
      <c r="A198" t="s">
        <v>49</v>
      </c>
      <c s="34" t="s">
        <v>182</v>
      </c>
      <c s="34" t="s">
        <v>831</v>
      </c>
      <c s="35" t="s">
        <v>5</v>
      </c>
      <c s="6" t="s">
        <v>832</v>
      </c>
      <c s="36" t="s">
        <v>53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54</v>
      </c>
      <c>
        <f>(M198*21)/100</f>
      </c>
      <c t="s">
        <v>27</v>
      </c>
    </row>
    <row r="199" spans="1:5" ht="12.75">
      <c r="A199" s="35" t="s">
        <v>55</v>
      </c>
      <c r="E199" s="39" t="s">
        <v>5</v>
      </c>
    </row>
    <row r="200" spans="1:5" ht="12.75">
      <c r="A200" s="35" t="s">
        <v>56</v>
      </c>
      <c r="E200" s="40" t="s">
        <v>730</v>
      </c>
    </row>
    <row r="201" spans="1:5" ht="165.75">
      <c r="A201" t="s">
        <v>57</v>
      </c>
      <c r="E201" s="39" t="s">
        <v>833</v>
      </c>
    </row>
    <row r="202" spans="1:16" ht="25.5">
      <c r="A202" t="s">
        <v>49</v>
      </c>
      <c s="34" t="s">
        <v>459</v>
      </c>
      <c s="34" t="s">
        <v>834</v>
      </c>
      <c s="35" t="s">
        <v>5</v>
      </c>
      <c s="6" t="s">
        <v>835</v>
      </c>
      <c s="36" t="s">
        <v>53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54</v>
      </c>
      <c>
        <f>(M202*21)/100</f>
      </c>
      <c t="s">
        <v>27</v>
      </c>
    </row>
    <row r="203" spans="1:5" ht="12.75">
      <c r="A203" s="35" t="s">
        <v>55</v>
      </c>
      <c r="E203" s="39" t="s">
        <v>5</v>
      </c>
    </row>
    <row r="204" spans="1:5" ht="12.75">
      <c r="A204" s="35" t="s">
        <v>56</v>
      </c>
      <c r="E204" s="40" t="s">
        <v>730</v>
      </c>
    </row>
    <row r="205" spans="1:5" ht="216.75">
      <c r="A205" t="s">
        <v>57</v>
      </c>
      <c r="E205" s="39" t="s">
        <v>836</v>
      </c>
    </row>
    <row r="206" spans="1:16" ht="12.75">
      <c r="A206" t="s">
        <v>49</v>
      </c>
      <c s="34" t="s">
        <v>186</v>
      </c>
      <c s="34" t="s">
        <v>837</v>
      </c>
      <c s="35" t="s">
        <v>5</v>
      </c>
      <c s="6" t="s">
        <v>838</v>
      </c>
      <c s="36" t="s">
        <v>53</v>
      </c>
      <c s="37">
        <v>1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54</v>
      </c>
      <c>
        <f>(M206*21)/100</f>
      </c>
      <c t="s">
        <v>27</v>
      </c>
    </row>
    <row r="207" spans="1:5" ht="12.75">
      <c r="A207" s="35" t="s">
        <v>55</v>
      </c>
      <c r="E207" s="39" t="s">
        <v>5</v>
      </c>
    </row>
    <row r="208" spans="1:5" ht="12.75">
      <c r="A208" s="35" t="s">
        <v>56</v>
      </c>
      <c r="E208" s="40" t="s">
        <v>730</v>
      </c>
    </row>
    <row r="209" spans="1:5" ht="204">
      <c r="A209" t="s">
        <v>57</v>
      </c>
      <c r="E209" s="39" t="s">
        <v>839</v>
      </c>
    </row>
    <row r="210" spans="1:16" ht="12.75">
      <c r="A210" t="s">
        <v>49</v>
      </c>
      <c s="34" t="s">
        <v>192</v>
      </c>
      <c s="34" t="s">
        <v>840</v>
      </c>
      <c s="35" t="s">
        <v>5</v>
      </c>
      <c s="6" t="s">
        <v>841</v>
      </c>
      <c s="36" t="s">
        <v>53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54</v>
      </c>
      <c>
        <f>(M210*21)/100</f>
      </c>
      <c t="s">
        <v>27</v>
      </c>
    </row>
    <row r="211" spans="1:5" ht="12.75">
      <c r="A211" s="35" t="s">
        <v>55</v>
      </c>
      <c r="E211" s="39" t="s">
        <v>5</v>
      </c>
    </row>
    <row r="212" spans="1:5" ht="12.75">
      <c r="A212" s="35" t="s">
        <v>56</v>
      </c>
      <c r="E212" s="40" t="s">
        <v>730</v>
      </c>
    </row>
    <row r="213" spans="1:5" ht="204">
      <c r="A213" t="s">
        <v>57</v>
      </c>
      <c r="E213" s="39" t="s">
        <v>842</v>
      </c>
    </row>
    <row r="214" spans="1:16" ht="12.75">
      <c r="A214" t="s">
        <v>49</v>
      </c>
      <c s="34" t="s">
        <v>196</v>
      </c>
      <c s="34" t="s">
        <v>843</v>
      </c>
      <c s="35" t="s">
        <v>5</v>
      </c>
      <c s="6" t="s">
        <v>844</v>
      </c>
      <c s="36" t="s">
        <v>53</v>
      </c>
      <c s="37">
        <v>1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54</v>
      </c>
      <c>
        <f>(M214*21)/100</f>
      </c>
      <c t="s">
        <v>27</v>
      </c>
    </row>
    <row r="215" spans="1:5" ht="12.75">
      <c r="A215" s="35" t="s">
        <v>55</v>
      </c>
      <c r="E215" s="39" t="s">
        <v>5</v>
      </c>
    </row>
    <row r="216" spans="1:5" ht="12.75">
      <c r="A216" s="35" t="s">
        <v>56</v>
      </c>
      <c r="E216" s="40" t="s">
        <v>730</v>
      </c>
    </row>
    <row r="217" spans="1:5" ht="204">
      <c r="A217" t="s">
        <v>57</v>
      </c>
      <c r="E217" s="39" t="s">
        <v>845</v>
      </c>
    </row>
    <row r="218" spans="1:16" ht="25.5">
      <c r="A218" t="s">
        <v>49</v>
      </c>
      <c s="34" t="s">
        <v>199</v>
      </c>
      <c s="34" t="s">
        <v>846</v>
      </c>
      <c s="35" t="s">
        <v>5</v>
      </c>
      <c s="6" t="s">
        <v>847</v>
      </c>
      <c s="36" t="s">
        <v>53</v>
      </c>
      <c s="37">
        <v>1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54</v>
      </c>
      <c>
        <f>(M218*21)/100</f>
      </c>
      <c t="s">
        <v>27</v>
      </c>
    </row>
    <row r="219" spans="1:5" ht="12.75">
      <c r="A219" s="35" t="s">
        <v>55</v>
      </c>
      <c r="E219" s="39" t="s">
        <v>5</v>
      </c>
    </row>
    <row r="220" spans="1:5" ht="12.75">
      <c r="A220" s="35" t="s">
        <v>56</v>
      </c>
      <c r="E220" s="40" t="s">
        <v>730</v>
      </c>
    </row>
    <row r="221" spans="1:5" ht="204">
      <c r="A221" t="s">
        <v>57</v>
      </c>
      <c r="E221" s="39" t="s">
        <v>848</v>
      </c>
    </row>
    <row r="222" spans="1:16" ht="12.75">
      <c r="A222" t="s">
        <v>49</v>
      </c>
      <c s="34" t="s">
        <v>202</v>
      </c>
      <c s="34" t="s">
        <v>849</v>
      </c>
      <c s="35" t="s">
        <v>5</v>
      </c>
      <c s="6" t="s">
        <v>850</v>
      </c>
      <c s="36" t="s">
        <v>53</v>
      </c>
      <c s="37">
        <v>1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54</v>
      </c>
      <c>
        <f>(M222*21)/100</f>
      </c>
      <c t="s">
        <v>27</v>
      </c>
    </row>
    <row r="223" spans="1:5" ht="12.75">
      <c r="A223" s="35" t="s">
        <v>55</v>
      </c>
      <c r="E223" s="39" t="s">
        <v>5</v>
      </c>
    </row>
    <row r="224" spans="1:5" ht="12.75">
      <c r="A224" s="35" t="s">
        <v>56</v>
      </c>
      <c r="E224" s="40" t="s">
        <v>730</v>
      </c>
    </row>
    <row r="225" spans="1:5" ht="204">
      <c r="A225" t="s">
        <v>57</v>
      </c>
      <c r="E225" s="39" t="s">
        <v>851</v>
      </c>
    </row>
    <row r="226" spans="1:16" ht="12.75">
      <c r="A226" t="s">
        <v>49</v>
      </c>
      <c s="34" t="s">
        <v>205</v>
      </c>
      <c s="34" t="s">
        <v>852</v>
      </c>
      <c s="35" t="s">
        <v>5</v>
      </c>
      <c s="6" t="s">
        <v>853</v>
      </c>
      <c s="36" t="s">
        <v>53</v>
      </c>
      <c s="37">
        <v>1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54</v>
      </c>
      <c>
        <f>(M226*21)/100</f>
      </c>
      <c t="s">
        <v>27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56</v>
      </c>
      <c r="E228" s="40" t="s">
        <v>730</v>
      </c>
    </row>
    <row r="229" spans="1:5" ht="204">
      <c r="A229" t="s">
        <v>57</v>
      </c>
      <c r="E229" s="39" t="s">
        <v>854</v>
      </c>
    </row>
    <row r="230" spans="1:16" ht="25.5">
      <c r="A230" t="s">
        <v>49</v>
      </c>
      <c s="34" t="s">
        <v>208</v>
      </c>
      <c s="34" t="s">
        <v>855</v>
      </c>
      <c s="35" t="s">
        <v>5</v>
      </c>
      <c s="6" t="s">
        <v>856</v>
      </c>
      <c s="36" t="s">
        <v>53</v>
      </c>
      <c s="37">
        <v>1</v>
      </c>
      <c s="36">
        <v>0</v>
      </c>
      <c s="36">
        <f>ROUND(G230*H230,6)</f>
      </c>
      <c r="L230" s="38">
        <v>0</v>
      </c>
      <c s="32">
        <f>ROUND(ROUND(L230,2)*ROUND(G230,3),2)</f>
      </c>
      <c s="36" t="s">
        <v>54</v>
      </c>
      <c>
        <f>(M230*21)/100</f>
      </c>
      <c t="s">
        <v>27</v>
      </c>
    </row>
    <row r="231" spans="1:5" ht="12.75">
      <c r="A231" s="35" t="s">
        <v>55</v>
      </c>
      <c r="E231" s="39" t="s">
        <v>5</v>
      </c>
    </row>
    <row r="232" spans="1:5" ht="12.75">
      <c r="A232" s="35" t="s">
        <v>56</v>
      </c>
      <c r="E232" s="40" t="s">
        <v>730</v>
      </c>
    </row>
    <row r="233" spans="1:5" ht="204">
      <c r="A233" t="s">
        <v>57</v>
      </c>
      <c r="E233" s="39" t="s">
        <v>857</v>
      </c>
    </row>
    <row r="234" spans="1:16" ht="12.75">
      <c r="A234" t="s">
        <v>49</v>
      </c>
      <c s="34" t="s">
        <v>212</v>
      </c>
      <c s="34" t="s">
        <v>858</v>
      </c>
      <c s="35" t="s">
        <v>5</v>
      </c>
      <c s="6" t="s">
        <v>859</v>
      </c>
      <c s="36" t="s">
        <v>53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ROUND(ROUND(L234,2)*ROUND(G234,3),2)</f>
      </c>
      <c s="36" t="s">
        <v>54</v>
      </c>
      <c>
        <f>(M234*21)/100</f>
      </c>
      <c t="s">
        <v>27</v>
      </c>
    </row>
    <row r="235" spans="1:5" ht="12.75">
      <c r="A235" s="35" t="s">
        <v>55</v>
      </c>
      <c r="E235" s="39" t="s">
        <v>730</v>
      </c>
    </row>
    <row r="236" spans="1:5" ht="12.75">
      <c r="A236" s="35" t="s">
        <v>56</v>
      </c>
      <c r="E236" s="40" t="s">
        <v>5</v>
      </c>
    </row>
    <row r="237" spans="1:5" ht="102">
      <c r="A237" t="s">
        <v>57</v>
      </c>
      <c r="E237" s="39" t="s">
        <v>578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1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702</v>
      </c>
      <c s="41">
        <f>Rekapitulace!C18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702</v>
      </c>
      <c r="E4" s="26" t="s">
        <v>703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COUNTIFS(L8:L118,"=0",A8:A118,"P")+COUNTIFS(L8:L118,"",A8:A118,"P")+SUM(Q8:Q118)</f>
      </c>
    </row>
    <row r="8" spans="1:13" ht="12.75">
      <c r="A8" t="s">
        <v>44</v>
      </c>
      <c r="C8" s="28" t="s">
        <v>862</v>
      </c>
      <c r="E8" s="30" t="s">
        <v>861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311</v>
      </c>
      <c r="E9" s="33" t="s">
        <v>631</v>
      </c>
      <c r="J9" s="32">
        <f>0</f>
      </c>
      <c s="32">
        <f>0</f>
      </c>
      <c s="32">
        <f>0+L10+L14+L18+L22+L26+L30+L34+L38+L42+L46+L50+L54+L58+L62+L66+L70+L74+L78+L82+L86+L90+L94+L98+L102+L106+L110+L114+L118</f>
      </c>
      <c s="32">
        <f>0+M10+M14+M18+M22+M26+M30+M34+M38+M42+M46+M50+M54+M58+M62+M66+M70+M74+M78+M82+M86+M90+M94+M98+M102+M106+M110+M114+M118</f>
      </c>
    </row>
    <row r="10" spans="1:16" ht="12.75">
      <c r="A10" t="s">
        <v>49</v>
      </c>
      <c s="34" t="s">
        <v>277</v>
      </c>
      <c s="34" t="s">
        <v>714</v>
      </c>
      <c s="35" t="s">
        <v>5</v>
      </c>
      <c s="6" t="s">
        <v>715</v>
      </c>
      <c s="36" t="s">
        <v>154</v>
      </c>
      <c s="37">
        <v>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708</v>
      </c>
    </row>
    <row r="12" spans="1:5" ht="12.75">
      <c r="A12" s="35" t="s">
        <v>56</v>
      </c>
      <c r="E12" s="40" t="s">
        <v>5</v>
      </c>
    </row>
    <row r="13" spans="1:5" ht="89.25">
      <c r="A13" t="s">
        <v>57</v>
      </c>
      <c r="E13" s="39" t="s">
        <v>716</v>
      </c>
    </row>
    <row r="14" spans="1:16" ht="12.75">
      <c r="A14" t="s">
        <v>49</v>
      </c>
      <c s="34" t="s">
        <v>27</v>
      </c>
      <c s="34" t="s">
        <v>719</v>
      </c>
      <c s="35" t="s">
        <v>5</v>
      </c>
      <c s="6" t="s">
        <v>720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54</v>
      </c>
      <c>
        <f>(M14*21)/100</f>
      </c>
      <c t="s">
        <v>27</v>
      </c>
    </row>
    <row r="15" spans="1:5" ht="12.75">
      <c r="A15" s="35" t="s">
        <v>55</v>
      </c>
      <c r="E15" s="39" t="s">
        <v>708</v>
      </c>
    </row>
    <row r="16" spans="1:5" ht="12.75">
      <c r="A16" s="35" t="s">
        <v>56</v>
      </c>
      <c r="E16" s="40" t="s">
        <v>5</v>
      </c>
    </row>
    <row r="17" spans="1:5" ht="114.75">
      <c r="A17" t="s">
        <v>57</v>
      </c>
      <c r="E17" s="39" t="s">
        <v>556</v>
      </c>
    </row>
    <row r="18" spans="1:16" ht="12.75">
      <c r="A18" t="s">
        <v>49</v>
      </c>
      <c s="34" t="s">
        <v>26</v>
      </c>
      <c s="34" t="s">
        <v>723</v>
      </c>
      <c s="35" t="s">
        <v>5</v>
      </c>
      <c s="6" t="s">
        <v>724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54</v>
      </c>
      <c>
        <f>(M18*21)/100</f>
      </c>
      <c t="s">
        <v>27</v>
      </c>
    </row>
    <row r="19" spans="1:5" ht="12.75">
      <c r="A19" s="35" t="s">
        <v>55</v>
      </c>
      <c r="E19" s="39" t="s">
        <v>708</v>
      </c>
    </row>
    <row r="20" spans="1:5" ht="12.75">
      <c r="A20" s="35" t="s">
        <v>56</v>
      </c>
      <c r="E20" s="40" t="s">
        <v>5</v>
      </c>
    </row>
    <row r="21" spans="1:5" ht="140.25">
      <c r="A21" t="s">
        <v>57</v>
      </c>
      <c r="E21" s="39" t="s">
        <v>484</v>
      </c>
    </row>
    <row r="22" spans="1:16" ht="12.75">
      <c r="A22" t="s">
        <v>49</v>
      </c>
      <c s="34" t="s">
        <v>299</v>
      </c>
      <c s="34" t="s">
        <v>863</v>
      </c>
      <c s="35" t="s">
        <v>5</v>
      </c>
      <c s="6" t="s">
        <v>864</v>
      </c>
      <c s="36" t="s">
        <v>53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54</v>
      </c>
      <c>
        <f>(M22*21)/100</f>
      </c>
      <c t="s">
        <v>27</v>
      </c>
    </row>
    <row r="23" spans="1:5" ht="12.75">
      <c r="A23" s="35" t="s">
        <v>55</v>
      </c>
      <c r="E23" s="39" t="s">
        <v>708</v>
      </c>
    </row>
    <row r="24" spans="1:5" ht="12.75">
      <c r="A24" s="35" t="s">
        <v>56</v>
      </c>
      <c r="E24" s="40" t="s">
        <v>5</v>
      </c>
    </row>
    <row r="25" spans="1:5" ht="178.5">
      <c r="A25" t="s">
        <v>57</v>
      </c>
      <c r="E25" s="39" t="s">
        <v>865</v>
      </c>
    </row>
    <row r="26" spans="1:16" ht="12.75">
      <c r="A26" t="s">
        <v>49</v>
      </c>
      <c s="34" t="s">
        <v>303</v>
      </c>
      <c s="34" t="s">
        <v>866</v>
      </c>
      <c s="35" t="s">
        <v>5</v>
      </c>
      <c s="6" t="s">
        <v>867</v>
      </c>
      <c s="36" t="s">
        <v>53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54</v>
      </c>
      <c>
        <f>(M26*21)/100</f>
      </c>
      <c t="s">
        <v>27</v>
      </c>
    </row>
    <row r="27" spans="1:5" ht="12.75">
      <c r="A27" s="35" t="s">
        <v>55</v>
      </c>
      <c r="E27" s="39" t="s">
        <v>708</v>
      </c>
    </row>
    <row r="28" spans="1:5" ht="12.75">
      <c r="A28" s="35" t="s">
        <v>56</v>
      </c>
      <c r="E28" s="40" t="s">
        <v>5</v>
      </c>
    </row>
    <row r="29" spans="1:5" ht="127.5">
      <c r="A29" t="s">
        <v>57</v>
      </c>
      <c r="E29" s="39" t="s">
        <v>868</v>
      </c>
    </row>
    <row r="30" spans="1:16" ht="12.75">
      <c r="A30" t="s">
        <v>49</v>
      </c>
      <c s="34" t="s">
        <v>306</v>
      </c>
      <c s="34" t="s">
        <v>869</v>
      </c>
      <c s="35" t="s">
        <v>5</v>
      </c>
      <c s="6" t="s">
        <v>870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54</v>
      </c>
      <c>
        <f>(M30*21)/100</f>
      </c>
      <c t="s">
        <v>27</v>
      </c>
    </row>
    <row r="31" spans="1:5" ht="12.75">
      <c r="A31" s="35" t="s">
        <v>55</v>
      </c>
      <c r="E31" s="39" t="s">
        <v>708</v>
      </c>
    </row>
    <row r="32" spans="1:5" ht="12.75">
      <c r="A32" s="35" t="s">
        <v>56</v>
      </c>
      <c r="E32" s="40" t="s">
        <v>5</v>
      </c>
    </row>
    <row r="33" spans="1:5" ht="127.5">
      <c r="A33" t="s">
        <v>57</v>
      </c>
      <c r="E33" s="39" t="s">
        <v>871</v>
      </c>
    </row>
    <row r="34" spans="1:16" ht="12.75">
      <c r="A34" t="s">
        <v>49</v>
      </c>
      <c s="34" t="s">
        <v>311</v>
      </c>
      <c s="34" t="s">
        <v>872</v>
      </c>
      <c s="35" t="s">
        <v>5</v>
      </c>
      <c s="6" t="s">
        <v>873</v>
      </c>
      <c s="36" t="s">
        <v>53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54</v>
      </c>
      <c>
        <f>(M34*21)/100</f>
      </c>
      <c t="s">
        <v>27</v>
      </c>
    </row>
    <row r="35" spans="1:5" ht="12.75">
      <c r="A35" s="35" t="s">
        <v>55</v>
      </c>
      <c r="E35" s="39" t="s">
        <v>708</v>
      </c>
    </row>
    <row r="36" spans="1:5" ht="12.75">
      <c r="A36" s="35" t="s">
        <v>56</v>
      </c>
      <c r="E36" s="40" t="s">
        <v>5</v>
      </c>
    </row>
    <row r="37" spans="1:5" ht="102">
      <c r="A37" t="s">
        <v>57</v>
      </c>
      <c r="E37" s="39" t="s">
        <v>874</v>
      </c>
    </row>
    <row r="38" spans="1:16" ht="12.75">
      <c r="A38" t="s">
        <v>49</v>
      </c>
      <c s="34" t="s">
        <v>314</v>
      </c>
      <c s="34" t="s">
        <v>875</v>
      </c>
      <c s="35" t="s">
        <v>5</v>
      </c>
      <c s="6" t="s">
        <v>876</v>
      </c>
      <c s="36" t="s">
        <v>53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54</v>
      </c>
      <c>
        <f>(M38*21)/100</f>
      </c>
      <c t="s">
        <v>27</v>
      </c>
    </row>
    <row r="39" spans="1:5" ht="12.75">
      <c r="A39" s="35" t="s">
        <v>55</v>
      </c>
      <c r="E39" s="39" t="s">
        <v>708</v>
      </c>
    </row>
    <row r="40" spans="1:5" ht="12.75">
      <c r="A40" s="35" t="s">
        <v>56</v>
      </c>
      <c r="E40" s="40" t="s">
        <v>5</v>
      </c>
    </row>
    <row r="41" spans="1:5" ht="140.25">
      <c r="A41" t="s">
        <v>57</v>
      </c>
      <c r="E41" s="39" t="s">
        <v>877</v>
      </c>
    </row>
    <row r="42" spans="1:16" ht="12.75">
      <c r="A42" t="s">
        <v>49</v>
      </c>
      <c s="34" t="s">
        <v>318</v>
      </c>
      <c s="34" t="s">
        <v>878</v>
      </c>
      <c s="35" t="s">
        <v>5</v>
      </c>
      <c s="6" t="s">
        <v>879</v>
      </c>
      <c s="36" t="s">
        <v>53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54</v>
      </c>
      <c>
        <f>(M42*21)/100</f>
      </c>
      <c t="s">
        <v>27</v>
      </c>
    </row>
    <row r="43" spans="1:5" ht="12.75">
      <c r="A43" s="35" t="s">
        <v>55</v>
      </c>
      <c r="E43" s="39" t="s">
        <v>708</v>
      </c>
    </row>
    <row r="44" spans="1:5" ht="12.75">
      <c r="A44" s="35" t="s">
        <v>56</v>
      </c>
      <c r="E44" s="40" t="s">
        <v>5</v>
      </c>
    </row>
    <row r="45" spans="1:5" ht="153">
      <c r="A45" t="s">
        <v>57</v>
      </c>
      <c r="E45" s="39" t="s">
        <v>880</v>
      </c>
    </row>
    <row r="46" spans="1:16" ht="12.75">
      <c r="A46" t="s">
        <v>49</v>
      </c>
      <c s="34" t="s">
        <v>322</v>
      </c>
      <c s="34" t="s">
        <v>881</v>
      </c>
      <c s="35" t="s">
        <v>5</v>
      </c>
      <c s="6" t="s">
        <v>882</v>
      </c>
      <c s="36" t="s">
        <v>53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54</v>
      </c>
      <c>
        <f>(M46*21)/100</f>
      </c>
      <c t="s">
        <v>27</v>
      </c>
    </row>
    <row r="47" spans="1:5" ht="12.75">
      <c r="A47" s="35" t="s">
        <v>55</v>
      </c>
      <c r="E47" s="39" t="s">
        <v>708</v>
      </c>
    </row>
    <row r="48" spans="1:5" ht="12.75">
      <c r="A48" s="35" t="s">
        <v>56</v>
      </c>
      <c r="E48" s="40" t="s">
        <v>5</v>
      </c>
    </row>
    <row r="49" spans="1:5" ht="153">
      <c r="A49" t="s">
        <v>57</v>
      </c>
      <c r="E49" s="39" t="s">
        <v>883</v>
      </c>
    </row>
    <row r="50" spans="1:16" ht="12.75">
      <c r="A50" t="s">
        <v>49</v>
      </c>
      <c s="34" t="s">
        <v>326</v>
      </c>
      <c s="34" t="s">
        <v>884</v>
      </c>
      <c s="35" t="s">
        <v>5</v>
      </c>
      <c s="6" t="s">
        <v>885</v>
      </c>
      <c s="36" t="s">
        <v>53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54</v>
      </c>
      <c>
        <f>(M50*21)/100</f>
      </c>
      <c t="s">
        <v>27</v>
      </c>
    </row>
    <row r="51" spans="1:5" ht="12.75">
      <c r="A51" s="35" t="s">
        <v>55</v>
      </c>
      <c r="E51" s="39" t="s">
        <v>708</v>
      </c>
    </row>
    <row r="52" spans="1:5" ht="12.75">
      <c r="A52" s="35" t="s">
        <v>56</v>
      </c>
      <c r="E52" s="40" t="s">
        <v>5</v>
      </c>
    </row>
    <row r="53" spans="1:5" ht="140.25">
      <c r="A53" t="s">
        <v>57</v>
      </c>
      <c r="E53" s="39" t="s">
        <v>886</v>
      </c>
    </row>
    <row r="54" spans="1:16" ht="12.75">
      <c r="A54" t="s">
        <v>49</v>
      </c>
      <c s="34" t="s">
        <v>329</v>
      </c>
      <c s="34" t="s">
        <v>887</v>
      </c>
      <c s="35" t="s">
        <v>5</v>
      </c>
      <c s="6" t="s">
        <v>888</v>
      </c>
      <c s="36" t="s">
        <v>53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54</v>
      </c>
      <c>
        <f>(M54*21)/100</f>
      </c>
      <c t="s">
        <v>27</v>
      </c>
    </row>
    <row r="55" spans="1:5" ht="12.75">
      <c r="A55" s="35" t="s">
        <v>55</v>
      </c>
      <c r="E55" s="39" t="s">
        <v>708</v>
      </c>
    </row>
    <row r="56" spans="1:5" ht="12.75">
      <c r="A56" s="35" t="s">
        <v>56</v>
      </c>
      <c r="E56" s="40" t="s">
        <v>5</v>
      </c>
    </row>
    <row r="57" spans="1:5" ht="153">
      <c r="A57" t="s">
        <v>57</v>
      </c>
      <c r="E57" s="39" t="s">
        <v>889</v>
      </c>
    </row>
    <row r="58" spans="1:16" ht="12.75">
      <c r="A58" t="s">
        <v>49</v>
      </c>
      <c s="34" t="s">
        <v>333</v>
      </c>
      <c s="34" t="s">
        <v>890</v>
      </c>
      <c s="35" t="s">
        <v>5</v>
      </c>
      <c s="6" t="s">
        <v>891</v>
      </c>
      <c s="36" t="s">
        <v>53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54</v>
      </c>
      <c>
        <f>(M58*21)/100</f>
      </c>
      <c t="s">
        <v>27</v>
      </c>
    </row>
    <row r="59" spans="1:5" ht="12.75">
      <c r="A59" s="35" t="s">
        <v>55</v>
      </c>
      <c r="E59" s="39" t="s">
        <v>708</v>
      </c>
    </row>
    <row r="60" spans="1:5" ht="12.75">
      <c r="A60" s="35" t="s">
        <v>56</v>
      </c>
      <c r="E60" s="40" t="s">
        <v>5</v>
      </c>
    </row>
    <row r="61" spans="1:5" ht="153">
      <c r="A61" t="s">
        <v>57</v>
      </c>
      <c r="E61" s="39" t="s">
        <v>892</v>
      </c>
    </row>
    <row r="62" spans="1:16" ht="12.75">
      <c r="A62" t="s">
        <v>49</v>
      </c>
      <c s="34" t="s">
        <v>336</v>
      </c>
      <c s="34" t="s">
        <v>893</v>
      </c>
      <c s="35" t="s">
        <v>5</v>
      </c>
      <c s="6" t="s">
        <v>894</v>
      </c>
      <c s="36" t="s">
        <v>53</v>
      </c>
      <c s="37">
        <v>1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54</v>
      </c>
      <c>
        <f>(M62*21)/100</f>
      </c>
      <c t="s">
        <v>27</v>
      </c>
    </row>
    <row r="63" spans="1:5" ht="12.75">
      <c r="A63" s="35" t="s">
        <v>55</v>
      </c>
      <c r="E63" s="39" t="s">
        <v>708</v>
      </c>
    </row>
    <row r="64" spans="1:5" ht="12.75">
      <c r="A64" s="35" t="s">
        <v>56</v>
      </c>
      <c r="E64" s="40" t="s">
        <v>5</v>
      </c>
    </row>
    <row r="65" spans="1:5" ht="153">
      <c r="A65" t="s">
        <v>57</v>
      </c>
      <c r="E65" s="39" t="s">
        <v>895</v>
      </c>
    </row>
    <row r="66" spans="1:16" ht="12.75">
      <c r="A66" t="s">
        <v>49</v>
      </c>
      <c s="34" t="s">
        <v>340</v>
      </c>
      <c s="34" t="s">
        <v>896</v>
      </c>
      <c s="35" t="s">
        <v>5</v>
      </c>
      <c s="6" t="s">
        <v>897</v>
      </c>
      <c s="36" t="s">
        <v>53</v>
      </c>
      <c s="37">
        <v>1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54</v>
      </c>
      <c>
        <f>(M66*21)/100</f>
      </c>
      <c t="s">
        <v>27</v>
      </c>
    </row>
    <row r="67" spans="1:5" ht="12.75">
      <c r="A67" s="35" t="s">
        <v>55</v>
      </c>
      <c r="E67" s="39" t="s">
        <v>708</v>
      </c>
    </row>
    <row r="68" spans="1:5" ht="12.75">
      <c r="A68" s="35" t="s">
        <v>56</v>
      </c>
      <c r="E68" s="40" t="s">
        <v>5</v>
      </c>
    </row>
    <row r="69" spans="1:5" ht="153">
      <c r="A69" t="s">
        <v>57</v>
      </c>
      <c r="E69" s="39" t="s">
        <v>898</v>
      </c>
    </row>
    <row r="70" spans="1:16" ht="12.75">
      <c r="A70" t="s">
        <v>49</v>
      </c>
      <c s="34" t="s">
        <v>344</v>
      </c>
      <c s="34" t="s">
        <v>899</v>
      </c>
      <c s="35" t="s">
        <v>5</v>
      </c>
      <c s="6" t="s">
        <v>900</v>
      </c>
      <c s="36" t="s">
        <v>53</v>
      </c>
      <c s="37">
        <v>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54</v>
      </c>
      <c>
        <f>(M70*21)/100</f>
      </c>
      <c t="s">
        <v>27</v>
      </c>
    </row>
    <row r="71" spans="1:5" ht="12.75">
      <c r="A71" s="35" t="s">
        <v>55</v>
      </c>
      <c r="E71" s="39" t="s">
        <v>708</v>
      </c>
    </row>
    <row r="72" spans="1:5" ht="12.75">
      <c r="A72" s="35" t="s">
        <v>56</v>
      </c>
      <c r="E72" s="40" t="s">
        <v>5</v>
      </c>
    </row>
    <row r="73" spans="1:5" ht="153">
      <c r="A73" t="s">
        <v>57</v>
      </c>
      <c r="E73" s="39" t="s">
        <v>901</v>
      </c>
    </row>
    <row r="74" spans="1:16" ht="12.75">
      <c r="A74" t="s">
        <v>49</v>
      </c>
      <c s="34" t="s">
        <v>50</v>
      </c>
      <c s="34" t="s">
        <v>902</v>
      </c>
      <c s="35" t="s">
        <v>5</v>
      </c>
      <c s="6" t="s">
        <v>903</v>
      </c>
      <c s="36" t="s">
        <v>53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54</v>
      </c>
      <c>
        <f>(M74*21)/100</f>
      </c>
      <c t="s">
        <v>27</v>
      </c>
    </row>
    <row r="75" spans="1:5" ht="12.75">
      <c r="A75" s="35" t="s">
        <v>55</v>
      </c>
      <c r="E75" s="39" t="s">
        <v>708</v>
      </c>
    </row>
    <row r="76" spans="1:5" ht="12.75">
      <c r="A76" s="35" t="s">
        <v>56</v>
      </c>
      <c r="E76" s="40" t="s">
        <v>5</v>
      </c>
    </row>
    <row r="77" spans="1:5" ht="102">
      <c r="A77" t="s">
        <v>57</v>
      </c>
      <c r="E77" s="39" t="s">
        <v>904</v>
      </c>
    </row>
    <row r="78" spans="1:16" ht="12.75">
      <c r="A78" t="s">
        <v>49</v>
      </c>
      <c s="34" t="s">
        <v>59</v>
      </c>
      <c s="34" t="s">
        <v>905</v>
      </c>
      <c s="35" t="s">
        <v>5</v>
      </c>
      <c s="6" t="s">
        <v>906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54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114.75">
      <c r="A81" t="s">
        <v>57</v>
      </c>
      <c r="E81" s="39" t="s">
        <v>907</v>
      </c>
    </row>
    <row r="82" spans="1:16" ht="12.75">
      <c r="A82" t="s">
        <v>49</v>
      </c>
      <c s="34" t="s">
        <v>63</v>
      </c>
      <c s="34" t="s">
        <v>908</v>
      </c>
      <c s="35" t="s">
        <v>5</v>
      </c>
      <c s="6" t="s">
        <v>909</v>
      </c>
      <c s="36" t="s">
        <v>53</v>
      </c>
      <c s="37">
        <v>20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54</v>
      </c>
      <c>
        <f>(M82*21)/100</f>
      </c>
      <c t="s">
        <v>27</v>
      </c>
    </row>
    <row r="83" spans="1:5" ht="12.75">
      <c r="A83" s="35" t="s">
        <v>55</v>
      </c>
      <c r="E83" s="39" t="s">
        <v>708</v>
      </c>
    </row>
    <row r="84" spans="1:5" ht="12.75">
      <c r="A84" s="35" t="s">
        <v>56</v>
      </c>
      <c r="E84" s="40" t="s">
        <v>5</v>
      </c>
    </row>
    <row r="85" spans="1:5" ht="127.5">
      <c r="A85" t="s">
        <v>57</v>
      </c>
      <c r="E85" s="39" t="s">
        <v>910</v>
      </c>
    </row>
    <row r="86" spans="1:16" ht="12.75">
      <c r="A86" t="s">
        <v>49</v>
      </c>
      <c s="34" t="s">
        <v>67</v>
      </c>
      <c s="34" t="s">
        <v>911</v>
      </c>
      <c s="35" t="s">
        <v>5</v>
      </c>
      <c s="6" t="s">
        <v>912</v>
      </c>
      <c s="36" t="s">
        <v>154</v>
      </c>
      <c s="37">
        <v>16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54</v>
      </c>
      <c>
        <f>(M86*21)/100</f>
      </c>
      <c t="s">
        <v>27</v>
      </c>
    </row>
    <row r="87" spans="1:5" ht="12.75">
      <c r="A87" s="35" t="s">
        <v>55</v>
      </c>
      <c r="E87" s="39" t="s">
        <v>708</v>
      </c>
    </row>
    <row r="88" spans="1:5" ht="12.75">
      <c r="A88" s="35" t="s">
        <v>56</v>
      </c>
      <c r="E88" s="40" t="s">
        <v>5</v>
      </c>
    </row>
    <row r="89" spans="1:5" ht="102">
      <c r="A89" t="s">
        <v>57</v>
      </c>
      <c r="E89" s="39" t="s">
        <v>913</v>
      </c>
    </row>
    <row r="90" spans="1:16" ht="12.75">
      <c r="A90" t="s">
        <v>49</v>
      </c>
      <c s="34" t="s">
        <v>71</v>
      </c>
      <c s="34" t="s">
        <v>914</v>
      </c>
      <c s="35" t="s">
        <v>5</v>
      </c>
      <c s="6" t="s">
        <v>897</v>
      </c>
      <c s="36" t="s">
        <v>53</v>
      </c>
      <c s="37">
        <v>11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54</v>
      </c>
      <c>
        <f>(M90*21)/100</f>
      </c>
      <c t="s">
        <v>27</v>
      </c>
    </row>
    <row r="91" spans="1:5" ht="12.75">
      <c r="A91" s="35" t="s">
        <v>55</v>
      </c>
      <c r="E91" s="39" t="s">
        <v>708</v>
      </c>
    </row>
    <row r="92" spans="1:5" ht="12.75">
      <c r="A92" s="35" t="s">
        <v>56</v>
      </c>
      <c r="E92" s="40" t="s">
        <v>5</v>
      </c>
    </row>
    <row r="93" spans="1:5" ht="63.75">
      <c r="A93" t="s">
        <v>57</v>
      </c>
      <c r="E93" s="39" t="s">
        <v>915</v>
      </c>
    </row>
    <row r="94" spans="1:16" ht="12.75">
      <c r="A94" t="s">
        <v>49</v>
      </c>
      <c s="34" t="s">
        <v>75</v>
      </c>
      <c s="34" t="s">
        <v>916</v>
      </c>
      <c s="35" t="s">
        <v>5</v>
      </c>
      <c s="6" t="s">
        <v>917</v>
      </c>
      <c s="36" t="s">
        <v>53</v>
      </c>
      <c s="37">
        <v>5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54</v>
      </c>
      <c>
        <f>(M94*21)/100</f>
      </c>
      <c t="s">
        <v>27</v>
      </c>
    </row>
    <row r="95" spans="1:5" ht="12.75">
      <c r="A95" s="35" t="s">
        <v>55</v>
      </c>
      <c r="E95" s="39" t="s">
        <v>708</v>
      </c>
    </row>
    <row r="96" spans="1:5" ht="12.75">
      <c r="A96" s="35" t="s">
        <v>56</v>
      </c>
      <c r="E96" s="40" t="s">
        <v>5</v>
      </c>
    </row>
    <row r="97" spans="1:5" ht="63.75">
      <c r="A97" t="s">
        <v>57</v>
      </c>
      <c r="E97" s="39" t="s">
        <v>918</v>
      </c>
    </row>
    <row r="98" spans="1:16" ht="12.75">
      <c r="A98" t="s">
        <v>49</v>
      </c>
      <c s="34" t="s">
        <v>79</v>
      </c>
      <c s="34" t="s">
        <v>919</v>
      </c>
      <c s="35" t="s">
        <v>5</v>
      </c>
      <c s="6" t="s">
        <v>920</v>
      </c>
      <c s="36" t="s">
        <v>53</v>
      </c>
      <c s="37">
        <v>5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54</v>
      </c>
      <c>
        <f>(M98*21)/100</f>
      </c>
      <c t="s">
        <v>27</v>
      </c>
    </row>
    <row r="99" spans="1:5" ht="12.75">
      <c r="A99" s="35" t="s">
        <v>55</v>
      </c>
      <c r="E99" s="39" t="s">
        <v>708</v>
      </c>
    </row>
    <row r="100" spans="1:5" ht="12.75">
      <c r="A100" s="35" t="s">
        <v>56</v>
      </c>
      <c r="E100" s="40" t="s">
        <v>5</v>
      </c>
    </row>
    <row r="101" spans="1:5" ht="140.25">
      <c r="A101" t="s">
        <v>57</v>
      </c>
      <c r="E101" s="39" t="s">
        <v>921</v>
      </c>
    </row>
    <row r="102" spans="1:16" ht="12.75">
      <c r="A102" t="s">
        <v>49</v>
      </c>
      <c s="34" t="s">
        <v>83</v>
      </c>
      <c s="34" t="s">
        <v>922</v>
      </c>
      <c s="35" t="s">
        <v>5</v>
      </c>
      <c s="6" t="s">
        <v>923</v>
      </c>
      <c s="36" t="s">
        <v>218</v>
      </c>
      <c s="37">
        <v>10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54</v>
      </c>
      <c>
        <f>(M102*21)/100</f>
      </c>
      <c t="s">
        <v>27</v>
      </c>
    </row>
    <row r="103" spans="1:5" ht="12.75">
      <c r="A103" s="35" t="s">
        <v>55</v>
      </c>
      <c r="E103" s="39" t="s">
        <v>708</v>
      </c>
    </row>
    <row r="104" spans="1:5" ht="12.75">
      <c r="A104" s="35" t="s">
        <v>56</v>
      </c>
      <c r="E104" s="40" t="s">
        <v>5</v>
      </c>
    </row>
    <row r="105" spans="1:5" ht="38.25">
      <c r="A105" t="s">
        <v>57</v>
      </c>
      <c r="E105" s="39" t="s">
        <v>924</v>
      </c>
    </row>
    <row r="106" spans="1:16" ht="12.75">
      <c r="A106" t="s">
        <v>49</v>
      </c>
      <c s="34" t="s">
        <v>87</v>
      </c>
      <c s="34" t="s">
        <v>814</v>
      </c>
      <c s="35" t="s">
        <v>5</v>
      </c>
      <c s="6" t="s">
        <v>925</v>
      </c>
      <c s="36" t="s">
        <v>53</v>
      </c>
      <c s="37">
        <v>1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431</v>
      </c>
      <c>
        <f>(M106*21)/100</f>
      </c>
      <c t="s">
        <v>27</v>
      </c>
    </row>
    <row r="107" spans="1:5" ht="12.75">
      <c r="A107" s="35" t="s">
        <v>55</v>
      </c>
      <c r="E107" s="39" t="s">
        <v>816</v>
      </c>
    </row>
    <row r="108" spans="1:5" ht="12.75">
      <c r="A108" s="35" t="s">
        <v>56</v>
      </c>
      <c r="E108" s="40" t="s">
        <v>5</v>
      </c>
    </row>
    <row r="109" spans="1:5" ht="114.75">
      <c r="A109" t="s">
        <v>57</v>
      </c>
      <c r="E109" s="39" t="s">
        <v>926</v>
      </c>
    </row>
    <row r="110" spans="1:16" ht="12.75">
      <c r="A110" t="s">
        <v>49</v>
      </c>
      <c s="34" t="s">
        <v>91</v>
      </c>
      <c s="34" t="s">
        <v>927</v>
      </c>
      <c s="35" t="s">
        <v>5</v>
      </c>
      <c s="6" t="s">
        <v>928</v>
      </c>
      <c s="36" t="s">
        <v>53</v>
      </c>
      <c s="37">
        <v>3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54</v>
      </c>
      <c>
        <f>(M110*21)/100</f>
      </c>
      <c t="s">
        <v>27</v>
      </c>
    </row>
    <row r="111" spans="1:5" ht="12.75">
      <c r="A111" s="35" t="s">
        <v>55</v>
      </c>
      <c r="E111" s="39" t="s">
        <v>730</v>
      </c>
    </row>
    <row r="112" spans="1:5" ht="12.75">
      <c r="A112" s="35" t="s">
        <v>56</v>
      </c>
      <c r="E112" s="40" t="s">
        <v>5</v>
      </c>
    </row>
    <row r="113" spans="1:5" ht="153">
      <c r="A113" t="s">
        <v>57</v>
      </c>
      <c r="E113" s="39" t="s">
        <v>929</v>
      </c>
    </row>
    <row r="114" spans="1:16" ht="12.75">
      <c r="A114" t="s">
        <v>49</v>
      </c>
      <c s="34" t="s">
        <v>95</v>
      </c>
      <c s="34" t="s">
        <v>930</v>
      </c>
      <c s="35" t="s">
        <v>5</v>
      </c>
      <c s="6" t="s">
        <v>931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54</v>
      </c>
      <c>
        <f>(M114*21)/100</f>
      </c>
      <c t="s">
        <v>27</v>
      </c>
    </row>
    <row r="115" spans="1:5" ht="12.75">
      <c r="A115" s="35" t="s">
        <v>55</v>
      </c>
      <c r="E115" s="39" t="s">
        <v>730</v>
      </c>
    </row>
    <row r="116" spans="1:5" ht="12.75">
      <c r="A116" s="35" t="s">
        <v>56</v>
      </c>
      <c r="E116" s="40" t="s">
        <v>5</v>
      </c>
    </row>
    <row r="117" spans="1:5" ht="153">
      <c r="A117" t="s">
        <v>57</v>
      </c>
      <c r="E117" s="39" t="s">
        <v>932</v>
      </c>
    </row>
    <row r="118" spans="1:16" ht="12.75">
      <c r="A118" t="s">
        <v>49</v>
      </c>
      <c s="34" t="s">
        <v>99</v>
      </c>
      <c s="34" t="s">
        <v>933</v>
      </c>
      <c s="35" t="s">
        <v>5</v>
      </c>
      <c s="6" t="s">
        <v>917</v>
      </c>
      <c s="36" t="s">
        <v>53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54</v>
      </c>
      <c>
        <f>(M118*21)/100</f>
      </c>
      <c t="s">
        <v>27</v>
      </c>
    </row>
    <row r="119" spans="1:5" ht="12.75">
      <c r="A119" s="35" t="s">
        <v>55</v>
      </c>
      <c r="E119" s="39" t="s">
        <v>708</v>
      </c>
    </row>
    <row r="120" spans="1:5" ht="12.75">
      <c r="A120" s="35" t="s">
        <v>56</v>
      </c>
      <c r="E120" s="40" t="s">
        <v>5</v>
      </c>
    </row>
    <row r="121" spans="1:5" ht="153">
      <c r="A121" t="s">
        <v>57</v>
      </c>
      <c r="E121" s="39" t="s">
        <v>934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