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3" sheetId="3" r:id="rId3"/>
    <sheet name="SO 98-98" sheetId="4" r:id="rId4"/>
    <sheet name="SO 02" sheetId="5" r:id="rId5"/>
    <sheet name="SO 01" sheetId="6" r:id="rId6"/>
    <sheet name="SO 04" sheetId="7" r:id="rId7"/>
    <sheet name="SO 06" sheetId="8" r:id="rId8"/>
    <sheet name="SO 07" sheetId="9" r:id="rId9"/>
  </sheets>
  <definedNames/>
  <calcPr/>
  <webPublishing/>
</workbook>
</file>

<file path=xl/sharedStrings.xml><?xml version="1.0" encoding="utf-8"?>
<sst xmlns="http://schemas.openxmlformats.org/spreadsheetml/2006/main" count="5484" uniqueCount="825">
  <si>
    <t>Aspe</t>
  </si>
  <si>
    <t>Rekapitulace ceny</t>
  </si>
  <si>
    <t>S621900154-zm01</t>
  </si>
  <si>
    <t>Výstavba PZS v km 38,188 (P1468) a 36,795 (P1466) trati Číčenice – Volary</t>
  </si>
  <si>
    <t>ZŘ</t>
  </si>
  <si>
    <t>20220531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</si>
  <si>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</si>
  <si>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</si>
  <si>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</si>
  <si>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</si>
  <si>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</si>
  <si>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</si>
  <si>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</si>
  <si>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</si>
  <si>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</si>
  <si>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</si>
  <si>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</si>
  <si>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v km 36,795 (P1466)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</si>
  <si>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</si>
  <si>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</si>
  <si>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</si>
  <si>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</si>
  <si>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</si>
  <si>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</si>
  <si>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</si>
  <si>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</si>
  <si>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</si>
  <si>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</si>
  <si>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</si>
  <si>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</si>
  <si>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</si>
  <si>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</si>
  <si>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</si>
  <si>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</si>
  <si>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</si>
  <si>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</si>
  <si>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</si>
  <si>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</si>
  <si>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</si>
  <si>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</si>
  <si>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</si>
  <si>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</si>
  <si>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</si>
  <si>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</si>
  <si>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</si>
  <si>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</si>
  <si>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</si>
  <si>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</si>
  <si>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</si>
  <si>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</si>
  <si>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</si>
  <si>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</si>
  <si>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</si>
  <si>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</si>
  <si>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2019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</si>
  <si>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</si>
  <si>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</si>
  <si>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</si>
  <si>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</si>
  <si>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</si>
  <si>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</si>
  <si>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</si>
  <si>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</si>
  <si>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</si>
  <si>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</si>
  <si>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</si>
  <si>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</si>
  <si>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</si>
  <si>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</si>
  <si>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</si>
  <si>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</si>
  <si>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V/222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</si>
  <si>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</si>
  <si>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</si>
  <si>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</si>
  <si>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</si>
  <si>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</si>
  <si>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</si>
  <si>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</si>
  <si>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</si>
  <si>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Způsob měření:  
Udává se počet kusů kompletní konstrukce nebo práce.</t>
  </si>
  <si>
    <t>8</t>
  </si>
  <si>
    <t>75D117</t>
  </si>
  <si>
    <t>SKŘÍŇ LOGIKY RELÉOVÉHO PŘEJEZDOVÉHO ZABEZPEČOVACÍHO ZAŘÍZENÍ - MONTÁŽ</t>
  </si>
  <si>
    <t>9</t>
  </si>
  <si>
    <t>R3</t>
  </si>
  <si>
    <t>Zapojení PZZ do systémové diagnostiky REMOTE, úprava zobrazení na JOP - KOMPLET (dodávka i montáž)</t>
  </si>
  <si>
    <t>Obsahuje veškeré činnosti dle názvu položky - komplet dle nabídky od výrobce</t>
  </si>
  <si>
    <t>10</t>
  </si>
  <si>
    <t>R4</t>
  </si>
  <si>
    <t>Výměna stávajících (zastaralých) pagerů pro dálkové spouštění výstrahy - dodávka i montáž</t>
  </si>
  <si>
    <t>KPL</t>
  </si>
  <si>
    <t>Výkaz výměr</t>
  </si>
  <si>
    <t>Obsahuje veškeré činnosti dle názvu položky - komplet</t>
  </si>
  <si>
    <t>11</t>
  </si>
  <si>
    <t>75D161</t>
  </si>
  <si>
    <t>RELÉOVÝ DOMEK (DO 9 M2) PREFABRIKOVANÝ, IZOLOVANÝ, S KLIMATIZACÍ A VNITŘNÍ KABELIZACÍ - DODÁVKA</t>
  </si>
  <si>
    <t>12</t>
  </si>
  <si>
    <t>75D167</t>
  </si>
  <si>
    <t>RELÉOVÝ DOMEK (DO 9 M2) PREFABRIKOVANÝ - MONTÁŽ</t>
  </si>
  <si>
    <t>13</t>
  </si>
  <si>
    <t>75IEC2</t>
  </si>
  <si>
    <t>VENKOVNÍ TELEFONNÍ OBJEKT NA ZDI</t>
  </si>
  <si>
    <t>14</t>
  </si>
  <si>
    <t>75IECX</t>
  </si>
  <si>
    <t>VENKOVNÍ TELEFONNÍ OBJEKT - MONTÁŽ</t>
  </si>
  <si>
    <t>15</t>
  </si>
  <si>
    <t>R5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</si>
  <si>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</si>
  <si>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</si>
  <si>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16</t>
  </si>
  <si>
    <t>R6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</si>
  <si>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</si>
  <si>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</si>
  <si>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17</t>
  </si>
  <si>
    <t>75D271</t>
  </si>
  <si>
    <t>ZAŘÍZENÍ (PZZ) PRO NEVIDOMÉ - DODÁVKA</t>
  </si>
  <si>
    <t>18</t>
  </si>
  <si>
    <t>75D277</t>
  </si>
  <si>
    <t>ZAŘÍZENÍ (PZZ) PRO NEVIDOMÉ - MONTÁŽ</t>
  </si>
  <si>
    <t>19</t>
  </si>
  <si>
    <t>R7</t>
  </si>
  <si>
    <t>Bezdrátové ovládání PZS - dodávka</t>
  </si>
  <si>
    <t>Dodání bezrátového ovládání PZS, včetně  potřebného pomocného materiálu a jeho dopravy do staveništního skladu.</t>
  </si>
  <si>
    <t>20</t>
  </si>
  <si>
    <t>R8</t>
  </si>
  <si>
    <t>Bezdrátové ovládání PZS - montáž</t>
  </si>
  <si>
    <t>Položka obsahuje všechny náklady na montáž bezrátového ovládání PZS se všemi pomocnými a doplňujícími pracemi a součástmi, případné použití mechanizmů, včetně dopravy ze skladu k místu montáže.</t>
  </si>
  <si>
    <t>21</t>
  </si>
  <si>
    <t>R9</t>
  </si>
  <si>
    <t>VÝSTRAŽNÍK SE ZÁVOROU, 2 SKŘÍNĚ - DODÁVKA</t>
  </si>
  <si>
    <t>Položka obsahuje dodávka výstražníku se závorou 2 skříně podle jeho typu a potřebného pomocného materiálu a dopravy do staveništního skladu, včetně DZ A32a</t>
  </si>
  <si>
    <t>22</t>
  </si>
  <si>
    <t>75D237</t>
  </si>
  <si>
    <t>VÝSTRAŽNÍK SE ZÁVOROU, 2 SKŘÍNĚ - MONTÁŽ</t>
  </si>
  <si>
    <t>23</t>
  </si>
  <si>
    <t>R10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</si>
  <si>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</si>
  <si>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</si>
  <si>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24</t>
  </si>
  <si>
    <t>75D217</t>
  </si>
  <si>
    <t>VÝSTRAŽNÍK SE ZÁVOROU, 1 SKŘÍŇ - MONTÁŽ</t>
  </si>
  <si>
    <t>25</t>
  </si>
  <si>
    <t>R11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</si>
  <si>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</si>
  <si>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</si>
  <si>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26</t>
  </si>
  <si>
    <t>75D261</t>
  </si>
  <si>
    <t>PŘEJEZDNÍK - DODÁVKA</t>
  </si>
  <si>
    <t>27</t>
  </si>
  <si>
    <t>75D267</t>
  </si>
  <si>
    <t>PŘEJEZDNÍK - MONTÁŽ</t>
  </si>
  <si>
    <t>28</t>
  </si>
  <si>
    <t>75C721</t>
  </si>
  <si>
    <t>VZDÁLENOSTNÍ UPOZORNOVADLO, NEPROMĚNNÉ NÁVĚSTIDLO SE ZÁKLADEM - DODÁVKA</t>
  </si>
  <si>
    <t>29</t>
  </si>
  <si>
    <t>75C727</t>
  </si>
  <si>
    <t>VZDÁLENOSTNÍ UPOZORNOVADLO, NEPROMĚNNÉ NÁVĚSTIDLO SE ZÁKLADEM - MONTÁŽ</t>
  </si>
  <si>
    <t>30</t>
  </si>
  <si>
    <t>75E117</t>
  </si>
  <si>
    <t>DOZOR PRACOVNÍKŮ PROVOZOVATELE PŘI PRÁCI NA ŽIVÉM ZAŘÍZENÍ</t>
  </si>
  <si>
    <t>HOD</t>
  </si>
  <si>
    <t>31</t>
  </si>
  <si>
    <t>75E197</t>
  </si>
  <si>
    <t>PŘÍPRAVA A CELKOVÉ ZKOUŠKY PŘEJEZDOVÉHO ZABEZPEČOVACÍHO ZAŘÍZENÍ PRO JEDNU KOLEJ</t>
  </si>
  <si>
    <t>32</t>
  </si>
  <si>
    <t>75E127</t>
  </si>
  <si>
    <t>CELKOVÁ PROHLÍDKA ZAŘÍZENÍ A VYHOTOVENÍ REVIZNÍ ZPRÁVY</t>
  </si>
  <si>
    <t>33</t>
  </si>
  <si>
    <t>75E1B7</t>
  </si>
  <si>
    <t>REGULACE A ZKOUŠENÍ ZABEZPEČOVACÍHO ZAŘÍZENÍ</t>
  </si>
  <si>
    <t>34</t>
  </si>
  <si>
    <t>74F323</t>
  </si>
  <si>
    <t>PROTOKOL UTZ</t>
  </si>
  <si>
    <t>R12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</si>
  <si>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</si>
  <si>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</si>
  <si>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</si>
  <si>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R13</t>
  </si>
  <si>
    <t>Realizační dokumentace</t>
  </si>
  <si>
    <t>Položka zahrnuje vypracování realizační dokumentace předmětného PS - komplet.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</si>
  <si>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</si>
  <si>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</si>
  <si>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</si>
  <si>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</si>
  <si>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</si>
  <si>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</si>
  <si>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</si>
  <si>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</si>
  <si>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</si>
  <si>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75A141</t>
  </si>
  <si>
    <t>KABEL METALICKÝ DVOUPLÁŠŤOVÝ PŘES 12 PÁRŮ - DODÁVKA</t>
  </si>
  <si>
    <t>39</t>
  </si>
  <si>
    <t>75A227</t>
  </si>
  <si>
    <t>ZATAŽENÍ A SPOJKOVÁNÍ KABELŮ PŘES 12 PÁRŮ - MONTÁŽ</t>
  </si>
  <si>
    <t>40</t>
  </si>
  <si>
    <t>742H12</t>
  </si>
  <si>
    <t>KABEL NN ČTYŘ- A PĚTIŽÍLOVÝ CU S PLASTOVOU IZOLACÍ OD 4 DO 16 MM2</t>
  </si>
  <si>
    <t>41</t>
  </si>
  <si>
    <t>742L12</t>
  </si>
  <si>
    <t>UKONČENÍ DVOU AŽ PĚTIŽÍLOVÉHO KABELU V ROZVADĚČI NEBO NA PŘÍSTROJI OD 4 DO 16 MM2</t>
  </si>
  <si>
    <t>42</t>
  </si>
  <si>
    <t>75I222</t>
  </si>
  <si>
    <t>KABEL ZEMNÍ DVOUPLÁŠŤOVÝ BEZ PANCÍŘE PRŮMĚRU ŽÍLY 0,8 MM DO 25XN</t>
  </si>
  <si>
    <t>KMČTYŘKA</t>
  </si>
  <si>
    <t>43</t>
  </si>
  <si>
    <t>75I22X</t>
  </si>
  <si>
    <t>KABEL ZEMNÍ DVOUPLÁŠŤOVÝ BEZ PANCÍŘE PRŮMĚRU ŽÍLY 0,8 MM - MONTÁŽ</t>
  </si>
  <si>
    <t>44</t>
  </si>
  <si>
    <t>75II11</t>
  </si>
  <si>
    <t>SPOJKA PRO CELOPLASTOVÉ KABELY BEZ PANCÍŘE DO 100 ŽIL</t>
  </si>
  <si>
    <t>45</t>
  </si>
  <si>
    <t>75II1X</t>
  </si>
  <si>
    <t>SPOJKA PRO CELOPLASTOVÉ KABELY BEZ PANCÍŘE - MONTÁŽ</t>
  </si>
  <si>
    <t>46</t>
  </si>
  <si>
    <t>701005</t>
  </si>
  <si>
    <t>VYHLEDÁVACÍ MARKER ZEMNÍ S MOŽNOSTÍ ZÁPISU</t>
  </si>
  <si>
    <t>47</t>
  </si>
  <si>
    <t>75IG61</t>
  </si>
  <si>
    <t>VEDENÍ UZEMŇOVACÍ V ZEMI Z FEZN DRÁTU DO 120 MM2</t>
  </si>
  <si>
    <t>48</t>
  </si>
  <si>
    <t>75IG6X</t>
  </si>
  <si>
    <t>VEDENÍ UZEMŇOVACÍ V ZEMI Z FEZN DRÁTU DO 120 MM2 - MONTÁŽ</t>
  </si>
  <si>
    <t>49</t>
  </si>
  <si>
    <t>75IG11</t>
  </si>
  <si>
    <t>TYČ UZEMŇOVACÍ</t>
  </si>
  <si>
    <t>50</t>
  </si>
  <si>
    <t>75IG1X</t>
  </si>
  <si>
    <t>TYČ UZEMŇOVACÍ - MONTÁŽ</t>
  </si>
  <si>
    <t>51</t>
  </si>
  <si>
    <t>75IJ23</t>
  </si>
  <si>
    <t>MĚŘENÍ ZÁVĚREČNÉ DÁLKOVÝCH KABELŮ V OBOU SMĚRECH V PLNÉM ROZSAHU BEZ PROVOZU</t>
  </si>
  <si>
    <t>ČTYŘKA</t>
  </si>
  <si>
    <t>Zemní práce</t>
  </si>
  <si>
    <t>52</t>
  </si>
  <si>
    <t>R14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</si>
  <si>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</si>
  <si>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</si>
  <si>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</si>
  <si>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53</t>
  </si>
  <si>
    <t>709210</t>
  </si>
  <si>
    <t>KŘIŽOVATKA KABELOVÝCH VEDENÍ SE STÁVAJÍCÍ INŽENÝRSKOU SÍTÍ (KABELEM, POTRUBÍM APOD.)</t>
  </si>
  <si>
    <t>54</t>
  </si>
  <si>
    <t>R15</t>
  </si>
  <si>
    <t>POMOC PRÁCE ZŘÍZ NEBO ZAJIŠŤ OCHRANU INŽENÝRSKÝCH SÍTÍ</t>
  </si>
  <si>
    <t>Zahrnuje veškeré náklady spojené s objednatelem požadovanými pracemi</t>
  </si>
  <si>
    <t>55</t>
  </si>
  <si>
    <t>R16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</si>
  <si>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</si>
  <si>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</si>
  <si>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</si>
  <si>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56</t>
  </si>
  <si>
    <t>R17</t>
  </si>
  <si>
    <t>HLOUBENÍ RÝH ŠÍŘ DO 2M PAŽ I NEPAŽ TŘ. I</t>
  </si>
  <si>
    <t>57</t>
  </si>
  <si>
    <t>17411</t>
  </si>
  <si>
    <t>ZÁSYP JAM A RÝH ZEMINOU SE ZHUTNĚNÍM</t>
  </si>
  <si>
    <t>58</t>
  </si>
  <si>
    <t>702312</t>
  </si>
  <si>
    <t>ZAKRYTÍ KABELŮ VÝSTRAŽNOU FÓLIÍ ŠÍŘKY PŘES 20 DO 40 CM</t>
  </si>
  <si>
    <t>59</t>
  </si>
  <si>
    <t>14173</t>
  </si>
  <si>
    <t>PROTLAČOVÁNÍ POTRUBÍ Z PLAST HMOT DN DO 200MM</t>
  </si>
  <si>
    <t>60</t>
  </si>
  <si>
    <t>R18</t>
  </si>
  <si>
    <t>KABELOVÁ CHRÁNIČKA ZEMNÍ DN PŘES 100 DO 200 MM</t>
  </si>
  <si>
    <t>Položka zahrnuje materiál dle názvu položky včetně montáže a uložení</t>
  </si>
  <si>
    <t>61</t>
  </si>
  <si>
    <t>18210</t>
  </si>
  <si>
    <t>ÚPRAVA POVRCHŮ SROVNÁNÍM ÚZEMÍ</t>
  </si>
  <si>
    <t>62</t>
  </si>
  <si>
    <t>465922</t>
  </si>
  <si>
    <t>DLAŽBY Z BETONOVÝCH DLAŽDIC NA MC</t>
  </si>
  <si>
    <t>M2</t>
  </si>
  <si>
    <t>63</t>
  </si>
  <si>
    <t>R19</t>
  </si>
  <si>
    <t>OSTATNÍ POŽADAVKY - ZEMĚMĚŘIČSKÁ MĚŘENÍ</t>
  </si>
  <si>
    <t>Zahrnuje veškeré náklady spojené s požadovanými pracemi ( dle názvu položky)</t>
  </si>
  <si>
    <t>Demontáže</t>
  </si>
  <si>
    <t>64</t>
  </si>
  <si>
    <t>R20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</si>
  <si>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</si>
  <si>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</si>
  <si>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 xml:space="preserve">  PS 03</t>
  </si>
  <si>
    <t>PZS v km 38,188 (P1468)</t>
  </si>
  <si>
    <t>PS 03</t>
  </si>
  <si>
    <t>BEZÚDRŽBOVÁ BATERIE 24 V/198 AH - DODÁVKA</t>
  </si>
  <si>
    <t>SNÍMAČ POČÍTAČE NÁPRAV - DODÁVKA</t>
  </si>
  <si>
    <t>Položka obsahuje kompletní dodávka snímače počítače náprav, potřebného pomocného materiálu a dopravy do staveništního skladu.</t>
  </si>
  <si>
    <t>75C917</t>
  </si>
  <si>
    <t>SNÍMAČ POČÍTAČE NÁPRAV - MONTÁŽ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</si>
  <si>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</si>
  <si>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</si>
  <si>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</si>
  <si>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</si>
  <si>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</si>
  <si>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</si>
  <si>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</si>
  <si>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</si>
  <si>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Trubky HDPE</t>
  </si>
  <si>
    <t>75I911</t>
  </si>
  <si>
    <t>OPTOTRUBKA HDPE PRŮMĚRU DO 40 MM</t>
  </si>
  <si>
    <t>75I91X</t>
  </si>
  <si>
    <t>OPTOTRUBKA HDPE - MONTÁŽ</t>
  </si>
  <si>
    <t>75I962</t>
  </si>
  <si>
    <t>OPTOTRUBKA - KALIBRACE</t>
  </si>
  <si>
    <t>75I961</t>
  </si>
  <si>
    <t>OPTOTRUBKA - HERMETIZACE ÚSEKU DO 2000 M</t>
  </si>
  <si>
    <t>ÚSEK</t>
  </si>
  <si>
    <t>75IA51</t>
  </si>
  <si>
    <t>OPTOTRUBKOVÁ KONCOVKA PRŮMĚRU DO 40 MM</t>
  </si>
  <si>
    <t>75IA5X</t>
  </si>
  <si>
    <t>OPTOTRUBKOVÁ KONCOVKA - MONTÁŽ</t>
  </si>
  <si>
    <t>75IE41</t>
  </si>
  <si>
    <t>SLOUPKOVÝ ROZVADĚČ DO 100 PÁRŮ</t>
  </si>
  <si>
    <t>75IE4X</t>
  </si>
  <si>
    <t>SLOUPKOVÝ ROZVADĚČ DO 100 PÁRŮ - MONTÁŽ</t>
  </si>
  <si>
    <t>75IA11</t>
  </si>
  <si>
    <t>OPTOTRUBKOVÁ SPOJKA PRŮMĚRU DO 40 MM</t>
  </si>
  <si>
    <t>75IA1X</t>
  </si>
  <si>
    <t>OPTOTRUBKOVÁ SPOJKA - MONTÁŽ</t>
  </si>
  <si>
    <t>65</t>
  </si>
  <si>
    <t>66</t>
  </si>
  <si>
    <t>67</t>
  </si>
  <si>
    <t>68</t>
  </si>
  <si>
    <t>69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</si>
  <si>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</si>
  <si>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</si>
  <si>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70</t>
  </si>
  <si>
    <t>ULOŽENÍ KABELŮ DO KABELOVÉHO ŽLABU</t>
  </si>
  <si>
    <t>Položka zahrnuje komplet práce spojené s uložením kabelů a trubek HDPE do kabelového žlabu.</t>
  </si>
  <si>
    <t>71</t>
  </si>
  <si>
    <t>72</t>
  </si>
  <si>
    <t>73</t>
  </si>
  <si>
    <t>111204</t>
  </si>
  <si>
    <t>ODSTRANĚNÍ KŘOVIN S ODVOZEM DO 5KM</t>
  </si>
  <si>
    <t>74</t>
  </si>
  <si>
    <t>R21</t>
  </si>
  <si>
    <t>75</t>
  </si>
  <si>
    <t>R22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</si>
  <si>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</si>
  <si>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</si>
  <si>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</si>
  <si>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</si>
  <si>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</si>
  <si>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</si>
  <si>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</si>
  <si>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</si>
  <si>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</si>
  <si>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</si>
  <si>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</si>
  <si>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</si>
  <si>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</si>
  <si>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</si>
  <si>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</si>
  <si>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</si>
  <si>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</si>
  <si>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</si>
  <si>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</si>
  <si>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</si>
  <si>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</si>
  <si>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</si>
  <si>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</si>
  <si>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</si>
  <si>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</si>
  <si>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</si>
  <si>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</si>
  <si>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</si>
  <si>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</si>
  <si>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</si>
  <si>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</si>
  <si>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dle SoD</t>
  </si>
  <si>
    <t>Položka zahrnuje veškeré činnosti nezbytné k zajištění exkurze.</t>
  </si>
  <si>
    <t>E.1.3</t>
  </si>
  <si>
    <t>Železniční přejezdy</t>
  </si>
  <si>
    <t xml:space="preserve">  SO 02</t>
  </si>
  <si>
    <t>Přejezd v km 36,795</t>
  </si>
  <si>
    <t>SO 02</t>
  </si>
  <si>
    <t>0</t>
  </si>
  <si>
    <t>Všeobecné položky</t>
  </si>
  <si>
    <t>15113</t>
  </si>
  <si>
    <t>POPLATKY ZA LIKVIDACŮ ODPADŮ NEKONTAMINOVANÝCH - 17 05 04 VYTĚŽENÉ ZEMINY A HORNINY - III. TŘÍDA - TĚŽITELNOSTI</t>
  </si>
  <si>
    <t>T</t>
  </si>
  <si>
    <t>výkopová zemina (odečten objem na zásypy) * objemová hmotnost (2,0)</t>
  </si>
  <si>
    <t>15130</t>
  </si>
  <si>
    <t>POPLATKY ZA LIKVIDACŮ ODPADŮ NEKONTAMINOVANÝCH - 17 03 02 VYBOURANÝ ASFALTOVÝ BETON BEZ DEHTU</t>
  </si>
  <si>
    <t>1: odstranění asfaltového stávajícího krytu, tl. 100mm * objemová hmotnost (2,5)</t>
  </si>
  <si>
    <t>15140</t>
  </si>
  <si>
    <t>POPLATKY ZA LIKVIDACŮ ODPADŮ NEKONTAMINOVANÝCH - 17 01 01 BETON Z DEMOLIC OBJEKTŮ, ZÁKLADŮ TV</t>
  </si>
  <si>
    <t>1: drobné objekty, základy stožárů apod.*objem.hmotnost, 5*2,5</t>
  </si>
  <si>
    <t>15150</t>
  </si>
  <si>
    <t>POPLATKY ZA LIKVIDACŮ ODPADŮ NEKONTAMINOVANÝCH - 17 05 08 ŠTĚRK Z KOLEJIŠTĚ (ODPAD PO RECYKLACI)</t>
  </si>
  <si>
    <t>objem odtěženého kolejového lože * objemová hmotnost (2,0)</t>
  </si>
  <si>
    <t>15160</t>
  </si>
  <si>
    <t>POPLATKY ZA LIKVIDACŮ ODPADŮ NEKONTAMINOVANÝCH - 02 01 03 SMÝCENÉ STROMY A KEŘE</t>
  </si>
  <si>
    <t>odhad 250kg,  0,25t</t>
  </si>
  <si>
    <t>15250</t>
  </si>
  <si>
    <t>POPLATKY ZA LIKVIDACŮ ODPADŮ NEKONTAMINOVANÝCH - 17 02 03 POLYETYLÉNOVÉ PODLOŽKY (ŽEL. SVRŠEK)</t>
  </si>
  <si>
    <t>1: pražce*2*0,09 
2: 139*2*0,09/1000</t>
  </si>
  <si>
    <t>15260</t>
  </si>
  <si>
    <t>POPLATKY ZA LIKVIDACŮ ODPADŮ NEKONTAMINOVANÝCH - 07 02 99 PRYŽOVÉ PODLOŽKY (ŽEL. SVRŠEK)</t>
  </si>
  <si>
    <t>1: pražce*2*0,214/1000 
2: 139*2*0,214/1000</t>
  </si>
  <si>
    <t>15330</t>
  </si>
  <si>
    <t>POPLATKY ZA LIKVIDACŮ ODPADŮ NEKONTAMINOVANÝCH - 17 05 04 KAMENNÁ SUŤ</t>
  </si>
  <si>
    <t>odstranění podkladních vrstev vozovek z kameniva drceného tl. 500mm*objemová hmotnost (2,0)</t>
  </si>
  <si>
    <t>15520</t>
  </si>
  <si>
    <t>POPLATKY ZA LIKVIDACŮ ODPADŮ NEBEZPEČNÝCH - 17 02 04* ŽELEZNIČNÍ PRAŽCE DŘEVĚNÉ</t>
  </si>
  <si>
    <t>91,015/0,657=139ks*0,105</t>
  </si>
  <si>
    <t>111203</t>
  </si>
  <si>
    <t>ODSTRANĚNÍ KŘOVIN S ODVOZEM DO 3KM</t>
  </si>
  <si>
    <t>odhad 150m2</t>
  </si>
  <si>
    <t>113138</t>
  </si>
  <si>
    <t>ODSTRANĚNÍ KRYTU ZPEVNĚNÝCH PLOCH S ASFALT POJIVEM, ODVOZ DO 20KM</t>
  </si>
  <si>
    <t>odstranění asfalt.stáv.krytu tl. 100mm: (vlevo 113+ vpravo 98)*0,100</t>
  </si>
  <si>
    <t>113328</t>
  </si>
  <si>
    <t>ODSTRAN PODKL VOZOVEK A CHODNÍKŮ Z KAMENIVA NESTMEL, ODVOZ DO 20KM</t>
  </si>
  <si>
    <t>vč. krajnic</t>
  </si>
  <si>
    <t>odstranění podkladních vrstev z kameniva drceného tl. 300mm: (vlevo 113+ vpravo 98 )*0,300</t>
  </si>
  <si>
    <t>12110A</t>
  </si>
  <si>
    <t>SEJMUTÍ ORNICE NEBO LESNÍ PŮDY-BEZ DOPRAVY</t>
  </si>
  <si>
    <t>vpravo (21+49)m2, vlevo (14+15)m2, tl. 0,15m</t>
  </si>
  <si>
    <t>12110B</t>
  </si>
  <si>
    <t>SEJMUTÍ ORNICE NEBO LESNÍ PŮDY-DOPRAVA</t>
  </si>
  <si>
    <t>m3.km</t>
  </si>
  <si>
    <t>vpravo (21+49)m2, vlevo (14+15)m2, tl. 0,15m, odvoz 20 km</t>
  </si>
  <si>
    <t>123938</t>
  </si>
  <si>
    <t>ODKOP PRO SPOD STAVBU SILNIC A ŽELEZNIC TŘ. III, ODVOZ DO 20KM</t>
  </si>
  <si>
    <t>prohloubení na novou pláň ŠL: 6,20*91,015*0,20, pro sanaci (ZKPP): 6,20*17,30*0,30, odkop pro levostranný příkop odhad 100m3</t>
  </si>
  <si>
    <t>12933</t>
  </si>
  <si>
    <t>ČIŠTĚNÍ PŘÍKOPŮ OD NÁNOSU PŘES 0,50M3/M</t>
  </si>
  <si>
    <t>délka příkopu 15m drážní</t>
  </si>
  <si>
    <t>132938</t>
  </si>
  <si>
    <t>HLOUBENÍ RÝH ŠÍŘ DO 2M PAŽ I NEPAŽ TŘ. III, ODVOZ DO 20KM</t>
  </si>
  <si>
    <t>trativod+svodné potrubí:  šířka *  hloubka * délka : 0,6*1,0*(17+20+1), pro odstranění propustku 8,0*1,5*2,0</t>
  </si>
  <si>
    <t>133938</t>
  </si>
  <si>
    <t>HLOUBENÍ ŠACHET ZAPAŽ I NEPAŽ TŘ. III, ODVOZ DO 20KM</t>
  </si>
  <si>
    <t>3 šachty: 3*1*1*0,7</t>
  </si>
  <si>
    <t>zásyp svod.potrubí + tříděný zásyp po propustku; podkl. vrstva zlepš. zemina: 0,6*1,0*(17+20+1)+8*1,5*2,0</t>
  </si>
  <si>
    <t>17511</t>
  </si>
  <si>
    <t>OBSYP POTRUBÍ A OBJEKTŮ SE ZHUTNĚNÍM</t>
  </si>
  <si>
    <t>délka svodného potrubí a zatrubnění* šířka rýhy * výška obsypu (17+20+12)*0,6*0,4</t>
  </si>
  <si>
    <t>18120</t>
  </si>
  <si>
    <t>ÚPRAVA PLÁNĚ SE ZHUTNĚNÍM V HORNINĚ TŘ. II</t>
  </si>
  <si>
    <t>zemní pláň: 91,015*6,40</t>
  </si>
  <si>
    <t>18222</t>
  </si>
  <si>
    <t>ROZPROSTŘENÍ ORNICE VE SVAHU V TL DO 0,15M</t>
  </si>
  <si>
    <t>plochy zatravnění svahu: (21+49+14+15)m2</t>
  </si>
  <si>
    <t>18232</t>
  </si>
  <si>
    <t>ROZPROSTŘENÍ ORNICE V ROVINĚ V TL DO 0,15M</t>
  </si>
  <si>
    <t>zelené pásy: vlevo 120m2, vpravo 100m2 odhad</t>
  </si>
  <si>
    <t>18241</t>
  </si>
  <si>
    <t>ZALOŽENÍ TRÁVNÍKU RUČNÍM VÝSEVEM</t>
  </si>
  <si>
    <t>1: obnova trávníku v rámci staveniště - odhadovaná plocha 25 x 25 m2 
2: 25*25</t>
  </si>
  <si>
    <t>18242</t>
  </si>
  <si>
    <t>ZALOŽENÍ TRÁVNÍKU HYDROOSEVEM NA ORNICI</t>
  </si>
  <si>
    <t>18243</t>
  </si>
  <si>
    <t>ZALOŽENÍ TRÁVNÍKU HYDROOSEVEM NA HLUŠINU</t>
  </si>
  <si>
    <t>18461</t>
  </si>
  <si>
    <t>MULČOVÁNÍ</t>
  </si>
  <si>
    <t>18600</t>
  </si>
  <si>
    <t>ZALÉVÁNÍ VODOU</t>
  </si>
  <si>
    <t>zalévaní svahů + v rovině: (99+120+100)*0,15</t>
  </si>
  <si>
    <t>Základy</t>
  </si>
  <si>
    <t>21197</t>
  </si>
  <si>
    <t>OPLÁŠTĚNÍ ODVODŇOVACÍCH ŽEBER Z GEOTEXTILIE</t>
  </si>
  <si>
    <t>délka trativodu * šířka geotextilie * 20% překryv: (20+17)*0,6*2*1,0*1,2</t>
  </si>
  <si>
    <t>212637</t>
  </si>
  <si>
    <t>TRATIVODY KOMPL Z TRUB Z PLAST HM DN DO 150MM, RÝHA TŘ III</t>
  </si>
  <si>
    <t>délka trativodu: 20+17m</t>
  </si>
  <si>
    <t>Vodorovné konstrukce</t>
  </si>
  <si>
    <t>457314</t>
  </si>
  <si>
    <t>VYROVNÁVACÍ A SPÁDOVÝ PROSTÝ BETON C25/30</t>
  </si>
  <si>
    <t>podklad pod dlažbu, plocha * výška vrstvy 15cm*vliv sklonu: (135+24)*0,15*1,5</t>
  </si>
  <si>
    <t>465512</t>
  </si>
  <si>
    <t>DLAŽBY Z LOMOVÉHO KAMENE NA MC</t>
  </si>
  <si>
    <t>zpevněný povrch drážního příkopu u zatrubnění a výtok od svod.potrubí* výška dlažby*vliv sklonu: (135+24)*0,20*1,5</t>
  </si>
  <si>
    <t>Komunikace</t>
  </si>
  <si>
    <t>501101</t>
  </si>
  <si>
    <t>ZŘÍZENÍ KONSTRUKČNÍ VRSTVY TĚLESA ŽELEZNIČNÍHO SPODKU ZE ŠTĚRKODRTI NOVÉ</t>
  </si>
  <si>
    <t>plocha * výška vrstvy: 91,015*6,2*(0,2+0,3)</t>
  </si>
  <si>
    <t>502941</t>
  </si>
  <si>
    <t>ZŘÍZENÍ KONSTRUKČNÍ VRSTVY TĚLESA ŽELEZNIČNÍHO SPODKU Z GEOTEXTILIE</t>
  </si>
  <si>
    <t>šířka * délka geotextilie * 20% rezerva: 91,015*6,20*1,2</t>
  </si>
  <si>
    <t>512550</t>
  </si>
  <si>
    <t>KOLEJOVÉ LOŽE - ZŘÍZENÍ Z KAMENIVA HRUBÉHO DRCENÉHO (ŠTĚRK)</t>
  </si>
  <si>
    <t>otevřené ŠL+zapuštěné pod přejezdem: 91,015*2,46</t>
  </si>
  <si>
    <t>513550</t>
  </si>
  <si>
    <t>KOLEJOVÉ LOŽE - DOPLNĚNÍ Z KAMENIVA HRUBÉHO DRCENÉHO (ŠTĚRK)</t>
  </si>
  <si>
    <t>doplnění ŠL 5% obj. při úpravě GPK v rozsahu stavby: (440,687-91,015)*2,46*0,05</t>
  </si>
  <si>
    <t>R528311</t>
  </si>
  <si>
    <t>KOLEJ 49 E1, ROZD. "U", STYKOVANÁ, PR. DŘ. PODKLADNICOVÝ, UP. TUHÉ</t>
  </si>
  <si>
    <t>kolej 49 E1 stykovaná, pražce dřevěné tvrdé, upevnění tuhé podkladnicové "K", svěrka ŽS4, spojky zesílené, rozdělení pražců v přejezdové konstrukci "u", mimo "c", bližší popis viz technická zpráva</t>
  </si>
  <si>
    <t>542111</t>
  </si>
  <si>
    <t>SMĚROVÉ A VÝŠKOVÉ VYROVNÁNÍ KOLEJE NA PRAŽCÍCH DŘEVĚNÝCH DO 0,05 M</t>
  </si>
  <si>
    <t>km 36,707 110 až km 37,019 329 vč. podbití výhybky č. 3 - celkem 328,834m, dále: podbití odbočné větve za výh.č.3, dl.25 m, mezi ZV2 a KV3, dl. 3,10m, celá výh.č.2, 43,753m, kol.č.1 za KV výh.2, 20m, kol. č.2 za KV výh.č.2, 20m</t>
  </si>
  <si>
    <t>545121</t>
  </si>
  <si>
    <t>SVAR KOLEJNIC (STEJNÉHO TVARU) 49 E1, T JEDNOTLIVĚ</t>
  </si>
  <si>
    <t>počet svarů: 2ks u ZV3 49E1/49E1</t>
  </si>
  <si>
    <t>R549510</t>
  </si>
  <si>
    <t>ŘEZÁNÍ KOLEJNIC BEZ OHLEDU NA TVAR</t>
  </si>
  <si>
    <t>OTSKP 2017</t>
  </si>
  <si>
    <t>2ks, řezání stávajících kolejnic pro napojení nového žel.svršku (pol.37, pol.39)</t>
  </si>
  <si>
    <t>Technická specifikace položky odpovídá příslušné cenové soustavě (položka 549510). Cena v OTSKP 2018 není obsažena, v rozpočtu je cena dle OTSKP ŽS 2017 (322,-Kč) povýšená o 5%.</t>
  </si>
  <si>
    <t>56333</t>
  </si>
  <si>
    <t>VOZOVKOVÉ VRSTVY ZE ŠTĚRKODRTI TL. DO 150MM</t>
  </si>
  <si>
    <t>(98+113+29+5+6+14)*2</t>
  </si>
  <si>
    <t>56942</t>
  </si>
  <si>
    <t>ZPEVNĚNÍ KRAJNIC ZE ŠTĚRKOPÍSKU TL. DO 100MM</t>
  </si>
  <si>
    <t>29+16+5+6+14</t>
  </si>
  <si>
    <t>572221</t>
  </si>
  <si>
    <t>SPOJOVACÍ POSTŘIK Z ASFALTU DO 1,0KG/M2</t>
  </si>
  <si>
    <t>z půdorysu: 98+113* 2 mezi vrstvami asfaltu=422m2</t>
  </si>
  <si>
    <t>574A33</t>
  </si>
  <si>
    <t>ASFALTOVÝ BETON PRO OBRUSNÉ VRSTVY ACO 11 TL. 40MM</t>
  </si>
  <si>
    <t>vozovkové vrstvy viz situace přejezdu: 98+113</t>
  </si>
  <si>
    <t>574E46</t>
  </si>
  <si>
    <t>ASFALTOVÝ BETON PRO PODKLADNÍ VRSTVY ACP 16+, 16S TL. 50MM</t>
  </si>
  <si>
    <t>Trubní vedení</t>
  </si>
  <si>
    <t>87444</t>
  </si>
  <si>
    <t>POTRUBÍ Z TRUB PLASTOVÝCH ODPADNÍCH DN DO 250MM</t>
  </si>
  <si>
    <t>svodné potrubí dl.1,0m</t>
  </si>
  <si>
    <t>894846</t>
  </si>
  <si>
    <t>ŠACHTY KANALIZAČNÍ PLASTOVÉ D 400MM</t>
  </si>
  <si>
    <t>3 kusy</t>
  </si>
  <si>
    <t>Ostatní konstrukce a práce</t>
  </si>
  <si>
    <t>914141</t>
  </si>
  <si>
    <t>DOPRAVNÍ ZNAČKY ZÁKL VEL OCEL FÓLIE TŘ 3 - DOD A MONTÁŽ</t>
  </si>
  <si>
    <t>3ks A29, 2 ks P7, 1 ks P8, 2 ks E7b, 6 ks B17, 2 ks A32a, 2 ks A29, 2ks A31a, 2ks A31b, 3ks A31c. Technická specifikace položky odpovídá příslušné cenové soustavě.</t>
  </si>
  <si>
    <t>914143</t>
  </si>
  <si>
    <t>DOPRAVNÍ ZNAČKY ZÁKL VEL OCEL FÓLIE TŘ 3 - DEMONTÁŽ</t>
  </si>
  <si>
    <t>2ks A30, 2ks P6, 2ks A32a, 1ks E3a</t>
  </si>
  <si>
    <t>914911</t>
  </si>
  <si>
    <t>SLOUPKY A STOJKY DOPRAVNÍCH ZNAČEK Z OCEL TRUBEK SE ZABETONOVÁNÍM - DODÁVKA A MONTÁŽ</t>
  </si>
  <si>
    <t>10 ks pro nové značky</t>
  </si>
  <si>
    <t>914913</t>
  </si>
  <si>
    <t>SLOUPKY A STOJKY DZ Z OCEL TRUBEK SE ZABETON DEMONTÁŽ</t>
  </si>
  <si>
    <t>2 ks pro A32a</t>
  </si>
  <si>
    <t>915111</t>
  </si>
  <si>
    <t>VODOROVNÉ DOPRAVNÍ ZNAČENÍ BARVOU HLADKÉ - DODÁVKA A POKLÁDKA</t>
  </si>
  <si>
    <t>vodící čáry V4, š=0,125m, dl. 2*50m</t>
  </si>
  <si>
    <t>R9183D3</t>
  </si>
  <si>
    <t>PROPUSTY Z TRUB DN 600MM PLASTOVÝCH</t>
  </si>
  <si>
    <t>vč. podkladních vrstev, obsypu, geomříže, (komplet)</t>
  </si>
  <si>
    <t>11m</t>
  </si>
  <si>
    <t>918513</t>
  </si>
  <si>
    <t>ČELA PROPUSTU Z KAMENE - OBKLAD</t>
  </si>
  <si>
    <t>obklad čel z dlažby z lomového kamene do betonu</t>
  </si>
  <si>
    <t>20 m2 * 0,15</t>
  </si>
  <si>
    <t>919112</t>
  </si>
  <si>
    <t>ŘEZÁNÍ ASFALTOVÉHO KRYTU VOZOVEK TL DO 100MM</t>
  </si>
  <si>
    <t>řezání stávajícího asfaltového krytu: 2*3,5m</t>
  </si>
  <si>
    <t>921112</t>
  </si>
  <si>
    <t>ŽELEZNIČNÍ PŘEJEZD CELOPRYŽOVÝ NA BETONOVÝCH PRAŽCÍCH</t>
  </si>
  <si>
    <t>plocha přejezdu včetně závěrných zídek: 7,20*3,71</t>
  </si>
  <si>
    <t>921910</t>
  </si>
  <si>
    <t>PRAHOVÁ VPUSŤ</t>
  </si>
  <si>
    <t>délka: 8,0m</t>
  </si>
  <si>
    <t>921930</t>
  </si>
  <si>
    <t>ANTIKOROZNÍ PROVEDENÍ UPEVŇOVADEL A JINÉHO DROBNÉHO KOLEJIVA</t>
  </si>
  <si>
    <t>16ks pražců s upevňovadly s antikorozní úpravou rozdělení "u" - 10m</t>
  </si>
  <si>
    <t>923941</t>
  </si>
  <si>
    <t>ZAJIŠŤOVACÍ ZNAČKA KONZOLOVÁ (K) VČETNĚ OCELOVÉHO SLOUPKU</t>
  </si>
  <si>
    <t>1: počet nových zajišťovacích značek 
2: 7</t>
  </si>
  <si>
    <t>925110</t>
  </si>
  <si>
    <t>DRÁŽNÍ STEZKY Z DRTI TL. DO 50 MM</t>
  </si>
  <si>
    <t>OTSKP 2018</t>
  </si>
  <si>
    <t>obě strany+úprava GPK: 0,4*91,015*2+(440,687-91,015)*0,4*2</t>
  </si>
  <si>
    <t>925120</t>
  </si>
  <si>
    <t>DRÁŽNÍ STEZKY Z DRTI TL. PŘES 50 MM</t>
  </si>
  <si>
    <t>doplnění do ZŠL pod vozovkou tl.700mm: š.1,0m: 17,50*1,0*2 
polozapuštěné lože od výh.3 přes nový propustek: vlevo a vpravo koleje š.0,4m: 2*0,4*27,50</t>
  </si>
  <si>
    <t>931317</t>
  </si>
  <si>
    <t>TĚSNĚNÍ DILATAČ SPAR ASF ZÁLIVKOU PRŮŘ DO 1000MM2</t>
  </si>
  <si>
    <t>zalití spár na rozhraní n. a stáv. krytu a u záv. zídek, průřez 30 x 50mm: 3,5*2m</t>
  </si>
  <si>
    <t>965010</t>
  </si>
  <si>
    <t>Odstranění kolejového lože a drážních stezek</t>
  </si>
  <si>
    <t>stáv.ŠL: 91,015*2,46+ (+stezky) 2*0,40*0,50*91,015</t>
  </si>
  <si>
    <t>965021</t>
  </si>
  <si>
    <t>Odstranění kolejového lože a drážních stezek - odvoz na skládku</t>
  </si>
  <si>
    <t>(stáv.ŠL: 91,015*2,46+ (+stezky) 2*0,40*0,50*91,015)*20</t>
  </si>
  <si>
    <t>965114</t>
  </si>
  <si>
    <t>Demontáž koleje na betonových pražcích rozebráním do součástí</t>
  </si>
  <si>
    <t>91,015m</t>
  </si>
  <si>
    <t>965841</t>
  </si>
  <si>
    <t>DEMONTÁŽ JAKÉKOLIV NÁVĚSTI</t>
  </si>
  <si>
    <t>demontáž traťových značek - předvěstník N a rychlostník N</t>
  </si>
  <si>
    <t>4 ks + 8 ks</t>
  </si>
  <si>
    <t>965842</t>
  </si>
  <si>
    <t>DEMONTÁŽ JAKÉKOLIV NÁVĚSTI - ODVOZ (NA LIKVIDACI ODPADŮ NEBO JINÉ URČENÉ MÍSTO)</t>
  </si>
  <si>
    <t>t.km</t>
  </si>
  <si>
    <t>traťové značky - předvěstník N a rychlostník N - odvoz do 20 km, určené místo ST</t>
  </si>
  <si>
    <t>(4+8)*0,050*20</t>
  </si>
  <si>
    <t>965126</t>
  </si>
  <si>
    <t>Demontáž koleje na dřevěných pražcích - odvoz rozebraných součástí (z místa demontáže nebo z - montážní základny) k likvidaci</t>
  </si>
  <si>
    <t>délka kolejnicového pásu (0,04943 t/m): (0,04943*91,015*2)*20</t>
  </si>
  <si>
    <t>965311</t>
  </si>
  <si>
    <t>Rozebrání přejezdu, přechodu z dílců</t>
  </si>
  <si>
    <t>živice: 6*7</t>
  </si>
  <si>
    <t>965312</t>
  </si>
  <si>
    <t>Rozebrání přejezdu, přechodu z dílců - odvoz (na likvidaci odpadů nebo jiné určené místo)</t>
  </si>
  <si>
    <t>plocha * tl. 0,2m * objemová hmotnost: (6*7*0,2*2,5)*20</t>
  </si>
  <si>
    <t>965851</t>
  </si>
  <si>
    <t>Demontáž zajišťovací značky</t>
  </si>
  <si>
    <t>počet demontovaných zajišťovacích značek: 7</t>
  </si>
  <si>
    <t>965852</t>
  </si>
  <si>
    <t>Demontáž zajišťovací značky - odvoz (na likvidaci odpadů nebo jiné určené místo)</t>
  </si>
  <si>
    <t>počet demontovaných zajišťovacích značek - odvoz: 7*0,062*20</t>
  </si>
  <si>
    <t>966168</t>
  </si>
  <si>
    <t>BOURÁNÍ KONSTRUKCÍ ZE ŽELEZOBETONU S ODVOZEM DO 20KM</t>
  </si>
  <si>
    <t>stáv.prahová vpust silniční</t>
  </si>
  <si>
    <t>dl.6,50m, 1t/m</t>
  </si>
  <si>
    <t>966358</t>
  </si>
  <si>
    <t>BOURÁNÍ PROPUSTŮ Z TRUB DN DO 600MM</t>
  </si>
  <si>
    <t>ev.km 36,751</t>
  </si>
  <si>
    <t>8m odhad, 4t/m</t>
  </si>
  <si>
    <t>96611A</t>
  </si>
  <si>
    <t>BOURÁNÍ KONSTRUKCÍ Z BETONOVÝCH DÍLCŮ - BEZ DOPRAVY</t>
  </si>
  <si>
    <t>drobné stavby v trase (např. základy)</t>
  </si>
  <si>
    <t>76</t>
  </si>
  <si>
    <t>966118</t>
  </si>
  <si>
    <t>BOURÁNÍ KONSTRUKCÍ Z BETONOVÝCH DÍLCŮ - DOPRAVA</t>
  </si>
  <si>
    <t>do 20 km</t>
  </si>
  <si>
    <t>(6,50+32+(5*2,5))*20</t>
  </si>
  <si>
    <t>E.1.4</t>
  </si>
  <si>
    <t>Mosty, propustky, zdi</t>
  </si>
  <si>
    <t xml:space="preserve">  SO 01</t>
  </si>
  <si>
    <t>Propustek v km 36,751</t>
  </si>
  <si>
    <t>SO 01</t>
  </si>
  <si>
    <t>015111</t>
  </si>
  <si>
    <t>POPLATKY ZA LIKVIDACŮ ODPADŮ NEKONTAMINOVANÝCH - 17 05 04 VYTĚŽENÉ ZEMINY A HORNINY - I. TŘÍDA - TĚŽITELNOSTI</t>
  </si>
  <si>
    <t>OTSKP-SPK+ŽS 2019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</si>
  <si>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</si>
  <si>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1: Viz položka č. 131738 + č. 132738 *  objemová tíha 2,0 t/m3 
2: (54.765+4.526)*2</t>
  </si>
  <si>
    <t>Technická specifikace položky odpovídá příslušné cenové soustavě</t>
  </si>
  <si>
    <t>015160</t>
  </si>
  <si>
    <t>1: likvidace náletových dřevin, křovisek (viz položka č. 111208) - odhad dle stávajícího stavu*0,05kg/m2 
2: 20*0,05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</si>
  <si>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</si>
  <si>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</si>
  <si>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</si>
  <si>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50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</si>
  <si>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</si>
  <si>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</si>
  <si>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</si>
  <si>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20</t>
  </si>
  <si>
    <t>131738</t>
  </si>
  <si>
    <t>HLOUBENÍ JAM ZAPAŽ I NEPAŽ TŘ. I, ODVOZ DO 20KM</t>
  </si>
  <si>
    <t>1: viz D.2.1.4.4 
2:  šířka  * výšky (pod kolejové lože) * délka 
3: (0.95+2.4+0.95)*1.6*7.96</t>
  </si>
  <si>
    <t>132738</t>
  </si>
  <si>
    <t>HLOUBENÍ RÝH ŠÍŘ DO 2M PAŽ I NEPAŽ TŘ. I, ODVOZ DO 20KM</t>
  </si>
  <si>
    <t>1: rýhy základu propustku 
2: délka*šířka*výška*rezerva 10%*počet 
3: 2,4*0,4*0,6*1,1*2 
4: rýhy koncových prahů 
5: délka (šíkmá - digitálně)*šířka*výška*rezerva 10% 
6: (1.97+2.1+1.3+4.5+4.56+2.03)*0,3*0,6*1,1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</si>
  <si>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</si>
  <si>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</si>
  <si>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</si>
  <si>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zásyp po úroveň žel. spodku 
2: výška * délka  * šířka   
3: 1.200*7.96*(0.95+0.95) 
4: zápyp příkopu 
5: odhad příčného řezu * délka 
6: (2.07+0.99+1.18)*(1.3+1.1)/2*10.965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</si>
  <si>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</si>
  <si>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</si>
  <si>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</si>
  <si>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D.2.1.4.6 + 10% 
2: SVI 
3: 0.75*1.1 
4: nosná kce 
5: 5.50*1.1 
6: koncové prahy dlažby 
7: délka (šíkmá - digitálně)*šířka*výška 
8: (1.97+2.1+1.3+4.5+4.56+2.03)*0,3*0,6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</si>
  <si>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</si>
  <si>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</si>
  <si>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</si>
  <si>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D.2.1.4.6 
2: (25.05/1000+365.22/1000)*1.1</t>
  </si>
  <si>
    <t>21461C</t>
  </si>
  <si>
    <t>SEPARAČNÍ GEOTEXTILIE DO 300G/M2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</si>
  <si>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</si>
  <si>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1: Ochrana SVI 
2: obvod * délka * 20% přesahy 
3: (1.6+2.4+1.6)*7.96*1.2</t>
  </si>
  <si>
    <t>Svislé konstrukce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</si>
  <si>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</si>
  <si>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</si>
  <si>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</si>
  <si>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Viz výkres D.2.1.4.6 + 10% 
2: 1.40*1.1</t>
  </si>
  <si>
    <t>317365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</si>
  <si>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</si>
  <si>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</si>
  <si>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1: tabulka oceli viz příloha D.2.1.4.6 
2: (0.10549+0.06122)*1.1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</si>
  <si>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</si>
  <si>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</si>
  <si>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</si>
  <si>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viz výkres D.2.1.4.6 + 10% 
2:2.05*1.1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</si>
  <si>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</si>
  <si>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propustku 
2: délka propustku * šířka * tl.  
3: 7.96*2.0*0.4 
4: Příkop výtok 
5: šikmá délka  (digitálně) * délka půdorysná * tl. 
6: 21.225*(1.97+2.1)*0.3 
7: Vtok směrem ke stanici 
8: šikmá délka  (digitálně) * délka půdorysná * tl. 
9: 4.55*(1.3+4.5)*0.3 
10: Vtok směrem od přejezdu 
11: šikmá délka  (digitálně) * délka půdorysná * tl. 
12:(4.560+2.030)*3.230*0.3</t>
  </si>
  <si>
    <t>711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</si>
  <si>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</si>
  <si>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</si>
  <si>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</si>
  <si>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</si>
  <si>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Nátěr  dle SVI 1x penetrační a 2x asfaltový 
2: 2x Výška stěny  (vč. základu) * délka * počet vrstev + 10% 
3: 2*1.6*7.96*3*1.1 
4: Římsy 
5: 2x Délka římsy * výška+10% 
6: 2*3.4*0.33*1.1</t>
  </si>
  <si>
    <t>711112</t>
  </si>
  <si>
    <t>IZOLACE BĚŽNÝCH KONSTRUKCÍ PROTI ZEMNÍ VLHKOSTI ASFALTOVÝMI PÁSY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</si>
  <si>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technolog.  
předpisu  
- zřízení izolace i jednotlivých vrstev po etapách, včetně pracovních spár a spojů  
- úprava u okrajů, rohů, hran, dilatačních i pracovních spojů, kotev, obrubníků, dilatačních zařízení, odvodnění, otvorů,  
neizolovaných míst a pod.  
- zajištění odvodnění povrchu izolace, včetně odvodnění nejnižších míst, pokud dokumentace pro zadání stavby  
nestanoví jinak  
- ochrana izolace do doby zřízení definitivní ochranné vrstvy nebo konstrukce  
- úprava, očištění a ošetření prostoru kolem izolace  
- provedení požadovaných zkoušek</t>
  </si>
  <si>
    <t>1: horní hrana konstrukce 
2: šířka x délka + 10% 
3: 6*2.4*1.1</t>
  </si>
  <si>
    <t>91841</t>
  </si>
  <si>
    <t>PROPUSTY RÁMOVÉ 200/100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</si>
  <si>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</si>
  <si>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1: propustek je složen z: 
2: 1x vtokový díl se šikmým čelem  
3: 2x rámový propustek 
4: 1x výtokový díl se šikmým čelem  
5: celková délka 
6: 4*1,99</t>
  </si>
  <si>
    <t>E.3.6</t>
  </si>
  <si>
    <t>Rozvodny vn, nn, osvětlení a dálkové ovládání odpojovačů</t>
  </si>
  <si>
    <t xml:space="preserve">  SO 04</t>
  </si>
  <si>
    <t>Přípojka nn pro PZZ v km 36,795 (P1466)</t>
  </si>
  <si>
    <t>SO 04</t>
  </si>
  <si>
    <t>Přípojka nn pro PZZ</t>
  </si>
  <si>
    <t>742H11</t>
  </si>
  <si>
    <t>KABEL NN ČTYŘ- A PĚTIŽÍLOVÝ CU S PLASTOVOU IZOLACÍ DO 2,5 MM2</t>
  </si>
  <si>
    <t>742H23</t>
  </si>
  <si>
    <t>KABEL NN ČTYŘ- A PĚTIŽÍLOVÝ AL S PLASTOVOU IZOLACÍ OD 25 DO 50 MM2</t>
  </si>
  <si>
    <t>742L11</t>
  </si>
  <si>
    <t>UKONČENÍ DVOU AŽ PĚTIŽÍLOVÉHO KABELU V ROZVADĚČI NEBO NA PŘÍSTROJI DO 2,5 MM2</t>
  </si>
  <si>
    <t>702212</t>
  </si>
  <si>
    <t>703612</t>
  </si>
  <si>
    <t>ELEKTROINSTALAČNÍ KANÁL ŠÍŘKY PŘES 100 MM</t>
  </si>
  <si>
    <t>742L13</t>
  </si>
  <si>
    <t>UKONČENÍ DVOU AŽ PĚTIŽÍLOVÉHO KABELU V ROZVADĚČI NEBO NA PŘÍSTROJI OD 25 DO 50 MM2</t>
  </si>
  <si>
    <t>TOPNÉ TĚLESO DO ROZVODNICE 100W</t>
  </si>
  <si>
    <t>R - položky</t>
  </si>
  <si>
    <t>743D11</t>
  </si>
  <si>
    <t>SKŘÍŇ PŘÍPOJKOVÁ POJISTKOVÁ KOMPAKTNÍ PILÍŘOVÁ DO 63 A, DO 50 MM2, S 1-2 SADAMI JISTÍCÍCH PRVKŮ</t>
  </si>
  <si>
    <t>744H11</t>
  </si>
  <si>
    <t>POJISTKOVÝ SPODEK/LIŠTA PRO NOŽOVÉ POJISTKY JEDNOPÓLOVÝ DO 160 A</t>
  </si>
  <si>
    <t>744I01</t>
  </si>
  <si>
    <t>POJISTKOVÁ VLOŽKA DO 160 A</t>
  </si>
  <si>
    <t>744132</t>
  </si>
  <si>
    <t>ROZVODNICE NN MODULÁRNÍ S FUNKČNÍ ODOLNOSTÍ PŘI POŽÁRU OD 25 DO 36 MODULŮ</t>
  </si>
  <si>
    <t>744Z01</t>
  </si>
  <si>
    <t>DEMONTÁŽ ROZVODNICE NN</t>
  </si>
  <si>
    <t>747702</t>
  </si>
  <si>
    <t>ÚPRAVA ZAPOJENÍ STÁVAJÍCÍCH KABELOVÝCH SKŘÍNÍ/ROZVADĚČŮ</t>
  </si>
  <si>
    <t>96813</t>
  </si>
  <si>
    <t>VYSEKÁNÍ OTVORŮ, KAPES, RÝH V CIHELNÉM ZDIVU</t>
  </si>
  <si>
    <t>PŘEJEZDOVÁ SKŘÍŇ VENKOVNÍ PRÁZDNÁ PLASTOVÁ V KOMPAKTNÍM PILÍŘI, MIN. IP 44</t>
  </si>
  <si>
    <t>744O14</t>
  </si>
  <si>
    <t>ELEKTROMĚR</t>
  </si>
  <si>
    <t>741C01</t>
  </si>
  <si>
    <t>EKVIPOTENCIÁLNÍ PŘÍPOJNICE</t>
  </si>
  <si>
    <t>744C02</t>
  </si>
  <si>
    <t>NAPĚŤOVÁ SPOUŠŤ K MODULÁRNÍMU PŘÍSTROJI DO 125 A</t>
  </si>
  <si>
    <t>Viz TZ, výkres č. 10.</t>
  </si>
  <si>
    <t>744C01</t>
  </si>
  <si>
    <t>POMOCNÝ SPÍNAČ K MODULÁRNÍMU PŘÍSTROJI DO 125 A</t>
  </si>
  <si>
    <t>OTSKP 23019</t>
  </si>
  <si>
    <t>741413</t>
  </si>
  <si>
    <t>ZÁSUVKA/PŘÍVODKA PRŮMYSLOVÁ, KRYTÍ IP 44 400 V, DO 63 A</t>
  </si>
  <si>
    <t>744633</t>
  </si>
  <si>
    <t>JISTIČ TŘÍPÓLOVÝ (10 KA) OD 13 DO 20 A</t>
  </si>
  <si>
    <t>744J41</t>
  </si>
  <si>
    <t>SILOVÝ KOMPLETNÍ PŘEPÍNAČ 1-0-1 TŘÍ-ČTYŘPÓLOVÝ DO 32 A</t>
  </si>
  <si>
    <t>744635</t>
  </si>
  <si>
    <t>JISTIČ TŘÍPÓLOVÝ (10 KA) OD 50 DO 63 A</t>
  </si>
  <si>
    <t>744B31</t>
  </si>
  <si>
    <t>PÁČKOVÝ VYPÍNAČ TŘÍPÓLOVÝ (10 KA) DO 32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</si>
  <si>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</si>
  <si>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</si>
  <si>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</si>
  <si>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</si>
  <si>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</si>
  <si>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</si>
  <si>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</si>
  <si>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</si>
  <si>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</si>
  <si>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</si>
  <si>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</si>
  <si>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</si>
  <si>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702311</t>
  </si>
  <si>
    <t>ZAKRYTÍ KABELŮ VÝSTRAŽNOU FÓLIÍ ŠÍŘKY DO 20 CM</t>
  </si>
  <si>
    <t>015120</t>
  </si>
  <si>
    <t>POPLATKY ZA LIKVIDACŮ ODPADŮ NEKONTAMINOVANÝCH - 17 01 02 STAVEBNÍ A DEMOLIČNÍ SUŤ (CIHLY)</t>
  </si>
  <si>
    <t>REALIZAČNÍ DOKUMENTACE</t>
  </si>
  <si>
    <t xml:space="preserve">  SO 06</t>
  </si>
  <si>
    <t>Přípojka nn pro PZZ v km 38,188 (P1468)</t>
  </si>
  <si>
    <t>SO 06</t>
  </si>
  <si>
    <t xml:space="preserve">  SO 07</t>
  </si>
  <si>
    <t>Osvětlení zastávky Ovesné u Prachatic</t>
  </si>
  <si>
    <t>SO 07</t>
  </si>
  <si>
    <t>Přípojka nn pro PZZ a osvětlení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</si>
  <si>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</si>
  <si>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</si>
  <si>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</si>
  <si>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</si>
  <si>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742H22</t>
  </si>
  <si>
    <t>KABEL NN ČTYŘ- A PĚTIŽÍLOVÝ AL S PLASTOVOU IZOLACÍ OD 4 DO 16 MM2</t>
  </si>
  <si>
    <t>741911</t>
  </si>
  <si>
    <t>UZEMŇOVACÍ VODIČ V ZEMI FEZN DO 120 MM2</t>
  </si>
  <si>
    <t>741C05</t>
  </si>
  <si>
    <t>SPOJOVÁNÍ UZEMŇOVACÍCH VODIČŮ</t>
  </si>
  <si>
    <t>741C07</t>
  </si>
  <si>
    <t>VYVEDENÍ UZEMŇOVACÍCH VODIČŮ NA POVRCH/KONSTRUKCI</t>
  </si>
  <si>
    <t>743111</t>
  </si>
  <si>
    <t>OSVĚTLOVACÍ STOŽÁR SKLOPNÝ ŽÁROVĚ ZINKOVANÝ DÉLKY DO 6 M</t>
  </si>
  <si>
    <t>743151</t>
  </si>
  <si>
    <t>OSVĚTLOVACÍ STOŽÁR - STOŽÁROVÁ ROZVODNICE S 1-2 JISTÍCÍMI PRVKY</t>
  </si>
  <si>
    <t>743164</t>
  </si>
  <si>
    <t>OSVĚTLOVACÍ STOŽÁR - PRUŽINOVÉ SKLOPNÉ ZAŘÍZENÍ</t>
  </si>
  <si>
    <t>7434A3</t>
  </si>
  <si>
    <t>SVÍTIDLO DRÁŽNÍ LED ANTIVANDAL, MIN. IP 54, TŘÍDA II, OD 26 DO 45 W, KLASICKÁ MONTÁŽ</t>
  </si>
  <si>
    <t>748241</t>
  </si>
  <si>
    <t>PÍSMENA A ČÍSLICE VÝŠKY DO 40 MM</t>
  </si>
  <si>
    <t>743611</t>
  </si>
  <si>
    <t>ROZVADĚČ PRO DRÁŽNÍ OSVĚTLENÍ SILOVÝ NAPÁJECÍ S PLC ŘÍDÍCÍM SYSTÉMEM DO 6 KUSŮ TŘÍFÁZOVÝCH VĚTVÍ</t>
  </si>
  <si>
    <t>747214</t>
  </si>
  <si>
    <t>CELKOVÁ PROHLÍDKA, ZKOUŠENÍ, MĚŘENÍ A VYHOTOVENÍ VÝCHOZÍ REVIZNÍ ZPRÁVY, PRO OBJEM IN - PŘÍPLATEK ZA KAŽDÝCH DALŠÍCH I ZAPOČATÝCH 500 TIS. KČ</t>
  </si>
  <si>
    <t>747415</t>
  </si>
  <si>
    <t>MĚŘENÍ ZEMNÍCH ODPORŮ - ZEMNICÍ SÍTĚ DÉLKY PÁSKU PŘES 200 DO 500 M</t>
  </si>
  <si>
    <t>747541</t>
  </si>
  <si>
    <t>MĚŘENÍ INTENZITY OSVĚTLENÍ INSTALOVANÉHO V ROZSAHU TOHOTO SO/PS</t>
  </si>
  <si>
    <t>747703</t>
  </si>
  <si>
    <t>ZKUŠEBNÍ PROVOZ</t>
  </si>
  <si>
    <t>DIAGNOSTIKA A OVLÁDÁNÍ OSVĚTLENÍ</t>
  </si>
  <si>
    <t>KS</t>
  </si>
  <si>
    <t>Položka obsahuje úpravu a doplnění stávajícího přenosového systému  dle specifikace od výrobce - komplet (dodávka i montáž)</t>
  </si>
  <si>
    <t>747704</t>
  </si>
  <si>
    <t>ZAŠKOLENÍ OBSLUHY</t>
  </si>
  <si>
    <t>702211</t>
  </si>
  <si>
    <t>KABELOVÁ CHRÁNIČKA ZEMNÍ DN DO 100 MM</t>
  </si>
  <si>
    <t>131936</t>
  </si>
  <si>
    <t>HLOUBENÍ JAM ZAPAŽ I NEPAŽ TŘ. III, ODVOZ DO 12KM</t>
  </si>
  <si>
    <t>132936</t>
  </si>
  <si>
    <t>HLOUBENÍ RÝH ŠÍŘ DO 2M PAŽ I NEPAŽ TŘ. III, ODVOZ DO 12KM</t>
  </si>
  <si>
    <t>BETONOVÝ ZÁKLAD DO ROSTLÉ ZEMINY DO BEDNĚNÍ PRO STOŽÁR / VĚŽ, KONSTRUKCI VČETNĚ VÝZTUŽE</t>
  </si>
  <si>
    <t>OBETONOVÁNÍ CHRÁNIČEK DO FÍ 200 MM V RÝZE DO Š.100CM, TL. VRSTVY 12CM</t>
  </si>
  <si>
    <t>122936</t>
  </si>
  <si>
    <t>ODKOPÁVKY A PROKOPÁVKY OBECNÉ TŘ. III, ODVOZ DO 12KM</t>
  </si>
  <si>
    <t>11243</t>
  </si>
  <si>
    <t>ÚPRAVA STROMŮ D PŘES 0,9M ŘEZEM VĚTVÍ</t>
  </si>
  <si>
    <t>18214</t>
  </si>
  <si>
    <t>ÚPRAVA POVRCHŮ SROVNÁNÍM ÚZEMÍ V TL DO 0,25M</t>
  </si>
  <si>
    <t>015113</t>
  </si>
  <si>
    <t>POPLATKY ZA LIKVIDACŮ ODPADŮ NEKONTAMINOVANÝCH - 17 05 04 VYTĚŽENÉ ZEMINY A HORNINY - III. TŘÍDA TĚŽITELNOSTI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</si>
</sst>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283</v>
      </c>
      <c s="12" t="s">
        <v>284</v>
      </c>
      <c s="14">
        <f>'PS 03'!K8+'PS 03'!M8</f>
      </c>
      <c s="14">
        <f>C12*0.21</f>
      </c>
      <c s="14">
        <f>C12+D12</f>
      </c>
      <c s="13">
        <f>'PS 03'!T7</f>
      </c>
    </row>
    <row r="13" spans="1:6" ht="12.75">
      <c r="A13" s="11" t="s">
        <v>340</v>
      </c>
      <c s="12" t="s">
        <v>341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342</v>
      </c>
      <c s="12" t="s">
        <v>343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373</v>
      </c>
      <c s="12" t="s">
        <v>374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375</v>
      </c>
      <c s="12" t="s">
        <v>376</v>
      </c>
      <c s="14">
        <f>'SO 02'!K8+'SO 02'!M8</f>
      </c>
      <c s="14">
        <f>C16*0.21</f>
      </c>
      <c s="14">
        <f>C16+D16</f>
      </c>
      <c s="13">
        <f>'SO 02'!T7</f>
      </c>
    </row>
    <row r="17" spans="1:6" ht="12.75">
      <c r="A17" s="11" t="s">
        <v>622</v>
      </c>
      <c s="12" t="s">
        <v>623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624</v>
      </c>
      <c s="12" t="s">
        <v>625</v>
      </c>
      <c s="14">
        <f>'SO 01'!K8+'SO 01'!M8</f>
      </c>
      <c s="14">
        <f>C18*0.21</f>
      </c>
      <c s="14">
        <f>C18+D18</f>
      </c>
      <c s="13">
        <f>'SO 01'!T7</f>
      </c>
    </row>
    <row r="19" spans="1:6" ht="12.75">
      <c r="A19" s="11" t="s">
        <v>694</v>
      </c>
      <c s="12" t="s">
        <v>695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696</v>
      </c>
      <c s="12" t="s">
        <v>697</v>
      </c>
      <c s="14">
        <f>'SO 04'!K8+'SO 04'!M8</f>
      </c>
      <c s="14">
        <f>C20*0.21</f>
      </c>
      <c s="14">
        <f>C20+D20</f>
      </c>
      <c s="13">
        <f>'SO 04'!T7</f>
      </c>
    </row>
    <row r="21" spans="1:6" ht="12.75">
      <c r="A21" s="11" t="s">
        <v>765</v>
      </c>
      <c s="12" t="s">
        <v>766</v>
      </c>
      <c s="14">
        <f>'SO 06'!K8+'SO 06'!M8</f>
      </c>
      <c s="14">
        <f>C21*0.21</f>
      </c>
      <c s="14">
        <f>C21+D21</f>
      </c>
      <c s="13">
        <f>'SO 06'!T7</f>
      </c>
    </row>
    <row r="22" spans="1:6" ht="12.75">
      <c r="A22" s="11" t="s">
        <v>768</v>
      </c>
      <c s="12" t="s">
        <v>769</v>
      </c>
      <c s="14">
        <f>'SO 07'!K8+'SO 07'!M8</f>
      </c>
      <c s="14">
        <f>C22*0.21</f>
      </c>
      <c s="14">
        <f>C22+D22</f>
      </c>
      <c s="13">
        <f>'SO 07'!T7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COUNTIFS(L8:L269,"=0",A8:A269,"P")+COUNTIFS(L8:L269,"",A8:A269,"P")+SUM(Q8:Q269)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0+J9+J154+J219+J268</f>
      </c>
      <c s="29">
        <f>0+K9+K154+K219+K268</f>
      </c>
      <c s="29">
        <f>0+L9+L154+L219+L268</f>
      </c>
      <c s="29">
        <f>0+M9+M154+M219+M268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87</v>
      </c>
    </row>
    <row r="46" spans="1:16" ht="25.5">
      <c r="A46" t="s">
        <v>49</v>
      </c>
      <c s="34" t="s">
        <v>88</v>
      </c>
      <c s="34" t="s">
        <v>89</v>
      </c>
      <c s="35" t="s">
        <v>51</v>
      </c>
      <c s="6" t="s">
        <v>90</v>
      </c>
      <c s="36" t="s">
        <v>91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72</v>
      </c>
      <c>
        <f>(M46*21)/100</f>
      </c>
      <c t="s">
        <v>27</v>
      </c>
    </row>
    <row r="47" spans="1:5" ht="12.75">
      <c r="A47" s="35" t="s">
        <v>55</v>
      </c>
      <c r="E47" s="39" t="s">
        <v>9</v>
      </c>
    </row>
    <row r="48" spans="1:5" ht="12.75">
      <c r="A48" s="35" t="s">
        <v>57</v>
      </c>
      <c r="E48" s="40" t="s">
        <v>92</v>
      </c>
    </row>
    <row r="49" spans="1:5" ht="12.75">
      <c r="A49" t="s">
        <v>59</v>
      </c>
      <c r="E49" s="39" t="s">
        <v>93</v>
      </c>
    </row>
    <row r="50" spans="1:16" ht="25.5">
      <c r="A50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97</v>
      </c>
      <c s="34" t="s">
        <v>98</v>
      </c>
      <c s="35" t="s">
        <v>51</v>
      </c>
      <c s="6" t="s">
        <v>99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103</v>
      </c>
      <c s="34" t="s">
        <v>104</v>
      </c>
      <c s="35" t="s">
        <v>51</v>
      </c>
      <c s="6" t="s">
        <v>105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92</v>
      </c>
    </row>
    <row r="69" spans="1:5" ht="51">
      <c r="A69" t="s">
        <v>59</v>
      </c>
      <c r="E69" s="39" t="s">
        <v>109</v>
      </c>
    </row>
    <row r="70" spans="1:16" ht="12.75">
      <c r="A70" t="s">
        <v>49</v>
      </c>
      <c s="34" t="s">
        <v>110</v>
      </c>
      <c s="34" t="s">
        <v>111</v>
      </c>
      <c s="35" t="s">
        <v>51</v>
      </c>
      <c s="6" t="s">
        <v>112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92</v>
      </c>
    </row>
    <row r="73" spans="1:5" ht="63.75">
      <c r="A73" t="s">
        <v>59</v>
      </c>
      <c r="E73" s="39" t="s">
        <v>113</v>
      </c>
    </row>
    <row r="74" spans="1:16" ht="12.75">
      <c r="A74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9</v>
      </c>
    </row>
    <row r="84" spans="1:5" ht="12.75">
      <c r="A84" s="35" t="s">
        <v>57</v>
      </c>
      <c r="E84" s="40" t="s">
        <v>92</v>
      </c>
    </row>
    <row r="85" spans="1:5" ht="25.5">
      <c r="A85" t="s">
        <v>59</v>
      </c>
      <c r="E85" s="39" t="s">
        <v>123</v>
      </c>
    </row>
    <row r="86" spans="1:16" ht="12.75">
      <c r="A86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12.75">
      <c r="A87" s="35" t="s">
        <v>55</v>
      </c>
      <c r="E87" s="39" t="s">
        <v>9</v>
      </c>
    </row>
    <row r="88" spans="1:5" ht="12.75">
      <c r="A88" s="35" t="s">
        <v>57</v>
      </c>
      <c r="E88" s="40" t="s">
        <v>92</v>
      </c>
    </row>
    <row r="89" spans="1:5" ht="38.25">
      <c r="A89" t="s">
        <v>59</v>
      </c>
      <c r="E89" s="39" t="s">
        <v>127</v>
      </c>
    </row>
    <row r="90" spans="1:16" ht="12.75">
      <c r="A90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25.5">
      <c r="A93" t="s">
        <v>59</v>
      </c>
      <c r="E93" s="39" t="s">
        <v>131</v>
      </c>
    </row>
    <row r="94" spans="1:16" ht="12.75">
      <c r="A94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</v>
      </c>
      <c>
        <f>(M98*21)/100</f>
      </c>
      <c t="s">
        <v>27</v>
      </c>
    </row>
    <row r="99" spans="1:5" ht="12.75">
      <c r="A99" s="35" t="s">
        <v>55</v>
      </c>
      <c r="E99" s="39" t="s">
        <v>9</v>
      </c>
    </row>
    <row r="100" spans="1:5" ht="12.75">
      <c r="A100" s="35" t="s">
        <v>57</v>
      </c>
      <c r="E100" s="40" t="s">
        <v>92</v>
      </c>
    </row>
    <row r="101" spans="1:5" ht="25.5">
      <c r="A101" t="s">
        <v>59</v>
      </c>
      <c r="E101" s="39" t="s">
        <v>138</v>
      </c>
    </row>
    <row r="102" spans="1:16" ht="12.75">
      <c r="A102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51">
      <c r="A109" t="s">
        <v>59</v>
      </c>
      <c r="E109" s="39" t="s">
        <v>145</v>
      </c>
    </row>
    <row r="110" spans="1:16" ht="12.75">
      <c r="A110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65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65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25.5">
      <c r="A118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25.5">
      <c r="A122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161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25.5">
      <c r="A130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65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161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161</v>
      </c>
      <c s="37">
        <v>24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171</v>
      </c>
      <c s="34" t="s">
        <v>174</v>
      </c>
      <c s="35" t="s">
        <v>51</v>
      </c>
      <c s="6" t="s">
        <v>175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</v>
      </c>
      <c>
        <f>(M146*21)/100</f>
      </c>
      <c t="s">
        <v>27</v>
      </c>
    </row>
    <row r="147" spans="1:5" ht="12.75">
      <c r="A147" s="35" t="s">
        <v>55</v>
      </c>
      <c r="E147" s="39" t="s">
        <v>9</v>
      </c>
    </row>
    <row r="148" spans="1:5" ht="12.75">
      <c r="A148" s="35" t="s">
        <v>57</v>
      </c>
      <c r="E148" s="40" t="s">
        <v>92</v>
      </c>
    </row>
    <row r="149" spans="1:5" ht="51">
      <c r="A149" t="s">
        <v>59</v>
      </c>
      <c r="E149" s="39" t="s">
        <v>176</v>
      </c>
    </row>
    <row r="150" spans="1:16" ht="12.75">
      <c r="A150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9</v>
      </c>
    </row>
    <row r="152" spans="1:5" ht="12.75">
      <c r="A152" s="35" t="s">
        <v>57</v>
      </c>
      <c r="E152" s="40" t="s">
        <v>92</v>
      </c>
    </row>
    <row r="153" spans="1:5" ht="12.75">
      <c r="A153" t="s">
        <v>59</v>
      </c>
      <c r="E153" s="39" t="s">
        <v>180</v>
      </c>
    </row>
    <row r="154" spans="1:13" ht="12.75">
      <c r="A154" t="s">
        <v>46</v>
      </c>
      <c r="C154" s="31" t="s">
        <v>27</v>
      </c>
      <c r="E154" s="33" t="s">
        <v>181</v>
      </c>
      <c r="J154" s="32">
        <f>0</f>
      </c>
      <c s="32">
        <f>0</f>
      </c>
      <c s="32">
        <f>0+L155+L159+L163+L167+L171+L175+L179+L183+L187+L191+L195+L199+L203+L207+L211+L215</f>
      </c>
      <c s="32">
        <f>0+M155+M159+M163+M167+M171+M175+M179+M183+M187+M191+M195+M199+M203+M207+M211+M215</f>
      </c>
    </row>
    <row r="155" spans="1:16" ht="12.75">
      <c r="A155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185</v>
      </c>
      <c s="37">
        <v>14.48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185</v>
      </c>
      <c s="37">
        <v>14.48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185</v>
      </c>
      <c s="37">
        <v>9.6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185</v>
      </c>
      <c s="37">
        <v>9.6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53</v>
      </c>
      <c s="37">
        <v>65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25.5">
      <c r="A175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65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204</v>
      </c>
      <c s="37">
        <v>7.9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25.5">
      <c r="A183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53</v>
      </c>
      <c s="37">
        <v>790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65</v>
      </c>
      <c s="37">
        <v>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65</v>
      </c>
      <c s="37">
        <v>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65</v>
      </c>
      <c s="37">
        <v>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53</v>
      </c>
      <c s="37">
        <v>100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53</v>
      </c>
      <c s="37">
        <v>100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65</v>
      </c>
      <c s="37">
        <v>8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65</v>
      </c>
      <c s="37">
        <v>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25.5">
      <c r="A215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232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3" ht="12.75">
      <c r="A219" t="s">
        <v>46</v>
      </c>
      <c r="C219" s="31" t="s">
        <v>26</v>
      </c>
      <c r="E219" s="33" t="s">
        <v>233</v>
      </c>
      <c r="J219" s="32">
        <f>0</f>
      </c>
      <c s="32">
        <f>0</f>
      </c>
      <c s="32">
        <f>0+L220+L224+L228+L232+L236+L240+L244+L248+L252+L256+L260+L264</f>
      </c>
      <c s="32">
        <f>0+M220+M224+M228+M232+M236+M240+M244+M248+M252+M256+M260+M264</f>
      </c>
    </row>
    <row r="220" spans="1:16" ht="12.75">
      <c r="A220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237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72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58</v>
      </c>
    </row>
    <row r="223" spans="1:5" ht="63.75">
      <c r="A223" t="s">
        <v>59</v>
      </c>
      <c r="E223" s="39" t="s">
        <v>238</v>
      </c>
    </row>
    <row r="224" spans="1:16" ht="25.5">
      <c r="A224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65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58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91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72</v>
      </c>
      <c>
        <f>(M228*21)/100</f>
      </c>
      <c t="s">
        <v>27</v>
      </c>
    </row>
    <row r="229" spans="1:5" ht="12.75">
      <c r="A229" s="35" t="s">
        <v>55</v>
      </c>
      <c r="E229" s="39" t="s">
        <v>56</v>
      </c>
    </row>
    <row r="230" spans="1:5" ht="12.75">
      <c r="A230" s="35" t="s">
        <v>57</v>
      </c>
      <c r="E230" s="40" t="s">
        <v>58</v>
      </c>
    </row>
    <row r="231" spans="1:5" ht="12.75">
      <c r="A231" t="s">
        <v>59</v>
      </c>
      <c r="E231" s="39" t="s">
        <v>245</v>
      </c>
    </row>
    <row r="232" spans="1:16" ht="12.75">
      <c r="A232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249</v>
      </c>
      <c s="37">
        <v>7.5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72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318.75">
      <c r="A235" t="s">
        <v>59</v>
      </c>
      <c r="E235" s="39" t="s">
        <v>250</v>
      </c>
    </row>
    <row r="236" spans="1:16" ht="12.75">
      <c r="A236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249</v>
      </c>
      <c s="37">
        <v>37.8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72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318.75">
      <c r="A239" t="s">
        <v>59</v>
      </c>
      <c r="E239" s="39" t="s">
        <v>250</v>
      </c>
    </row>
    <row r="240" spans="1:16" ht="12.75">
      <c r="A240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249</v>
      </c>
      <c s="37">
        <v>45.3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53</v>
      </c>
      <c s="37">
        <v>120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53</v>
      </c>
      <c s="37">
        <v>13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53</v>
      </c>
      <c s="37">
        <v>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72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266</v>
      </c>
    </row>
    <row r="256" spans="1:16" ht="12.75">
      <c r="A256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249</v>
      </c>
      <c s="37">
        <v>18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273</v>
      </c>
      <c s="37">
        <v>49.4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91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72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277</v>
      </c>
    </row>
    <row r="268" spans="1:13" ht="12.75">
      <c r="A268" t="s">
        <v>46</v>
      </c>
      <c r="C268" s="31" t="s">
        <v>66</v>
      </c>
      <c r="E268" s="33" t="s">
        <v>278</v>
      </c>
      <c r="J268" s="32">
        <f>0</f>
      </c>
      <c s="32">
        <f>0</f>
      </c>
      <c s="32">
        <f>0+L269</f>
      </c>
      <c s="32">
        <f>0+M269</f>
      </c>
    </row>
    <row r="269" spans="1:16" ht="12.75">
      <c r="A269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65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72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51">
      <c r="A272" t="s">
        <v>59</v>
      </c>
      <c r="E272" s="39" t="s">
        <v>282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COUNTIFS(L8:L310,"=0",A8:A310,"P")+COUNTIFS(L8:L310,"",A8:A310,"P")+SUM(Q8:Q310)</f>
      </c>
    </row>
    <row r="8" spans="1:13" ht="12.75">
      <c r="A8" t="s">
        <v>44</v>
      </c>
      <c r="C8" s="28" t="s">
        <v>285</v>
      </c>
      <c r="E8" s="30" t="s">
        <v>284</v>
      </c>
      <c r="J8" s="29">
        <f>0+J9+J146+J203+J248+J309</f>
      </c>
      <c s="29">
        <f>0+K9+K146+K203+K248+K309</f>
      </c>
      <c s="29">
        <f>0+L9+L146+L203+L248+L309</f>
      </c>
      <c s="29">
        <f>0+M9+M146+M203+M248+M309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286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87</v>
      </c>
    </row>
    <row r="46" spans="1:16" ht="25.5">
      <c r="A46" t="s">
        <v>49</v>
      </c>
      <c s="34" t="s">
        <v>88</v>
      </c>
      <c s="34" t="s">
        <v>95</v>
      </c>
      <c s="35" t="s">
        <v>51</v>
      </c>
      <c s="6" t="s">
        <v>96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98</v>
      </c>
      <c s="35" t="s">
        <v>51</v>
      </c>
      <c s="6" t="s">
        <v>99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97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104</v>
      </c>
      <c s="35" t="s">
        <v>51</v>
      </c>
      <c s="6" t="s">
        <v>105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103</v>
      </c>
      <c s="34" t="s">
        <v>89</v>
      </c>
      <c s="35" t="s">
        <v>51</v>
      </c>
      <c s="6" t="s">
        <v>108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92</v>
      </c>
    </row>
    <row r="65" spans="1:5" ht="51">
      <c r="A65" t="s">
        <v>59</v>
      </c>
      <c r="E65" s="39" t="s">
        <v>109</v>
      </c>
    </row>
    <row r="66" spans="1:16" ht="12.75">
      <c r="A66" t="s">
        <v>49</v>
      </c>
      <c s="34" t="s">
        <v>106</v>
      </c>
      <c s="34" t="s">
        <v>107</v>
      </c>
      <c s="35" t="s">
        <v>51</v>
      </c>
      <c s="6" t="s">
        <v>112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92</v>
      </c>
    </row>
    <row r="69" spans="1:5" ht="63.75">
      <c r="A69" t="s">
        <v>59</v>
      </c>
      <c r="E69" s="39" t="s">
        <v>113</v>
      </c>
    </row>
    <row r="70" spans="1:16" ht="12.75">
      <c r="A70" t="s">
        <v>49</v>
      </c>
      <c s="34" t="s">
        <v>110</v>
      </c>
      <c s="34" t="s">
        <v>111</v>
      </c>
      <c s="35" t="s">
        <v>51</v>
      </c>
      <c s="6" t="s">
        <v>137</v>
      </c>
      <c s="36" t="s">
        <v>65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92</v>
      </c>
    </row>
    <row r="73" spans="1:5" ht="25.5">
      <c r="A73" t="s">
        <v>59</v>
      </c>
      <c r="E73" s="39" t="s">
        <v>138</v>
      </c>
    </row>
    <row r="74" spans="1:16" ht="12.75">
      <c r="A74" t="s">
        <v>49</v>
      </c>
      <c s="34" t="s">
        <v>114</v>
      </c>
      <c s="34" t="s">
        <v>140</v>
      </c>
      <c s="35" t="s">
        <v>51</v>
      </c>
      <c s="6" t="s">
        <v>141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117</v>
      </c>
      <c s="34" t="s">
        <v>147</v>
      </c>
      <c s="35" t="s">
        <v>51</v>
      </c>
      <c s="6" t="s">
        <v>148</v>
      </c>
      <c s="36" t="s">
        <v>65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120</v>
      </c>
      <c s="34" t="s">
        <v>150</v>
      </c>
      <c s="35" t="s">
        <v>51</v>
      </c>
      <c s="6" t="s">
        <v>151</v>
      </c>
      <c s="36" t="s">
        <v>65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25.5">
      <c r="A86" t="s">
        <v>49</v>
      </c>
      <c s="34" t="s">
        <v>124</v>
      </c>
      <c s="34" t="s">
        <v>153</v>
      </c>
      <c s="35" t="s">
        <v>51</v>
      </c>
      <c s="6" t="s">
        <v>154</v>
      </c>
      <c s="36" t="s">
        <v>65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25.5">
      <c r="A90" t="s">
        <v>49</v>
      </c>
      <c s="34" t="s">
        <v>128</v>
      </c>
      <c s="34" t="s">
        <v>156</v>
      </c>
      <c s="35" t="s">
        <v>51</v>
      </c>
      <c s="6" t="s">
        <v>157</v>
      </c>
      <c s="36" t="s">
        <v>65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132</v>
      </c>
      <c s="34" t="s">
        <v>121</v>
      </c>
      <c s="35" t="s">
        <v>51</v>
      </c>
      <c s="6" t="s">
        <v>287</v>
      </c>
      <c s="36" t="s">
        <v>65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72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25.5">
      <c r="A97" t="s">
        <v>59</v>
      </c>
      <c r="E97" s="39" t="s">
        <v>288</v>
      </c>
    </row>
    <row r="98" spans="1:16" ht="12.75">
      <c r="A98" t="s">
        <v>49</v>
      </c>
      <c s="34" t="s">
        <v>135</v>
      </c>
      <c s="34" t="s">
        <v>289</v>
      </c>
      <c s="35" t="s">
        <v>51</v>
      </c>
      <c s="6" t="s">
        <v>290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139</v>
      </c>
      <c s="34" t="s">
        <v>125</v>
      </c>
      <c s="35" t="s">
        <v>51</v>
      </c>
      <c s="6" t="s">
        <v>291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92</v>
      </c>
    </row>
    <row r="105" spans="1:5" ht="51">
      <c r="A105" t="s">
        <v>59</v>
      </c>
      <c r="E105" s="39" t="s">
        <v>292</v>
      </c>
    </row>
    <row r="106" spans="1:16" ht="12.75">
      <c r="A106" t="s">
        <v>49</v>
      </c>
      <c s="34" t="s">
        <v>142</v>
      </c>
      <c s="34" t="s">
        <v>129</v>
      </c>
      <c s="35" t="s">
        <v>51</v>
      </c>
      <c s="6" t="s">
        <v>293</v>
      </c>
      <c s="36" t="s">
        <v>65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92</v>
      </c>
    </row>
    <row r="109" spans="1:5" ht="51">
      <c r="A109" t="s">
        <v>59</v>
      </c>
      <c r="E109" s="39" t="s">
        <v>294</v>
      </c>
    </row>
    <row r="110" spans="1:16" ht="12.75">
      <c r="A110" t="s">
        <v>49</v>
      </c>
      <c s="34" t="s">
        <v>146</v>
      </c>
      <c s="34" t="s">
        <v>136</v>
      </c>
      <c s="35" t="s">
        <v>51</v>
      </c>
      <c s="6" t="s">
        <v>295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9</v>
      </c>
    </row>
    <row r="112" spans="1:5" ht="12.75">
      <c r="A112" s="35" t="s">
        <v>57</v>
      </c>
      <c r="E112" s="40" t="s">
        <v>92</v>
      </c>
    </row>
    <row r="113" spans="1:5" ht="51">
      <c r="A113" t="s">
        <v>59</v>
      </c>
      <c r="E113" s="39" t="s">
        <v>296</v>
      </c>
    </row>
    <row r="114" spans="1:16" ht="12.75">
      <c r="A114" t="s">
        <v>49</v>
      </c>
      <c s="34" t="s">
        <v>149</v>
      </c>
      <c s="34" t="s">
        <v>143</v>
      </c>
      <c s="35" t="s">
        <v>51</v>
      </c>
      <c s="6" t="s">
        <v>297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9</v>
      </c>
    </row>
    <row r="116" spans="1:5" ht="12.75">
      <c r="A116" s="35" t="s">
        <v>57</v>
      </c>
      <c r="E116" s="40" t="s">
        <v>92</v>
      </c>
    </row>
    <row r="117" spans="1:5" ht="63.75">
      <c r="A117" t="s">
        <v>59</v>
      </c>
      <c r="E117" s="39" t="s">
        <v>298</v>
      </c>
    </row>
    <row r="118" spans="1:16" ht="12.75">
      <c r="A118" t="s">
        <v>49</v>
      </c>
      <c s="34" t="s">
        <v>152</v>
      </c>
      <c s="34" t="s">
        <v>159</v>
      </c>
      <c s="35" t="s">
        <v>51</v>
      </c>
      <c s="6" t="s">
        <v>160</v>
      </c>
      <c s="36" t="s">
        <v>161</v>
      </c>
      <c s="37">
        <v>24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25.5">
      <c r="A122" t="s">
        <v>49</v>
      </c>
      <c s="34" t="s">
        <v>155</v>
      </c>
      <c s="34" t="s">
        <v>163</v>
      </c>
      <c s="35" t="s">
        <v>51</v>
      </c>
      <c s="6" t="s">
        <v>164</v>
      </c>
      <c s="36" t="s">
        <v>65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158</v>
      </c>
      <c s="34" t="s">
        <v>166</v>
      </c>
      <c s="35" t="s">
        <v>51</v>
      </c>
      <c s="6" t="s">
        <v>167</v>
      </c>
      <c s="36" t="s">
        <v>161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162</v>
      </c>
      <c s="34" t="s">
        <v>169</v>
      </c>
      <c s="35" t="s">
        <v>51</v>
      </c>
      <c s="6" t="s">
        <v>170</v>
      </c>
      <c s="36" t="s">
        <v>161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165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168</v>
      </c>
      <c s="34" t="s">
        <v>174</v>
      </c>
      <c s="35" t="s">
        <v>51</v>
      </c>
      <c s="6" t="s">
        <v>175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12.75">
      <c r="A139" s="35" t="s">
        <v>55</v>
      </c>
      <c r="E139" s="39" t="s">
        <v>9</v>
      </c>
    </row>
    <row r="140" spans="1:5" ht="12.75">
      <c r="A140" s="35" t="s">
        <v>57</v>
      </c>
      <c r="E140" s="40" t="s">
        <v>92</v>
      </c>
    </row>
    <row r="141" spans="1:5" ht="51">
      <c r="A141" t="s">
        <v>59</v>
      </c>
      <c r="E141" s="39" t="s">
        <v>176</v>
      </c>
    </row>
    <row r="142" spans="1:16" ht="12.75">
      <c r="A142" t="s">
        <v>49</v>
      </c>
      <c s="34" t="s">
        <v>171</v>
      </c>
      <c s="34" t="s">
        <v>178</v>
      </c>
      <c s="35" t="s">
        <v>51</v>
      </c>
      <c s="6" t="s">
        <v>179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12.75">
      <c r="A143" s="35" t="s">
        <v>55</v>
      </c>
      <c r="E143" s="39" t="s">
        <v>9</v>
      </c>
    </row>
    <row r="144" spans="1:5" ht="12.75">
      <c r="A144" s="35" t="s">
        <v>57</v>
      </c>
      <c r="E144" s="40" t="s">
        <v>92</v>
      </c>
    </row>
    <row r="145" spans="1:5" ht="12.75">
      <c r="A145" t="s">
        <v>59</v>
      </c>
      <c r="E145" s="39" t="s">
        <v>180</v>
      </c>
    </row>
    <row r="146" spans="1:13" ht="12.75">
      <c r="A146" t="s">
        <v>46</v>
      </c>
      <c r="C146" s="31" t="s">
        <v>27</v>
      </c>
      <c r="E146" s="33" t="s">
        <v>181</v>
      </c>
      <c r="J146" s="32">
        <f>0</f>
      </c>
      <c s="32">
        <f>0</f>
      </c>
      <c s="32">
        <f>0+L147+L151+L155+L159+L163+L167+L171+L175+L179+L183+L187+L191+L195+L199</f>
      </c>
      <c s="32">
        <f>0+M147+M151+M155+M159+M163+M167+M171+M175+M179+M183+M187+M191+M195+M199</f>
      </c>
    </row>
    <row r="147" spans="1:16" ht="12.75">
      <c r="A147" t="s">
        <v>49</v>
      </c>
      <c s="34" t="s">
        <v>177</v>
      </c>
      <c s="34" t="s">
        <v>183</v>
      </c>
      <c s="35" t="s">
        <v>51</v>
      </c>
      <c s="6" t="s">
        <v>184</v>
      </c>
      <c s="36" t="s">
        <v>185</v>
      </c>
      <c s="37">
        <v>24.33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58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182</v>
      </c>
      <c s="34" t="s">
        <v>187</v>
      </c>
      <c s="35" t="s">
        <v>51</v>
      </c>
      <c s="6" t="s">
        <v>188</v>
      </c>
      <c s="36" t="s">
        <v>185</v>
      </c>
      <c s="37">
        <v>24.33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186</v>
      </c>
      <c s="34" t="s">
        <v>196</v>
      </c>
      <c s="35" t="s">
        <v>51</v>
      </c>
      <c s="6" t="s">
        <v>197</v>
      </c>
      <c s="36" t="s">
        <v>53</v>
      </c>
      <c s="37">
        <v>65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60</v>
      </c>
    </row>
    <row r="159" spans="1:16" ht="25.5">
      <c r="A159" t="s">
        <v>49</v>
      </c>
      <c s="34" t="s">
        <v>189</v>
      </c>
      <c s="34" t="s">
        <v>199</v>
      </c>
      <c s="35" t="s">
        <v>51</v>
      </c>
      <c s="6" t="s">
        <v>200</v>
      </c>
      <c s="36" t="s">
        <v>65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192</v>
      </c>
      <c s="34" t="s">
        <v>202</v>
      </c>
      <c s="35" t="s">
        <v>51</v>
      </c>
      <c s="6" t="s">
        <v>203</v>
      </c>
      <c s="36" t="s">
        <v>204</v>
      </c>
      <c s="37">
        <v>15.3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25.5">
      <c r="A167" t="s">
        <v>49</v>
      </c>
      <c s="34" t="s">
        <v>195</v>
      </c>
      <c s="34" t="s">
        <v>206</v>
      </c>
      <c s="35" t="s">
        <v>51</v>
      </c>
      <c s="6" t="s">
        <v>207</v>
      </c>
      <c s="36" t="s">
        <v>53</v>
      </c>
      <c s="37">
        <v>1530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198</v>
      </c>
      <c s="34" t="s">
        <v>209</v>
      </c>
      <c s="35" t="s">
        <v>51</v>
      </c>
      <c s="6" t="s">
        <v>210</v>
      </c>
      <c s="36" t="s">
        <v>65</v>
      </c>
      <c s="37">
        <v>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201</v>
      </c>
      <c s="34" t="s">
        <v>212</v>
      </c>
      <c s="35" t="s">
        <v>51</v>
      </c>
      <c s="6" t="s">
        <v>213</v>
      </c>
      <c s="36" t="s">
        <v>65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205</v>
      </c>
      <c s="34" t="s">
        <v>215</v>
      </c>
      <c s="35" t="s">
        <v>51</v>
      </c>
      <c s="6" t="s">
        <v>216</v>
      </c>
      <c s="36" t="s">
        <v>65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208</v>
      </c>
      <c s="34" t="s">
        <v>218</v>
      </c>
      <c s="35" t="s">
        <v>51</v>
      </c>
      <c s="6" t="s">
        <v>219</v>
      </c>
      <c s="36" t="s">
        <v>53</v>
      </c>
      <c s="37">
        <v>100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211</v>
      </c>
      <c s="34" t="s">
        <v>221</v>
      </c>
      <c s="35" t="s">
        <v>51</v>
      </c>
      <c s="6" t="s">
        <v>222</v>
      </c>
      <c s="36" t="s">
        <v>53</v>
      </c>
      <c s="37">
        <v>100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214</v>
      </c>
      <c s="34" t="s">
        <v>224</v>
      </c>
      <c s="35" t="s">
        <v>51</v>
      </c>
      <c s="6" t="s">
        <v>225</v>
      </c>
      <c s="36" t="s">
        <v>65</v>
      </c>
      <c s="37">
        <v>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217</v>
      </c>
      <c s="34" t="s">
        <v>227</v>
      </c>
      <c s="35" t="s">
        <v>51</v>
      </c>
      <c s="6" t="s">
        <v>228</v>
      </c>
      <c s="36" t="s">
        <v>65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25.5">
      <c r="A199" t="s">
        <v>49</v>
      </c>
      <c s="34" t="s">
        <v>220</v>
      </c>
      <c s="34" t="s">
        <v>230</v>
      </c>
      <c s="35" t="s">
        <v>51</v>
      </c>
      <c s="6" t="s">
        <v>231</v>
      </c>
      <c s="36" t="s">
        <v>232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3" ht="12.75">
      <c r="A203" t="s">
        <v>46</v>
      </c>
      <c r="C203" s="31" t="s">
        <v>26</v>
      </c>
      <c r="E203" s="33" t="s">
        <v>299</v>
      </c>
      <c r="J203" s="32">
        <f>0</f>
      </c>
      <c s="32">
        <f>0</f>
      </c>
      <c s="32">
        <f>0+L204+L208+L212+L216+L220+L224+L228+L232+L236+L240+L244</f>
      </c>
      <c s="32">
        <f>0+M204+M208+M212+M216+M220+M224+M228+M232+M236+M240+M244</f>
      </c>
    </row>
    <row r="204" spans="1:16" ht="12.75">
      <c r="A204" t="s">
        <v>49</v>
      </c>
      <c s="34" t="s">
        <v>223</v>
      </c>
      <c s="34" t="s">
        <v>300</v>
      </c>
      <c s="35" t="s">
        <v>51</v>
      </c>
      <c s="6" t="s">
        <v>301</v>
      </c>
      <c s="36" t="s">
        <v>53</v>
      </c>
      <c s="37">
        <v>3060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56</v>
      </c>
    </row>
    <row r="206" spans="1:5" ht="12.75">
      <c r="A206" s="35" t="s">
        <v>57</v>
      </c>
      <c r="E206" s="40" t="s">
        <v>58</v>
      </c>
    </row>
    <row r="207" spans="1:5" ht="12.75">
      <c r="A207" t="s">
        <v>59</v>
      </c>
      <c r="E207" s="39" t="s">
        <v>60</v>
      </c>
    </row>
    <row r="208" spans="1:16" ht="12.75">
      <c r="A208" t="s">
        <v>49</v>
      </c>
      <c s="34" t="s">
        <v>226</v>
      </c>
      <c s="34" t="s">
        <v>302</v>
      </c>
      <c s="35" t="s">
        <v>51</v>
      </c>
      <c s="6" t="s">
        <v>303</v>
      </c>
      <c s="36" t="s">
        <v>53</v>
      </c>
      <c s="37">
        <v>3060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56</v>
      </c>
    </row>
    <row r="210" spans="1:5" ht="12.75">
      <c r="A210" s="35" t="s">
        <v>57</v>
      </c>
      <c r="E210" s="40" t="s">
        <v>58</v>
      </c>
    </row>
    <row r="211" spans="1:5" ht="12.75">
      <c r="A211" t="s">
        <v>59</v>
      </c>
      <c r="E211" s="39" t="s">
        <v>60</v>
      </c>
    </row>
    <row r="212" spans="1:16" ht="12.75">
      <c r="A212" t="s">
        <v>49</v>
      </c>
      <c s="34" t="s">
        <v>229</v>
      </c>
      <c s="34" t="s">
        <v>304</v>
      </c>
      <c s="35" t="s">
        <v>51</v>
      </c>
      <c s="6" t="s">
        <v>305</v>
      </c>
      <c s="36" t="s">
        <v>53</v>
      </c>
      <c s="37">
        <v>3060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56</v>
      </c>
    </row>
    <row r="214" spans="1:5" ht="12.75">
      <c r="A214" s="35" t="s">
        <v>57</v>
      </c>
      <c r="E214" s="40" t="s">
        <v>58</v>
      </c>
    </row>
    <row r="215" spans="1:5" ht="12.75">
      <c r="A215" t="s">
        <v>59</v>
      </c>
      <c r="E215" s="39" t="s">
        <v>60</v>
      </c>
    </row>
    <row r="216" spans="1:16" ht="12.75">
      <c r="A216" t="s">
        <v>49</v>
      </c>
      <c s="34" t="s">
        <v>234</v>
      </c>
      <c s="34" t="s">
        <v>306</v>
      </c>
      <c s="35" t="s">
        <v>51</v>
      </c>
      <c s="6" t="s">
        <v>307</v>
      </c>
      <c s="36" t="s">
        <v>308</v>
      </c>
      <c s="37">
        <v>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56</v>
      </c>
    </row>
    <row r="218" spans="1:5" ht="12.75">
      <c r="A218" s="35" t="s">
        <v>57</v>
      </c>
      <c r="E218" s="40" t="s">
        <v>58</v>
      </c>
    </row>
    <row r="219" spans="1:5" ht="12.75">
      <c r="A219" t="s">
        <v>59</v>
      </c>
      <c r="E219" s="39" t="s">
        <v>60</v>
      </c>
    </row>
    <row r="220" spans="1:16" ht="12.75">
      <c r="A220" t="s">
        <v>49</v>
      </c>
      <c s="34" t="s">
        <v>239</v>
      </c>
      <c s="34" t="s">
        <v>309</v>
      </c>
      <c s="35" t="s">
        <v>51</v>
      </c>
      <c s="6" t="s">
        <v>310</v>
      </c>
      <c s="36" t="s">
        <v>65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58</v>
      </c>
    </row>
    <row r="223" spans="1:5" ht="12.75">
      <c r="A223" t="s">
        <v>59</v>
      </c>
      <c r="E223" s="39" t="s">
        <v>60</v>
      </c>
    </row>
    <row r="224" spans="1:16" ht="12.75">
      <c r="A224" t="s">
        <v>49</v>
      </c>
      <c s="34" t="s">
        <v>242</v>
      </c>
      <c s="34" t="s">
        <v>311</v>
      </c>
      <c s="35" t="s">
        <v>51</v>
      </c>
      <c s="6" t="s">
        <v>312</v>
      </c>
      <c s="36" t="s">
        <v>65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58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246</v>
      </c>
      <c s="34" t="s">
        <v>313</v>
      </c>
      <c s="35" t="s">
        <v>51</v>
      </c>
      <c s="6" t="s">
        <v>314</v>
      </c>
      <c s="36" t="s">
        <v>65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56</v>
      </c>
    </row>
    <row r="230" spans="1:5" ht="12.75">
      <c r="A230" s="35" t="s">
        <v>57</v>
      </c>
      <c r="E230" s="40" t="s">
        <v>58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251</v>
      </c>
      <c s="34" t="s">
        <v>315</v>
      </c>
      <c s="35" t="s">
        <v>51</v>
      </c>
      <c s="6" t="s">
        <v>316</v>
      </c>
      <c s="36" t="s">
        <v>65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254</v>
      </c>
      <c s="34" t="s">
        <v>317</v>
      </c>
      <c s="35" t="s">
        <v>51</v>
      </c>
      <c s="6" t="s">
        <v>318</v>
      </c>
      <c s="36" t="s">
        <v>65</v>
      </c>
      <c s="37">
        <v>10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257</v>
      </c>
      <c s="34" t="s">
        <v>319</v>
      </c>
      <c s="35" t="s">
        <v>51</v>
      </c>
      <c s="6" t="s">
        <v>320</v>
      </c>
      <c s="36" t="s">
        <v>65</v>
      </c>
      <c s="37">
        <v>10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260</v>
      </c>
      <c s="34" t="s">
        <v>215</v>
      </c>
      <c s="35" t="s">
        <v>51</v>
      </c>
      <c s="6" t="s">
        <v>216</v>
      </c>
      <c s="36" t="s">
        <v>65</v>
      </c>
      <c s="37">
        <v>10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3" ht="12.75">
      <c r="A248" t="s">
        <v>46</v>
      </c>
      <c r="C248" s="31" t="s">
        <v>66</v>
      </c>
      <c r="E248" s="33" t="s">
        <v>233</v>
      </c>
      <c r="J248" s="32">
        <f>0</f>
      </c>
      <c s="32">
        <f>0</f>
      </c>
      <c s="32">
        <f>0+L249+L253+L257+L261+L265+L269+L273+L277+L281+L285+L289+L293+L297+L301+L305</f>
      </c>
      <c s="32">
        <f>0+M249+M253+M257+M261+M265+M269+M273+M277+M281+M285+M289+M293+M297+M301+M305</f>
      </c>
    </row>
    <row r="249" spans="1:16" ht="12.75">
      <c r="A249" t="s">
        <v>49</v>
      </c>
      <c s="34" t="s">
        <v>263</v>
      </c>
      <c s="34" t="s">
        <v>235</v>
      </c>
      <c s="35" t="s">
        <v>51</v>
      </c>
      <c s="6" t="s">
        <v>236</v>
      </c>
      <c s="36" t="s">
        <v>237</v>
      </c>
      <c s="37">
        <v>1.5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72</v>
      </c>
      <c>
        <f>(M249*21)/100</f>
      </c>
      <c t="s">
        <v>27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58</v>
      </c>
    </row>
    <row r="252" spans="1:5" ht="63.75">
      <c r="A252" t="s">
        <v>59</v>
      </c>
      <c r="E252" s="39" t="s">
        <v>238</v>
      </c>
    </row>
    <row r="253" spans="1:16" ht="25.5">
      <c r="A253" t="s">
        <v>49</v>
      </c>
      <c s="34" t="s">
        <v>267</v>
      </c>
      <c s="34" t="s">
        <v>240</v>
      </c>
      <c s="35" t="s">
        <v>51</v>
      </c>
      <c s="6" t="s">
        <v>241</v>
      </c>
      <c s="36" t="s">
        <v>65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56</v>
      </c>
    </row>
    <row r="255" spans="1:5" ht="12.75">
      <c r="A255" s="35" t="s">
        <v>57</v>
      </c>
      <c r="E255" s="40" t="s">
        <v>58</v>
      </c>
    </row>
    <row r="256" spans="1:5" ht="12.75">
      <c r="A256" t="s">
        <v>59</v>
      </c>
      <c r="E256" s="39" t="s">
        <v>60</v>
      </c>
    </row>
    <row r="257" spans="1:16" ht="12.75">
      <c r="A257" t="s">
        <v>49</v>
      </c>
      <c s="34" t="s">
        <v>270</v>
      </c>
      <c s="34" t="s">
        <v>243</v>
      </c>
      <c s="35" t="s">
        <v>51</v>
      </c>
      <c s="6" t="s">
        <v>244</v>
      </c>
      <c s="36" t="s">
        <v>91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72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58</v>
      </c>
    </row>
    <row r="260" spans="1:5" ht="12.75">
      <c r="A260" t="s">
        <v>59</v>
      </c>
      <c r="E260" s="39" t="s">
        <v>245</v>
      </c>
    </row>
    <row r="261" spans="1:16" ht="12.75">
      <c r="A261" t="s">
        <v>49</v>
      </c>
      <c s="34" t="s">
        <v>274</v>
      </c>
      <c s="34" t="s">
        <v>247</v>
      </c>
      <c s="35" t="s">
        <v>51</v>
      </c>
      <c s="6" t="s">
        <v>248</v>
      </c>
      <c s="36" t="s">
        <v>249</v>
      </c>
      <c s="37">
        <v>10.5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72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58</v>
      </c>
    </row>
    <row r="264" spans="1:5" ht="318.75">
      <c r="A264" t="s">
        <v>59</v>
      </c>
      <c r="E264" s="39" t="s">
        <v>250</v>
      </c>
    </row>
    <row r="265" spans="1:16" ht="12.75">
      <c r="A265" t="s">
        <v>49</v>
      </c>
      <c s="34" t="s">
        <v>279</v>
      </c>
      <c s="34" t="s">
        <v>252</v>
      </c>
      <c s="35" t="s">
        <v>51</v>
      </c>
      <c s="6" t="s">
        <v>253</v>
      </c>
      <c s="36" t="s">
        <v>249</v>
      </c>
      <c s="37">
        <v>472.5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72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58</v>
      </c>
    </row>
    <row r="268" spans="1:5" ht="318.75">
      <c r="A268" t="s">
        <v>59</v>
      </c>
      <c r="E268" s="39" t="s">
        <v>250</v>
      </c>
    </row>
    <row r="269" spans="1:16" ht="12.75">
      <c r="A269" t="s">
        <v>49</v>
      </c>
      <c s="34" t="s">
        <v>321</v>
      </c>
      <c s="34" t="s">
        <v>255</v>
      </c>
      <c s="35" t="s">
        <v>51</v>
      </c>
      <c s="6" t="s">
        <v>256</v>
      </c>
      <c s="36" t="s">
        <v>249</v>
      </c>
      <c s="37">
        <v>483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12.75">
      <c r="A272" t="s">
        <v>59</v>
      </c>
      <c r="E272" s="39" t="s">
        <v>60</v>
      </c>
    </row>
    <row r="273" spans="1:16" ht="12.75">
      <c r="A273" t="s">
        <v>49</v>
      </c>
      <c s="34" t="s">
        <v>322</v>
      </c>
      <c s="34" t="s">
        <v>258</v>
      </c>
      <c s="35" t="s">
        <v>51</v>
      </c>
      <c s="6" t="s">
        <v>259</v>
      </c>
      <c s="36" t="s">
        <v>53</v>
      </c>
      <c s="37">
        <v>1500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12.75">
      <c r="A276" t="s">
        <v>59</v>
      </c>
      <c r="E276" s="39" t="s">
        <v>60</v>
      </c>
    </row>
    <row r="277" spans="1:16" ht="12.75">
      <c r="A277" t="s">
        <v>49</v>
      </c>
      <c s="34" t="s">
        <v>323</v>
      </c>
      <c s="34" t="s">
        <v>261</v>
      </c>
      <c s="35" t="s">
        <v>51</v>
      </c>
      <c s="6" t="s">
        <v>262</v>
      </c>
      <c s="36" t="s">
        <v>53</v>
      </c>
      <c s="37">
        <v>16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324</v>
      </c>
      <c s="34" t="s">
        <v>264</v>
      </c>
      <c s="35" t="s">
        <v>51</v>
      </c>
      <c s="6" t="s">
        <v>265</v>
      </c>
      <c s="36" t="s">
        <v>53</v>
      </c>
      <c s="37">
        <v>50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72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266</v>
      </c>
    </row>
    <row r="285" spans="1:16" ht="12.75">
      <c r="A285" t="s">
        <v>49</v>
      </c>
      <c s="34" t="s">
        <v>325</v>
      </c>
      <c s="34" t="s">
        <v>275</v>
      </c>
      <c s="35" t="s">
        <v>51</v>
      </c>
      <c s="6" t="s">
        <v>326</v>
      </c>
      <c s="36" t="s">
        <v>53</v>
      </c>
      <c s="37">
        <v>200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72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38.25">
      <c r="A288" t="s">
        <v>59</v>
      </c>
      <c r="E288" s="39" t="s">
        <v>327</v>
      </c>
    </row>
    <row r="289" spans="1:16" ht="12.75">
      <c r="A289" t="s">
        <v>49</v>
      </c>
      <c s="34" t="s">
        <v>328</v>
      </c>
      <c s="34" t="s">
        <v>280</v>
      </c>
      <c s="35" t="s">
        <v>51</v>
      </c>
      <c s="6" t="s">
        <v>329</v>
      </c>
      <c s="36" t="s">
        <v>53</v>
      </c>
      <c s="37">
        <v>200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72</v>
      </c>
      <c>
        <f>(M289*21)/100</f>
      </c>
      <c t="s">
        <v>27</v>
      </c>
    </row>
    <row r="290" spans="1:5" ht="12.75">
      <c r="A290" s="35" t="s">
        <v>55</v>
      </c>
      <c r="E290" s="39" t="s">
        <v>9</v>
      </c>
    </row>
    <row r="291" spans="1:5" ht="12.75">
      <c r="A291" s="35" t="s">
        <v>57</v>
      </c>
      <c r="E291" s="40" t="s">
        <v>92</v>
      </c>
    </row>
    <row r="292" spans="1:5" ht="25.5">
      <c r="A292" t="s">
        <v>59</v>
      </c>
      <c r="E292" s="39" t="s">
        <v>330</v>
      </c>
    </row>
    <row r="293" spans="1:16" ht="12.75">
      <c r="A293" t="s">
        <v>49</v>
      </c>
      <c s="34" t="s">
        <v>331</v>
      </c>
      <c s="34" t="s">
        <v>268</v>
      </c>
      <c s="35" t="s">
        <v>51</v>
      </c>
      <c s="6" t="s">
        <v>269</v>
      </c>
      <c s="36" t="s">
        <v>249</v>
      </c>
      <c s="37">
        <v>225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332</v>
      </c>
      <c s="34" t="s">
        <v>271</v>
      </c>
      <c s="35" t="s">
        <v>51</v>
      </c>
      <c s="6" t="s">
        <v>272</v>
      </c>
      <c s="36" t="s">
        <v>273</v>
      </c>
      <c s="37">
        <v>49.4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333</v>
      </c>
      <c s="34" t="s">
        <v>334</v>
      </c>
      <c s="35" t="s">
        <v>51</v>
      </c>
      <c s="6" t="s">
        <v>335</v>
      </c>
      <c s="36" t="s">
        <v>273</v>
      </c>
      <c s="37">
        <v>100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336</v>
      </c>
      <c s="34" t="s">
        <v>337</v>
      </c>
      <c s="35" t="s">
        <v>51</v>
      </c>
      <c s="6" t="s">
        <v>276</v>
      </c>
      <c s="36" t="s">
        <v>91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72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12.75">
      <c r="A308" t="s">
        <v>59</v>
      </c>
      <c r="E308" s="39" t="s">
        <v>277</v>
      </c>
    </row>
    <row r="309" spans="1:13" ht="12.75">
      <c r="A309" t="s">
        <v>46</v>
      </c>
      <c r="C309" s="31" t="s">
        <v>69</v>
      </c>
      <c r="E309" s="33" t="s">
        <v>278</v>
      </c>
      <c r="J309" s="32">
        <f>0</f>
      </c>
      <c s="32">
        <f>0</f>
      </c>
      <c s="32">
        <f>0+L310</f>
      </c>
      <c s="32">
        <f>0+M310</f>
      </c>
    </row>
    <row r="310" spans="1:16" ht="12.75">
      <c r="A310" t="s">
        <v>49</v>
      </c>
      <c s="34" t="s">
        <v>338</v>
      </c>
      <c s="34" t="s">
        <v>339</v>
      </c>
      <c s="35" t="s">
        <v>51</v>
      </c>
      <c s="6" t="s">
        <v>281</v>
      </c>
      <c s="36" t="s">
        <v>65</v>
      </c>
      <c s="37">
        <v>2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72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12.75">
      <c r="A312" s="35" t="s">
        <v>57</v>
      </c>
      <c r="E312" s="40" t="s">
        <v>58</v>
      </c>
    </row>
    <row r="313" spans="1:5" ht="51">
      <c r="A313" t="s">
        <v>59</v>
      </c>
      <c r="E313" s="39" t="s">
        <v>282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340</v>
      </c>
      <c r="E4" s="26" t="s">
        <v>341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344</v>
      </c>
      <c r="E8" s="30" t="s">
        <v>343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345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346</v>
      </c>
      <c s="35" t="s">
        <v>51</v>
      </c>
      <c s="6" t="s">
        <v>347</v>
      </c>
      <c s="36" t="s">
        <v>91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348</v>
      </c>
      <c>
        <f>(M10*21)/100</f>
      </c>
      <c t="s">
        <v>27</v>
      </c>
    </row>
    <row r="11" spans="1:5" ht="12.75">
      <c r="A11" s="35" t="s">
        <v>55</v>
      </c>
      <c r="E11" s="39" t="s">
        <v>349</v>
      </c>
    </row>
    <row r="12" spans="1:5" ht="12.75">
      <c r="A12" s="35" t="s">
        <v>57</v>
      </c>
      <c r="E12" s="40" t="s">
        <v>350</v>
      </c>
    </row>
    <row r="13" spans="1:5" ht="89.25">
      <c r="A13" t="s">
        <v>59</v>
      </c>
      <c r="E13" s="39" t="s">
        <v>351</v>
      </c>
    </row>
    <row r="14" spans="1:16" ht="12.75">
      <c r="A14" t="s">
        <v>49</v>
      </c>
      <c s="34" t="s">
        <v>27</v>
      </c>
      <c s="34" t="s">
        <v>352</v>
      </c>
      <c s="35" t="s">
        <v>51</v>
      </c>
      <c s="6" t="s">
        <v>353</v>
      </c>
      <c s="36" t="s">
        <v>91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348</v>
      </c>
      <c>
        <f>(M14*21)/100</f>
      </c>
      <c t="s">
        <v>27</v>
      </c>
    </row>
    <row r="15" spans="1:5" ht="12.75">
      <c r="A15" s="35" t="s">
        <v>55</v>
      </c>
      <c r="E15" s="39" t="s">
        <v>354</v>
      </c>
    </row>
    <row r="16" spans="1:5" ht="12.75">
      <c r="A16" s="35" t="s">
        <v>57</v>
      </c>
      <c r="E16" s="40" t="s">
        <v>350</v>
      </c>
    </row>
    <row r="17" spans="1:5" ht="102">
      <c r="A17" t="s">
        <v>59</v>
      </c>
      <c r="E17" s="39" t="s">
        <v>355</v>
      </c>
    </row>
    <row r="18" spans="1:16" ht="12.75">
      <c r="A18" t="s">
        <v>49</v>
      </c>
      <c s="34" t="s">
        <v>26</v>
      </c>
      <c s="34" t="s">
        <v>356</v>
      </c>
      <c s="35" t="s">
        <v>51</v>
      </c>
      <c s="6" t="s">
        <v>357</v>
      </c>
      <c s="36" t="s">
        <v>91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348</v>
      </c>
      <c>
        <f>(M18*21)/100</f>
      </c>
      <c t="s">
        <v>27</v>
      </c>
    </row>
    <row r="19" spans="1:5" ht="12.75">
      <c r="A19" s="35" t="s">
        <v>55</v>
      </c>
      <c r="E19" s="39" t="s">
        <v>358</v>
      </c>
    </row>
    <row r="20" spans="1:5" ht="12.75">
      <c r="A20" s="35" t="s">
        <v>57</v>
      </c>
      <c r="E20" s="40" t="s">
        <v>350</v>
      </c>
    </row>
    <row r="21" spans="1:5" ht="38.25">
      <c r="A21" t="s">
        <v>59</v>
      </c>
      <c r="E21" s="39" t="s">
        <v>359</v>
      </c>
    </row>
    <row r="22" spans="1:13" ht="12.75">
      <c r="A22" t="s">
        <v>46</v>
      </c>
      <c r="C22" s="31" t="s">
        <v>27</v>
      </c>
      <c r="E22" s="33" t="s">
        <v>360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361</v>
      </c>
      <c s="35" t="s">
        <v>51</v>
      </c>
      <c s="6" t="s">
        <v>362</v>
      </c>
      <c s="36" t="s">
        <v>91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348</v>
      </c>
      <c>
        <f>(M23*21)/100</f>
      </c>
      <c t="s">
        <v>27</v>
      </c>
    </row>
    <row r="24" spans="1:5" ht="12.75">
      <c r="A24" s="35" t="s">
        <v>55</v>
      </c>
      <c r="E24" s="39" t="s">
        <v>363</v>
      </c>
    </row>
    <row r="25" spans="1:5" ht="12.75">
      <c r="A25" s="35" t="s">
        <v>57</v>
      </c>
      <c r="E25" s="40" t="s">
        <v>350</v>
      </c>
    </row>
    <row r="26" spans="1:5" ht="89.25">
      <c r="A26" t="s">
        <v>59</v>
      </c>
      <c r="E26" s="39" t="s">
        <v>364</v>
      </c>
    </row>
    <row r="27" spans="1:16" ht="12.75">
      <c r="A27" t="s">
        <v>49</v>
      </c>
      <c s="34" t="s">
        <v>69</v>
      </c>
      <c s="34" t="s">
        <v>365</v>
      </c>
      <c s="35" t="s">
        <v>51</v>
      </c>
      <c s="6" t="s">
        <v>366</v>
      </c>
      <c s="36" t="s">
        <v>91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348</v>
      </c>
      <c>
        <f>(M27*21)/100</f>
      </c>
      <c t="s">
        <v>27</v>
      </c>
    </row>
    <row r="28" spans="1:5" ht="12.75">
      <c r="A28" s="35" t="s">
        <v>55</v>
      </c>
      <c r="E28" s="39" t="s">
        <v>367</v>
      </c>
    </row>
    <row r="29" spans="1:5" ht="12.75">
      <c r="A29" s="35" t="s">
        <v>57</v>
      </c>
      <c r="E29" s="40" t="s">
        <v>350</v>
      </c>
    </row>
    <row r="30" spans="1:5" ht="76.5">
      <c r="A30" t="s">
        <v>59</v>
      </c>
      <c r="E30" s="39" t="s">
        <v>368</v>
      </c>
    </row>
    <row r="31" spans="1:16" ht="12.75">
      <c r="A31" t="s">
        <v>49</v>
      </c>
      <c s="34" t="s">
        <v>77</v>
      </c>
      <c s="34" t="s">
        <v>369</v>
      </c>
      <c s="35" t="s">
        <v>51</v>
      </c>
      <c s="6" t="s">
        <v>370</v>
      </c>
      <c s="36" t="s">
        <v>65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348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371</v>
      </c>
    </row>
    <row r="34" spans="1:5" ht="12.75">
      <c r="A34" t="s">
        <v>59</v>
      </c>
      <c r="E34" s="39" t="s">
        <v>372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373</v>
      </c>
      <c r="E4" s="26" t="s">
        <v>374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COUNTIFS(L8:L316,"=0",A8:A316,"P")+COUNTIFS(L8:L316,"",A8:A316,"P")+SUM(Q8:Q316)</f>
      </c>
    </row>
    <row r="8" spans="1:13" ht="12.75">
      <c r="A8" t="s">
        <v>44</v>
      </c>
      <c r="C8" s="28" t="s">
        <v>377</v>
      </c>
      <c r="E8" s="30" t="s">
        <v>376</v>
      </c>
      <c r="J8" s="29">
        <f>0+J9+J46+J123+J132+J141+J194+J203</f>
      </c>
      <c s="29">
        <f>0+K9+K46+K123+K132+K141+K194+K203</f>
      </c>
      <c s="29">
        <f>0+L9+L46+L123+L132+L141+L194+L203</f>
      </c>
      <c s="29">
        <f>0+M9+M46+M123+M132+M141+M194+M203</f>
      </c>
    </row>
    <row r="9" spans="1:13" ht="12.75">
      <c r="A9" t="s">
        <v>46</v>
      </c>
      <c r="C9" s="31" t="s">
        <v>378</v>
      </c>
      <c r="E9" s="33" t="s">
        <v>379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380</v>
      </c>
      <c s="35" t="s">
        <v>47</v>
      </c>
      <c s="6" t="s">
        <v>381</v>
      </c>
      <c s="36" t="s">
        <v>382</v>
      </c>
      <c s="37">
        <v>617.873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383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384</v>
      </c>
      <c s="35" t="s">
        <v>47</v>
      </c>
      <c s="6" t="s">
        <v>385</v>
      </c>
      <c s="36" t="s">
        <v>382</v>
      </c>
      <c s="37">
        <v>52.75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386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387</v>
      </c>
      <c s="35" t="s">
        <v>47</v>
      </c>
      <c s="6" t="s">
        <v>388</v>
      </c>
      <c s="36" t="s">
        <v>382</v>
      </c>
      <c s="37">
        <v>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389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390</v>
      </c>
      <c s="35" t="s">
        <v>47</v>
      </c>
      <c s="6" t="s">
        <v>391</v>
      </c>
      <c s="36" t="s">
        <v>382</v>
      </c>
      <c s="37">
        <v>520.606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392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393</v>
      </c>
      <c s="35" t="s">
        <v>47</v>
      </c>
      <c s="6" t="s">
        <v>394</v>
      </c>
      <c s="36" t="s">
        <v>382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395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396</v>
      </c>
      <c s="35" t="s">
        <v>47</v>
      </c>
      <c s="6" t="s">
        <v>397</v>
      </c>
      <c s="36" t="s">
        <v>382</v>
      </c>
      <c s="37">
        <v>0.025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25.5">
      <c r="A32" s="35" t="s">
        <v>57</v>
      </c>
      <c r="E32" s="40" t="s">
        <v>398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399</v>
      </c>
      <c s="35" t="s">
        <v>47</v>
      </c>
      <c s="6" t="s">
        <v>400</v>
      </c>
      <c s="36" t="s">
        <v>382</v>
      </c>
      <c s="37">
        <v>0.059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25.5">
      <c r="A36" s="35" t="s">
        <v>57</v>
      </c>
      <c r="E36" s="40" t="s">
        <v>401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402</v>
      </c>
      <c s="35" t="s">
        <v>47</v>
      </c>
      <c s="6" t="s">
        <v>403</v>
      </c>
      <c s="36" t="s">
        <v>382</v>
      </c>
      <c s="37">
        <v>126.6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25.5">
      <c r="A40" s="35" t="s">
        <v>57</v>
      </c>
      <c r="E40" s="40" t="s">
        <v>404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405</v>
      </c>
      <c s="35" t="s">
        <v>47</v>
      </c>
      <c s="6" t="s">
        <v>406</v>
      </c>
      <c s="36" t="s">
        <v>382</v>
      </c>
      <c s="37">
        <v>14.595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407</v>
      </c>
    </row>
    <row r="45" spans="1:5" ht="12.75">
      <c r="A45" t="s">
        <v>59</v>
      </c>
      <c r="E45" s="39" t="s">
        <v>60</v>
      </c>
    </row>
    <row r="46" spans="1:13" ht="12.75">
      <c r="A46" t="s">
        <v>46</v>
      </c>
      <c r="C46" s="31" t="s">
        <v>47</v>
      </c>
      <c r="E46" s="33" t="s">
        <v>233</v>
      </c>
      <c r="J46" s="32">
        <f>0</f>
      </c>
      <c s="32">
        <f>0</f>
      </c>
      <c s="32">
        <f>0+L47+L51+L55+L59+L63+L67+L71+L75+L79+L83+L87+L91+L95+L99+L103+L107+L111+L115+L119</f>
      </c>
      <c s="32">
        <f>0+M47+M51+M55+M59+M63+M67+M71+M75+M79+M83+M87+M91+M95+M99+M103+M107+M111+M115+M119</f>
      </c>
    </row>
    <row r="47" spans="1:16" ht="12.75">
      <c r="A47" t="s">
        <v>49</v>
      </c>
      <c s="34" t="s">
        <v>88</v>
      </c>
      <c s="34" t="s">
        <v>408</v>
      </c>
      <c s="35" t="s">
        <v>47</v>
      </c>
      <c s="6" t="s">
        <v>409</v>
      </c>
      <c s="36" t="s">
        <v>273</v>
      </c>
      <c s="37">
        <v>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410</v>
      </c>
    </row>
    <row r="50" spans="1:5" ht="12.75">
      <c r="A50" t="s">
        <v>59</v>
      </c>
      <c r="E50" s="39" t="s">
        <v>60</v>
      </c>
    </row>
    <row r="51" spans="1:16" ht="25.5">
      <c r="A51" t="s">
        <v>49</v>
      </c>
      <c s="34" t="s">
        <v>94</v>
      </c>
      <c s="34" t="s">
        <v>411</v>
      </c>
      <c s="35" t="s">
        <v>47</v>
      </c>
      <c s="6" t="s">
        <v>412</v>
      </c>
      <c s="36" t="s">
        <v>249</v>
      </c>
      <c s="37">
        <v>21.1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413</v>
      </c>
    </row>
    <row r="54" spans="1:5" ht="12.75">
      <c r="A54" t="s">
        <v>59</v>
      </c>
      <c r="E54" s="39" t="s">
        <v>60</v>
      </c>
    </row>
    <row r="55" spans="1:16" ht="25.5">
      <c r="A55" t="s">
        <v>49</v>
      </c>
      <c s="34" t="s">
        <v>97</v>
      </c>
      <c s="34" t="s">
        <v>414</v>
      </c>
      <c s="35" t="s">
        <v>47</v>
      </c>
      <c s="6" t="s">
        <v>415</v>
      </c>
      <c s="36" t="s">
        <v>249</v>
      </c>
      <c s="37">
        <v>63.3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416</v>
      </c>
    </row>
    <row r="57" spans="1:5" ht="25.5">
      <c r="A57" s="35" t="s">
        <v>57</v>
      </c>
      <c r="E57" s="40" t="s">
        <v>417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100</v>
      </c>
      <c s="34" t="s">
        <v>418</v>
      </c>
      <c s="35" t="s">
        <v>47</v>
      </c>
      <c s="6" t="s">
        <v>419</v>
      </c>
      <c s="36" t="s">
        <v>249</v>
      </c>
      <c s="37">
        <v>14.85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420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103</v>
      </c>
      <c s="34" t="s">
        <v>421</v>
      </c>
      <c s="35" t="s">
        <v>47</v>
      </c>
      <c s="6" t="s">
        <v>422</v>
      </c>
      <c s="36" t="s">
        <v>423</v>
      </c>
      <c s="37">
        <v>297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424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106</v>
      </c>
      <c s="34" t="s">
        <v>425</v>
      </c>
      <c s="35" t="s">
        <v>47</v>
      </c>
      <c s="6" t="s">
        <v>426</v>
      </c>
      <c s="36" t="s">
        <v>249</v>
      </c>
      <c s="37">
        <v>245.037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25.5">
      <c r="A69" s="35" t="s">
        <v>57</v>
      </c>
      <c r="E69" s="40" t="s">
        <v>427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110</v>
      </c>
      <c s="34" t="s">
        <v>428</v>
      </c>
      <c s="35" t="s">
        <v>47</v>
      </c>
      <c s="6" t="s">
        <v>429</v>
      </c>
      <c s="36" t="s">
        <v>53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430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114</v>
      </c>
      <c s="34" t="s">
        <v>431</v>
      </c>
      <c s="35" t="s">
        <v>47</v>
      </c>
      <c s="6" t="s">
        <v>432</v>
      </c>
      <c s="36" t="s">
        <v>249</v>
      </c>
      <c s="37">
        <v>46.8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25.5">
      <c r="A77" s="35" t="s">
        <v>57</v>
      </c>
      <c r="E77" s="40" t="s">
        <v>433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117</v>
      </c>
      <c s="34" t="s">
        <v>434</v>
      </c>
      <c s="35" t="s">
        <v>47</v>
      </c>
      <c s="6" t="s">
        <v>435</v>
      </c>
      <c s="36" t="s">
        <v>249</v>
      </c>
      <c s="37">
        <v>2.1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436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120</v>
      </c>
      <c s="34" t="s">
        <v>255</v>
      </c>
      <c s="35" t="s">
        <v>47</v>
      </c>
      <c s="6" t="s">
        <v>256</v>
      </c>
      <c s="36" t="s">
        <v>249</v>
      </c>
      <c s="37">
        <v>46.8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25.5">
      <c r="A85" s="35" t="s">
        <v>57</v>
      </c>
      <c r="E85" s="40" t="s">
        <v>437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124</v>
      </c>
      <c s="34" t="s">
        <v>438</v>
      </c>
      <c s="35" t="s">
        <v>47</v>
      </c>
      <c s="6" t="s">
        <v>439</v>
      </c>
      <c s="36" t="s">
        <v>249</v>
      </c>
      <c s="37">
        <v>11.76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440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128</v>
      </c>
      <c s="34" t="s">
        <v>441</v>
      </c>
      <c s="35" t="s">
        <v>47</v>
      </c>
      <c s="6" t="s">
        <v>442</v>
      </c>
      <c s="36" t="s">
        <v>273</v>
      </c>
      <c s="37">
        <v>564.293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443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132</v>
      </c>
      <c s="34" t="s">
        <v>444</v>
      </c>
      <c s="35" t="s">
        <v>47</v>
      </c>
      <c s="6" t="s">
        <v>445</v>
      </c>
      <c s="36" t="s">
        <v>273</v>
      </c>
      <c s="37">
        <v>99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446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135</v>
      </c>
      <c s="34" t="s">
        <v>447</v>
      </c>
      <c s="35" t="s">
        <v>47</v>
      </c>
      <c s="6" t="s">
        <v>448</v>
      </c>
      <c s="36" t="s">
        <v>273</v>
      </c>
      <c s="37">
        <v>220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449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139</v>
      </c>
      <c s="34" t="s">
        <v>450</v>
      </c>
      <c s="35" t="s">
        <v>47</v>
      </c>
      <c s="6" t="s">
        <v>451</v>
      </c>
      <c s="36" t="s">
        <v>273</v>
      </c>
      <c s="37">
        <v>625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25.5">
      <c r="A105" s="35" t="s">
        <v>57</v>
      </c>
      <c r="E105" s="40" t="s">
        <v>452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142</v>
      </c>
      <c s="34" t="s">
        <v>453</v>
      </c>
      <c s="35" t="s">
        <v>47</v>
      </c>
      <c s="6" t="s">
        <v>454</v>
      </c>
      <c s="36" t="s">
        <v>273</v>
      </c>
      <c s="37">
        <v>99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446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146</v>
      </c>
      <c s="34" t="s">
        <v>455</v>
      </c>
      <c s="35" t="s">
        <v>47</v>
      </c>
      <c s="6" t="s">
        <v>456</v>
      </c>
      <c s="36" t="s">
        <v>273</v>
      </c>
      <c s="37">
        <v>220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449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149</v>
      </c>
      <c s="34" t="s">
        <v>457</v>
      </c>
      <c s="35" t="s">
        <v>47</v>
      </c>
      <c s="6" t="s">
        <v>458</v>
      </c>
      <c s="36" t="s">
        <v>273</v>
      </c>
      <c s="37">
        <v>220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449</v>
      </c>
    </row>
    <row r="118" spans="1:5" ht="12.75">
      <c r="A118" t="s">
        <v>59</v>
      </c>
      <c r="E118" s="39" t="s">
        <v>60</v>
      </c>
    </row>
    <row r="119" spans="1:16" ht="12.75">
      <c r="A119" t="s">
        <v>49</v>
      </c>
      <c s="34" t="s">
        <v>152</v>
      </c>
      <c s="34" t="s">
        <v>459</v>
      </c>
      <c s="35" t="s">
        <v>47</v>
      </c>
      <c s="6" t="s">
        <v>460</v>
      </c>
      <c s="36" t="s">
        <v>249</v>
      </c>
      <c s="37">
        <v>47.85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461</v>
      </c>
    </row>
    <row r="122" spans="1:5" ht="12.75">
      <c r="A122" t="s">
        <v>59</v>
      </c>
      <c r="E122" s="39" t="s">
        <v>60</v>
      </c>
    </row>
    <row r="123" spans="1:13" ht="12.75">
      <c r="A123" t="s">
        <v>46</v>
      </c>
      <c r="C123" s="31" t="s">
        <v>27</v>
      </c>
      <c r="E123" s="33" t="s">
        <v>462</v>
      </c>
      <c r="J123" s="32">
        <f>0</f>
      </c>
      <c s="32">
        <f>0</f>
      </c>
      <c s="32">
        <f>0+L124+L128</f>
      </c>
      <c s="32">
        <f>0+M124+M128</f>
      </c>
    </row>
    <row r="124" spans="1:16" ht="12.75">
      <c r="A124" t="s">
        <v>49</v>
      </c>
      <c s="34" t="s">
        <v>155</v>
      </c>
      <c s="34" t="s">
        <v>463</v>
      </c>
      <c s="35" t="s">
        <v>47</v>
      </c>
      <c s="6" t="s">
        <v>464</v>
      </c>
      <c s="36" t="s">
        <v>273</v>
      </c>
      <c s="37">
        <v>53.28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56</v>
      </c>
    </row>
    <row r="126" spans="1:5" ht="12.75">
      <c r="A126" s="35" t="s">
        <v>57</v>
      </c>
      <c r="E126" s="40" t="s">
        <v>465</v>
      </c>
    </row>
    <row r="127" spans="1:5" ht="12.75">
      <c r="A127" t="s">
        <v>59</v>
      </c>
      <c r="E127" s="39" t="s">
        <v>60</v>
      </c>
    </row>
    <row r="128" spans="1:16" ht="12.75">
      <c r="A128" t="s">
        <v>49</v>
      </c>
      <c s="34" t="s">
        <v>158</v>
      </c>
      <c s="34" t="s">
        <v>466</v>
      </c>
      <c s="35" t="s">
        <v>47</v>
      </c>
      <c s="6" t="s">
        <v>467</v>
      </c>
      <c s="36" t="s">
        <v>53</v>
      </c>
      <c s="37">
        <v>37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468</v>
      </c>
    </row>
    <row r="131" spans="1:5" ht="12.75">
      <c r="A131" t="s">
        <v>59</v>
      </c>
      <c r="E131" s="39" t="s">
        <v>60</v>
      </c>
    </row>
    <row r="132" spans="1:13" ht="12.75">
      <c r="A132" t="s">
        <v>46</v>
      </c>
      <c r="C132" s="31" t="s">
        <v>66</v>
      </c>
      <c r="E132" s="33" t="s">
        <v>469</v>
      </c>
      <c r="J132" s="32">
        <f>0</f>
      </c>
      <c s="32">
        <f>0</f>
      </c>
      <c s="32">
        <f>0+L133+L137</f>
      </c>
      <c s="32">
        <f>0+M133+M137</f>
      </c>
    </row>
    <row r="133" spans="1:16" ht="12.75">
      <c r="A133" t="s">
        <v>49</v>
      </c>
      <c s="34" t="s">
        <v>162</v>
      </c>
      <c s="34" t="s">
        <v>470</v>
      </c>
      <c s="35" t="s">
        <v>47</v>
      </c>
      <c s="6" t="s">
        <v>471</v>
      </c>
      <c s="36" t="s">
        <v>249</v>
      </c>
      <c s="37">
        <v>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56</v>
      </c>
    </row>
    <row r="135" spans="1:5" ht="12.75">
      <c r="A135" s="35" t="s">
        <v>57</v>
      </c>
      <c r="E135" s="40" t="s">
        <v>472</v>
      </c>
    </row>
    <row r="136" spans="1:5" ht="12.75">
      <c r="A136" t="s">
        <v>59</v>
      </c>
      <c r="E136" s="39" t="s">
        <v>60</v>
      </c>
    </row>
    <row r="137" spans="1:16" ht="12.75">
      <c r="A137" t="s">
        <v>49</v>
      </c>
      <c s="34" t="s">
        <v>165</v>
      </c>
      <c s="34" t="s">
        <v>473</v>
      </c>
      <c s="35" t="s">
        <v>47</v>
      </c>
      <c s="6" t="s">
        <v>474</v>
      </c>
      <c s="36" t="s">
        <v>249</v>
      </c>
      <c s="37">
        <v>48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25.5">
      <c r="A139" s="35" t="s">
        <v>57</v>
      </c>
      <c r="E139" s="40" t="s">
        <v>475</v>
      </c>
    </row>
    <row r="140" spans="1:5" ht="12.75">
      <c r="A140" t="s">
        <v>59</v>
      </c>
      <c r="E140" s="39" t="s">
        <v>60</v>
      </c>
    </row>
    <row r="141" spans="1:13" ht="12.75">
      <c r="A141" t="s">
        <v>46</v>
      </c>
      <c r="C141" s="31" t="s">
        <v>69</v>
      </c>
      <c r="E141" s="33" t="s">
        <v>476</v>
      </c>
      <c r="J141" s="32">
        <f>0</f>
      </c>
      <c s="32">
        <f>0</f>
      </c>
      <c s="32">
        <f>0+L142+L146+L150+L154+L158+L162+L166+L170+L174+L178+L182+L186+L190</f>
      </c>
      <c s="32">
        <f>0+M142+M146+M150+M154+M158+M162+M166+M170+M174+M178+M182+M186+M190</f>
      </c>
    </row>
    <row r="142" spans="1:16" ht="25.5">
      <c r="A142" t="s">
        <v>49</v>
      </c>
      <c s="34" t="s">
        <v>168</v>
      </c>
      <c s="34" t="s">
        <v>477</v>
      </c>
      <c s="35" t="s">
        <v>47</v>
      </c>
      <c s="6" t="s">
        <v>478</v>
      </c>
      <c s="36" t="s">
        <v>249</v>
      </c>
      <c s="37">
        <v>282.147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479</v>
      </c>
    </row>
    <row r="145" spans="1:5" ht="12.75">
      <c r="A145" t="s">
        <v>59</v>
      </c>
      <c r="E145" s="39" t="s">
        <v>60</v>
      </c>
    </row>
    <row r="146" spans="1:16" ht="25.5">
      <c r="A146" t="s">
        <v>49</v>
      </c>
      <c s="34" t="s">
        <v>171</v>
      </c>
      <c s="34" t="s">
        <v>480</v>
      </c>
      <c s="35" t="s">
        <v>47</v>
      </c>
      <c s="6" t="s">
        <v>481</v>
      </c>
      <c s="36" t="s">
        <v>273</v>
      </c>
      <c s="37">
        <v>677.152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482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177</v>
      </c>
      <c s="34" t="s">
        <v>483</v>
      </c>
      <c s="35" t="s">
        <v>47</v>
      </c>
      <c s="6" t="s">
        <v>484</v>
      </c>
      <c s="36" t="s">
        <v>249</v>
      </c>
      <c s="37">
        <v>223.9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485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182</v>
      </c>
      <c s="34" t="s">
        <v>486</v>
      </c>
      <c s="35" t="s">
        <v>47</v>
      </c>
      <c s="6" t="s">
        <v>487</v>
      </c>
      <c s="36" t="s">
        <v>249</v>
      </c>
      <c s="37">
        <v>43.01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488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186</v>
      </c>
      <c s="34" t="s">
        <v>489</v>
      </c>
      <c s="35" t="s">
        <v>47</v>
      </c>
      <c s="6" t="s">
        <v>490</v>
      </c>
      <c s="36" t="s">
        <v>53</v>
      </c>
      <c s="37">
        <v>91.015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38.25">
      <c r="A160" s="35" t="s">
        <v>57</v>
      </c>
      <c r="E160" s="40" t="s">
        <v>491</v>
      </c>
    </row>
    <row r="161" spans="1:5" ht="12.75">
      <c r="A161" t="s">
        <v>59</v>
      </c>
      <c r="E161" s="39" t="s">
        <v>60</v>
      </c>
    </row>
    <row r="162" spans="1:16" ht="25.5">
      <c r="A162" t="s">
        <v>49</v>
      </c>
      <c s="34" t="s">
        <v>189</v>
      </c>
      <c s="34" t="s">
        <v>492</v>
      </c>
      <c s="35" t="s">
        <v>47</v>
      </c>
      <c s="6" t="s">
        <v>493</v>
      </c>
      <c s="36" t="s">
        <v>53</v>
      </c>
      <c s="37">
        <v>440.687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38.25">
      <c r="A164" s="35" t="s">
        <v>57</v>
      </c>
      <c r="E164" s="40" t="s">
        <v>494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192</v>
      </c>
      <c s="34" t="s">
        <v>495</v>
      </c>
      <c s="35" t="s">
        <v>47</v>
      </c>
      <c s="6" t="s">
        <v>496</v>
      </c>
      <c s="36" t="s">
        <v>65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497</v>
      </c>
    </row>
    <row r="169" spans="1:5" ht="12.75">
      <c r="A169" t="s">
        <v>59</v>
      </c>
      <c r="E169" s="39" t="s">
        <v>60</v>
      </c>
    </row>
    <row r="170" spans="1:16" ht="12.75">
      <c r="A170" t="s">
        <v>49</v>
      </c>
      <c s="34" t="s">
        <v>195</v>
      </c>
      <c s="34" t="s">
        <v>498</v>
      </c>
      <c s="35" t="s">
        <v>47</v>
      </c>
      <c s="6" t="s">
        <v>499</v>
      </c>
      <c s="36" t="s">
        <v>65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500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501</v>
      </c>
    </row>
    <row r="173" spans="1:5" ht="38.25">
      <c r="A173" t="s">
        <v>59</v>
      </c>
      <c r="E173" s="39" t="s">
        <v>502</v>
      </c>
    </row>
    <row r="174" spans="1:16" ht="12.75">
      <c r="A174" t="s">
        <v>49</v>
      </c>
      <c s="34" t="s">
        <v>198</v>
      </c>
      <c s="34" t="s">
        <v>503</v>
      </c>
      <c s="35" t="s">
        <v>47</v>
      </c>
      <c s="6" t="s">
        <v>504</v>
      </c>
      <c s="36" t="s">
        <v>273</v>
      </c>
      <c s="37">
        <v>562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505</v>
      </c>
    </row>
    <row r="177" spans="1:5" ht="12.75">
      <c r="A177" t="s">
        <v>59</v>
      </c>
      <c r="E177" s="39" t="s">
        <v>60</v>
      </c>
    </row>
    <row r="178" spans="1:16" ht="12.75">
      <c r="A178" t="s">
        <v>49</v>
      </c>
      <c s="34" t="s">
        <v>201</v>
      </c>
      <c s="34" t="s">
        <v>506</v>
      </c>
      <c s="35" t="s">
        <v>47</v>
      </c>
      <c s="6" t="s">
        <v>507</v>
      </c>
      <c s="36" t="s">
        <v>273</v>
      </c>
      <c s="37">
        <v>70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12.75">
      <c r="A180" s="35" t="s">
        <v>57</v>
      </c>
      <c r="E180" s="40" t="s">
        <v>508</v>
      </c>
    </row>
    <row r="181" spans="1:5" ht="12.75">
      <c r="A181" t="s">
        <v>59</v>
      </c>
      <c r="E181" s="39" t="s">
        <v>60</v>
      </c>
    </row>
    <row r="182" spans="1:16" ht="12.75">
      <c r="A182" t="s">
        <v>49</v>
      </c>
      <c s="34" t="s">
        <v>205</v>
      </c>
      <c s="34" t="s">
        <v>509</v>
      </c>
      <c s="35" t="s">
        <v>47</v>
      </c>
      <c s="6" t="s">
        <v>510</v>
      </c>
      <c s="36" t="s">
        <v>273</v>
      </c>
      <c s="37">
        <v>422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12.75">
      <c r="A184" s="35" t="s">
        <v>57</v>
      </c>
      <c r="E184" s="40" t="s">
        <v>511</v>
      </c>
    </row>
    <row r="185" spans="1:5" ht="12.75">
      <c r="A185" t="s">
        <v>59</v>
      </c>
      <c r="E185" s="39" t="s">
        <v>60</v>
      </c>
    </row>
    <row r="186" spans="1:16" ht="12.75">
      <c r="A186" t="s">
        <v>49</v>
      </c>
      <c s="34" t="s">
        <v>208</v>
      </c>
      <c s="34" t="s">
        <v>512</v>
      </c>
      <c s="35" t="s">
        <v>47</v>
      </c>
      <c s="6" t="s">
        <v>513</v>
      </c>
      <c s="36" t="s">
        <v>273</v>
      </c>
      <c s="37">
        <v>211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12.75">
      <c r="A188" s="35" t="s">
        <v>57</v>
      </c>
      <c r="E188" s="40" t="s">
        <v>514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211</v>
      </c>
      <c s="34" t="s">
        <v>515</v>
      </c>
      <c s="35" t="s">
        <v>47</v>
      </c>
      <c s="6" t="s">
        <v>516</v>
      </c>
      <c s="36" t="s">
        <v>273</v>
      </c>
      <c s="37">
        <v>211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56</v>
      </c>
    </row>
    <row r="192" spans="1:5" ht="12.75">
      <c r="A192" s="35" t="s">
        <v>57</v>
      </c>
      <c r="E192" s="40" t="s">
        <v>514</v>
      </c>
    </row>
    <row r="193" spans="1:5" ht="12.75">
      <c r="A193" t="s">
        <v>59</v>
      </c>
      <c r="E193" s="39" t="s">
        <v>60</v>
      </c>
    </row>
    <row r="194" spans="1:13" ht="12.75">
      <c r="A194" t="s">
        <v>46</v>
      </c>
      <c r="C194" s="31" t="s">
        <v>81</v>
      </c>
      <c r="E194" s="33" t="s">
        <v>517</v>
      </c>
      <c r="J194" s="32">
        <f>0</f>
      </c>
      <c s="32">
        <f>0</f>
      </c>
      <c s="32">
        <f>0+L195+L199</f>
      </c>
      <c s="32">
        <f>0+M195+M199</f>
      </c>
    </row>
    <row r="195" spans="1:16" ht="12.75">
      <c r="A195" t="s">
        <v>49</v>
      </c>
      <c s="34" t="s">
        <v>214</v>
      </c>
      <c s="34" t="s">
        <v>518</v>
      </c>
      <c s="35" t="s">
        <v>47</v>
      </c>
      <c s="6" t="s">
        <v>519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520</v>
      </c>
    </row>
    <row r="197" spans="1:5" ht="12.75">
      <c r="A197" s="35" t="s">
        <v>57</v>
      </c>
      <c r="E197" s="40" t="s">
        <v>60</v>
      </c>
    </row>
    <row r="198" spans="1:5" ht="12.75">
      <c r="A198" t="s">
        <v>59</v>
      </c>
      <c r="E198" s="39" t="s">
        <v>51</v>
      </c>
    </row>
    <row r="199" spans="1:16" ht="12.75">
      <c r="A199" t="s">
        <v>49</v>
      </c>
      <c s="34" t="s">
        <v>217</v>
      </c>
      <c s="34" t="s">
        <v>521</v>
      </c>
      <c s="35" t="s">
        <v>47</v>
      </c>
      <c s="6" t="s">
        <v>522</v>
      </c>
      <c s="36" t="s">
        <v>65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523</v>
      </c>
    </row>
    <row r="202" spans="1:5" ht="12.75">
      <c r="A202" t="s">
        <v>59</v>
      </c>
      <c r="E202" s="39" t="s">
        <v>60</v>
      </c>
    </row>
    <row r="203" spans="1:13" ht="12.75">
      <c r="A203" t="s">
        <v>46</v>
      </c>
      <c r="C203" s="31" t="s">
        <v>84</v>
      </c>
      <c r="E203" s="33" t="s">
        <v>524</v>
      </c>
      <c r="J203" s="32">
        <f>0</f>
      </c>
      <c s="32">
        <f>0</f>
      </c>
      <c s="32">
        <f>0+L204+L208+L212+L216+L220+L224+L228+L232+L236+L240+L244+L248+L252+L256+L260+L264+L268+L272+L276+L280+L284+L288+L292+L296+L300+L304+L308+L312+L316</f>
      </c>
      <c s="32">
        <f>0+M204+M208+M212+M216+M220+M224+M228+M232+M236+M240+M244+M248+M252+M256+M260+M264+M268+M272+M276+M280+M284+M288+M292+M296+M300+M304+M308+M312+M316</f>
      </c>
    </row>
    <row r="204" spans="1:16" ht="12.75">
      <c r="A204" t="s">
        <v>49</v>
      </c>
      <c s="34" t="s">
        <v>220</v>
      </c>
      <c s="34" t="s">
        <v>525</v>
      </c>
      <c s="35" t="s">
        <v>47</v>
      </c>
      <c s="6" t="s">
        <v>526</v>
      </c>
      <c s="36" t="s">
        <v>65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56</v>
      </c>
    </row>
    <row r="206" spans="1:5" ht="38.25">
      <c r="A206" s="35" t="s">
        <v>57</v>
      </c>
      <c r="E206" s="40" t="s">
        <v>527</v>
      </c>
    </row>
    <row r="207" spans="1:5" ht="12.75">
      <c r="A207" t="s">
        <v>59</v>
      </c>
      <c r="E207" s="39" t="s">
        <v>51</v>
      </c>
    </row>
    <row r="208" spans="1:16" ht="12.75">
      <c r="A208" t="s">
        <v>49</v>
      </c>
      <c s="34" t="s">
        <v>223</v>
      </c>
      <c s="34" t="s">
        <v>528</v>
      </c>
      <c s="35" t="s">
        <v>47</v>
      </c>
      <c s="6" t="s">
        <v>529</v>
      </c>
      <c s="36" t="s">
        <v>65</v>
      </c>
      <c s="37">
        <v>7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56</v>
      </c>
    </row>
    <row r="210" spans="1:5" ht="12.75">
      <c r="A210" s="35" t="s">
        <v>57</v>
      </c>
      <c r="E210" s="40" t="s">
        <v>530</v>
      </c>
    </row>
    <row r="211" spans="1:5" ht="12.75">
      <c r="A211" t="s">
        <v>59</v>
      </c>
      <c r="E211" s="39" t="s">
        <v>60</v>
      </c>
    </row>
    <row r="212" spans="1:16" ht="25.5">
      <c r="A212" t="s">
        <v>49</v>
      </c>
      <c s="34" t="s">
        <v>226</v>
      </c>
      <c s="34" t="s">
        <v>531</v>
      </c>
      <c s="35" t="s">
        <v>47</v>
      </c>
      <c s="6" t="s">
        <v>532</v>
      </c>
      <c s="36" t="s">
        <v>65</v>
      </c>
      <c s="37">
        <v>10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56</v>
      </c>
    </row>
    <row r="214" spans="1:5" ht="12.75">
      <c r="A214" s="35" t="s">
        <v>57</v>
      </c>
      <c r="E214" s="40" t="s">
        <v>533</v>
      </c>
    </row>
    <row r="215" spans="1:5" ht="12.75">
      <c r="A215" t="s">
        <v>59</v>
      </c>
      <c r="E215" s="39" t="s">
        <v>60</v>
      </c>
    </row>
    <row r="216" spans="1:16" ht="12.75">
      <c r="A216" t="s">
        <v>49</v>
      </c>
      <c s="34" t="s">
        <v>229</v>
      </c>
      <c s="34" t="s">
        <v>534</v>
      </c>
      <c s="35" t="s">
        <v>47</v>
      </c>
      <c s="6" t="s">
        <v>535</v>
      </c>
      <c s="36" t="s">
        <v>65</v>
      </c>
      <c s="37">
        <v>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56</v>
      </c>
    </row>
    <row r="218" spans="1:5" ht="12.75">
      <c r="A218" s="35" t="s">
        <v>57</v>
      </c>
      <c r="E218" s="40" t="s">
        <v>536</v>
      </c>
    </row>
    <row r="219" spans="1:5" ht="12.75">
      <c r="A219" t="s">
        <v>59</v>
      </c>
      <c r="E219" s="39" t="s">
        <v>60</v>
      </c>
    </row>
    <row r="220" spans="1:16" ht="25.5">
      <c r="A220" t="s">
        <v>49</v>
      </c>
      <c s="34" t="s">
        <v>234</v>
      </c>
      <c s="34" t="s">
        <v>537</v>
      </c>
      <c s="35" t="s">
        <v>47</v>
      </c>
      <c s="6" t="s">
        <v>538</v>
      </c>
      <c s="36" t="s">
        <v>273</v>
      </c>
      <c s="37">
        <v>12.5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539</v>
      </c>
    </row>
    <row r="223" spans="1:5" ht="12.75">
      <c r="A223" t="s">
        <v>59</v>
      </c>
      <c r="E223" s="39" t="s">
        <v>60</v>
      </c>
    </row>
    <row r="224" spans="1:16" ht="12.75">
      <c r="A224" t="s">
        <v>49</v>
      </c>
      <c s="34" t="s">
        <v>239</v>
      </c>
      <c s="34" t="s">
        <v>540</v>
      </c>
      <c s="35" t="s">
        <v>47</v>
      </c>
      <c s="6" t="s">
        <v>541</v>
      </c>
      <c s="36" t="s">
        <v>53</v>
      </c>
      <c s="37">
        <v>11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542</v>
      </c>
    </row>
    <row r="226" spans="1:5" ht="12.75">
      <c r="A226" s="35" t="s">
        <v>57</v>
      </c>
      <c r="E226" s="40" t="s">
        <v>543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242</v>
      </c>
      <c s="34" t="s">
        <v>544</v>
      </c>
      <c s="35" t="s">
        <v>47</v>
      </c>
      <c s="6" t="s">
        <v>545</v>
      </c>
      <c s="36" t="s">
        <v>249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546</v>
      </c>
    </row>
    <row r="230" spans="1:5" ht="12.75">
      <c r="A230" s="35" t="s">
        <v>57</v>
      </c>
      <c r="E230" s="40" t="s">
        <v>547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246</v>
      </c>
      <c s="34" t="s">
        <v>548</v>
      </c>
      <c s="35" t="s">
        <v>47</v>
      </c>
      <c s="6" t="s">
        <v>549</v>
      </c>
      <c s="36" t="s">
        <v>53</v>
      </c>
      <c s="37">
        <v>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550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251</v>
      </c>
      <c s="34" t="s">
        <v>551</v>
      </c>
      <c s="35" t="s">
        <v>47</v>
      </c>
      <c s="6" t="s">
        <v>552</v>
      </c>
      <c s="36" t="s">
        <v>273</v>
      </c>
      <c s="37">
        <v>26.712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553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254</v>
      </c>
      <c s="34" t="s">
        <v>554</v>
      </c>
      <c s="35" t="s">
        <v>47</v>
      </c>
      <c s="6" t="s">
        <v>555</v>
      </c>
      <c s="36" t="s">
        <v>53</v>
      </c>
      <c s="37">
        <v>8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556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257</v>
      </c>
      <c s="34" t="s">
        <v>557</v>
      </c>
      <c s="35" t="s">
        <v>47</v>
      </c>
      <c s="6" t="s">
        <v>558</v>
      </c>
      <c s="36" t="s">
        <v>53</v>
      </c>
      <c s="37">
        <v>10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559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260</v>
      </c>
      <c s="34" t="s">
        <v>560</v>
      </c>
      <c s="35" t="s">
        <v>47</v>
      </c>
      <c s="6" t="s">
        <v>561</v>
      </c>
      <c s="36" t="s">
        <v>65</v>
      </c>
      <c s="37">
        <v>7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25.5">
      <c r="A250" s="35" t="s">
        <v>57</v>
      </c>
      <c r="E250" s="40" t="s">
        <v>562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263</v>
      </c>
      <c s="34" t="s">
        <v>563</v>
      </c>
      <c s="35" t="s">
        <v>47</v>
      </c>
      <c s="6" t="s">
        <v>564</v>
      </c>
      <c s="36" t="s">
        <v>273</v>
      </c>
      <c s="37">
        <v>352.55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565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566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267</v>
      </c>
      <c s="34" t="s">
        <v>567</v>
      </c>
      <c s="35" t="s">
        <v>47</v>
      </c>
      <c s="6" t="s">
        <v>568</v>
      </c>
      <c s="36" t="s">
        <v>273</v>
      </c>
      <c s="37">
        <v>57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565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38.25">
      <c r="A258" s="35" t="s">
        <v>57</v>
      </c>
      <c r="E258" s="40" t="s">
        <v>569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270</v>
      </c>
      <c s="34" t="s">
        <v>570</v>
      </c>
      <c s="35" t="s">
        <v>47</v>
      </c>
      <c s="6" t="s">
        <v>571</v>
      </c>
      <c s="36" t="s">
        <v>53</v>
      </c>
      <c s="37">
        <v>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572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274</v>
      </c>
      <c s="34" t="s">
        <v>573</v>
      </c>
      <c s="35" t="s">
        <v>47</v>
      </c>
      <c s="6" t="s">
        <v>574</v>
      </c>
      <c s="36" t="s">
        <v>249</v>
      </c>
      <c s="37">
        <v>260.303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575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279</v>
      </c>
      <c s="34" t="s">
        <v>576</v>
      </c>
      <c s="35" t="s">
        <v>47</v>
      </c>
      <c s="6" t="s">
        <v>577</v>
      </c>
      <c s="36" t="s">
        <v>423</v>
      </c>
      <c s="37">
        <v>5206.058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578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321</v>
      </c>
      <c s="34" t="s">
        <v>579</v>
      </c>
      <c s="35" t="s">
        <v>47</v>
      </c>
      <c s="6" t="s">
        <v>580</v>
      </c>
      <c s="36" t="s">
        <v>53</v>
      </c>
      <c s="37">
        <v>91.015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581</v>
      </c>
    </row>
    <row r="275" spans="1:5" ht="12.75">
      <c r="A275" t="s">
        <v>59</v>
      </c>
      <c r="E275" s="39" t="s">
        <v>60</v>
      </c>
    </row>
    <row r="276" spans="1:16" ht="12.75">
      <c r="A276" t="s">
        <v>49</v>
      </c>
      <c s="34" t="s">
        <v>322</v>
      </c>
      <c s="34" t="s">
        <v>582</v>
      </c>
      <c s="35" t="s">
        <v>47</v>
      </c>
      <c s="6" t="s">
        <v>583</v>
      </c>
      <c s="36" t="s">
        <v>65</v>
      </c>
      <c s="37">
        <v>12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584</v>
      </c>
    </row>
    <row r="278" spans="1:5" ht="12.75">
      <c r="A278" s="35" t="s">
        <v>57</v>
      </c>
      <c r="E278" s="40" t="s">
        <v>585</v>
      </c>
    </row>
    <row r="279" spans="1:5" ht="12.75">
      <c r="A279" t="s">
        <v>59</v>
      </c>
      <c r="E279" s="39" t="s">
        <v>60</v>
      </c>
    </row>
    <row r="280" spans="1:16" ht="25.5">
      <c r="A280" t="s">
        <v>49</v>
      </c>
      <c s="34" t="s">
        <v>323</v>
      </c>
      <c s="34" t="s">
        <v>586</v>
      </c>
      <c s="35" t="s">
        <v>47</v>
      </c>
      <c s="6" t="s">
        <v>587</v>
      </c>
      <c s="36" t="s">
        <v>588</v>
      </c>
      <c s="37">
        <v>12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589</v>
      </c>
    </row>
    <row r="282" spans="1:5" ht="12.75">
      <c r="A282" s="35" t="s">
        <v>57</v>
      </c>
      <c r="E282" s="40" t="s">
        <v>590</v>
      </c>
    </row>
    <row r="283" spans="1:5" ht="12.75">
      <c r="A283" t="s">
        <v>59</v>
      </c>
      <c r="E283" s="39" t="s">
        <v>60</v>
      </c>
    </row>
    <row r="284" spans="1:16" ht="25.5">
      <c r="A284" t="s">
        <v>49</v>
      </c>
      <c s="34" t="s">
        <v>324</v>
      </c>
      <c s="34" t="s">
        <v>591</v>
      </c>
      <c s="35" t="s">
        <v>47</v>
      </c>
      <c s="6" t="s">
        <v>592</v>
      </c>
      <c s="36" t="s">
        <v>588</v>
      </c>
      <c s="37">
        <v>179.955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56</v>
      </c>
    </row>
    <row r="286" spans="1:5" ht="12.75">
      <c r="A286" s="35" t="s">
        <v>57</v>
      </c>
      <c r="E286" s="40" t="s">
        <v>593</v>
      </c>
    </row>
    <row r="287" spans="1:5" ht="12.75">
      <c r="A287" t="s">
        <v>59</v>
      </c>
      <c r="E287" s="39" t="s">
        <v>60</v>
      </c>
    </row>
    <row r="288" spans="1:16" ht="12.75">
      <c r="A288" t="s">
        <v>49</v>
      </c>
      <c s="34" t="s">
        <v>325</v>
      </c>
      <c s="34" t="s">
        <v>594</v>
      </c>
      <c s="35" t="s">
        <v>47</v>
      </c>
      <c s="6" t="s">
        <v>595</v>
      </c>
      <c s="36" t="s">
        <v>273</v>
      </c>
      <c s="37">
        <v>42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56</v>
      </c>
    </row>
    <row r="290" spans="1:5" ht="12.75">
      <c r="A290" s="35" t="s">
        <v>57</v>
      </c>
      <c r="E290" s="40" t="s">
        <v>596</v>
      </c>
    </row>
    <row r="291" spans="1:5" ht="12.75">
      <c r="A291" t="s">
        <v>59</v>
      </c>
      <c r="E291" s="39" t="s">
        <v>60</v>
      </c>
    </row>
    <row r="292" spans="1:16" ht="25.5">
      <c r="A292" t="s">
        <v>49</v>
      </c>
      <c s="34" t="s">
        <v>328</v>
      </c>
      <c s="34" t="s">
        <v>597</v>
      </c>
      <c s="35" t="s">
        <v>47</v>
      </c>
      <c s="6" t="s">
        <v>598</v>
      </c>
      <c s="36" t="s">
        <v>588</v>
      </c>
      <c s="37">
        <v>420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56</v>
      </c>
    </row>
    <row r="294" spans="1:5" ht="12.75">
      <c r="A294" s="35" t="s">
        <v>57</v>
      </c>
      <c r="E294" s="40" t="s">
        <v>599</v>
      </c>
    </row>
    <row r="295" spans="1:5" ht="12.75">
      <c r="A295" t="s">
        <v>59</v>
      </c>
      <c r="E295" s="39" t="s">
        <v>60</v>
      </c>
    </row>
    <row r="296" spans="1:16" ht="12.75">
      <c r="A296" t="s">
        <v>49</v>
      </c>
      <c s="34" t="s">
        <v>331</v>
      </c>
      <c s="34" t="s">
        <v>600</v>
      </c>
      <c s="35" t="s">
        <v>47</v>
      </c>
      <c s="6" t="s">
        <v>601</v>
      </c>
      <c s="36" t="s">
        <v>65</v>
      </c>
      <c s="37">
        <v>7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56</v>
      </c>
    </row>
    <row r="298" spans="1:5" ht="12.75">
      <c r="A298" s="35" t="s">
        <v>57</v>
      </c>
      <c r="E298" s="40" t="s">
        <v>602</v>
      </c>
    </row>
    <row r="299" spans="1:5" ht="12.75">
      <c r="A299" t="s">
        <v>59</v>
      </c>
      <c r="E299" s="39" t="s">
        <v>60</v>
      </c>
    </row>
    <row r="300" spans="1:16" ht="12.75">
      <c r="A300" t="s">
        <v>49</v>
      </c>
      <c s="34" t="s">
        <v>332</v>
      </c>
      <c s="34" t="s">
        <v>603</v>
      </c>
      <c s="35" t="s">
        <v>47</v>
      </c>
      <c s="6" t="s">
        <v>604</v>
      </c>
      <c s="36" t="s">
        <v>588</v>
      </c>
      <c s="37">
        <v>8.68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56</v>
      </c>
    </row>
    <row r="302" spans="1:5" ht="12.75">
      <c r="A302" s="35" t="s">
        <v>57</v>
      </c>
      <c r="E302" s="40" t="s">
        <v>605</v>
      </c>
    </row>
    <row r="303" spans="1:5" ht="12.75">
      <c r="A303" t="s">
        <v>59</v>
      </c>
      <c r="E303" s="39" t="s">
        <v>60</v>
      </c>
    </row>
    <row r="304" spans="1:16" ht="12.75">
      <c r="A304" t="s">
        <v>49</v>
      </c>
      <c s="34" t="s">
        <v>333</v>
      </c>
      <c s="34" t="s">
        <v>606</v>
      </c>
      <c s="35" t="s">
        <v>47</v>
      </c>
      <c s="6" t="s">
        <v>607</v>
      </c>
      <c s="36" t="s">
        <v>53</v>
      </c>
      <c s="37">
        <v>6.5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608</v>
      </c>
    </row>
    <row r="306" spans="1:5" ht="12.75">
      <c r="A306" s="35" t="s">
        <v>57</v>
      </c>
      <c r="E306" s="40" t="s">
        <v>609</v>
      </c>
    </row>
    <row r="307" spans="1:5" ht="12.75">
      <c r="A307" t="s">
        <v>59</v>
      </c>
      <c r="E307" s="39" t="s">
        <v>60</v>
      </c>
    </row>
    <row r="308" spans="1:16" ht="12.75">
      <c r="A308" t="s">
        <v>49</v>
      </c>
      <c s="34" t="s">
        <v>336</v>
      </c>
      <c s="34" t="s">
        <v>610</v>
      </c>
      <c s="35" t="s">
        <v>47</v>
      </c>
      <c s="6" t="s">
        <v>611</v>
      </c>
      <c s="36" t="s">
        <v>53</v>
      </c>
      <c s="37">
        <v>8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612</v>
      </c>
    </row>
    <row r="310" spans="1:5" ht="12.75">
      <c r="A310" s="35" t="s">
        <v>57</v>
      </c>
      <c r="E310" s="40" t="s">
        <v>613</v>
      </c>
    </row>
    <row r="311" spans="1:5" ht="12.75">
      <c r="A311" t="s">
        <v>59</v>
      </c>
      <c r="E311" s="39" t="s">
        <v>60</v>
      </c>
    </row>
    <row r="312" spans="1:16" ht="12.75">
      <c r="A312" t="s">
        <v>49</v>
      </c>
      <c s="34" t="s">
        <v>338</v>
      </c>
      <c s="34" t="s">
        <v>614</v>
      </c>
      <c s="35" t="s">
        <v>47</v>
      </c>
      <c s="6" t="s">
        <v>615</v>
      </c>
      <c s="36" t="s">
        <v>249</v>
      </c>
      <c s="37">
        <v>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616</v>
      </c>
    </row>
    <row r="314" spans="1:5" ht="12.75">
      <c r="A314" s="35" t="s">
        <v>57</v>
      </c>
      <c r="E314" s="40" t="s">
        <v>51</v>
      </c>
    </row>
    <row r="315" spans="1:5" ht="12.75">
      <c r="A315" t="s">
        <v>59</v>
      </c>
      <c r="E315" s="39" t="s">
        <v>60</v>
      </c>
    </row>
    <row r="316" spans="1:16" ht="12.75">
      <c r="A316" t="s">
        <v>49</v>
      </c>
      <c s="34" t="s">
        <v>617</v>
      </c>
      <c s="34" t="s">
        <v>618</v>
      </c>
      <c s="35" t="s">
        <v>47</v>
      </c>
      <c s="6" t="s">
        <v>619</v>
      </c>
      <c s="36" t="s">
        <v>249</v>
      </c>
      <c s="37">
        <v>1020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620</v>
      </c>
    </row>
    <row r="318" spans="1:5" ht="12.75">
      <c r="A318" s="35" t="s">
        <v>57</v>
      </c>
      <c r="E318" s="40" t="s">
        <v>621</v>
      </c>
    </row>
    <row r="319" spans="1:5" ht="12.75">
      <c r="A319" t="s">
        <v>59</v>
      </c>
      <c r="E319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622</v>
      </c>
      <c r="E4" s="26" t="s">
        <v>623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626</v>
      </c>
      <c r="E8" s="30" t="s">
        <v>625</v>
      </c>
      <c r="J8" s="29">
        <f>0+J9+J18+J39+J52+J61+J70+J79</f>
      </c>
      <c s="29">
        <f>0+K9+K18+K39+K52+K61+K70+K79</f>
      </c>
      <c s="29">
        <f>0+L9+L18+L39+L52+L61+L70+L79</f>
      </c>
      <c s="29">
        <f>0+M9+M18+M39+M52+M61+M70+M79</f>
      </c>
    </row>
    <row r="9" spans="1:13" ht="12.75">
      <c r="A9" t="s">
        <v>46</v>
      </c>
      <c r="C9" s="31" t="s">
        <v>378</v>
      </c>
      <c r="E9" s="33" t="s">
        <v>379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627</v>
      </c>
      <c s="35" t="s">
        <v>51</v>
      </c>
      <c s="6" t="s">
        <v>628</v>
      </c>
      <c s="36" t="s">
        <v>382</v>
      </c>
      <c s="37">
        <v>118.582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629</v>
      </c>
      <c>
        <f>(M10*21)/100</f>
      </c>
      <c t="s">
        <v>27</v>
      </c>
    </row>
    <row r="11" spans="1:5" ht="140.25">
      <c r="A11" s="35" t="s">
        <v>55</v>
      </c>
      <c r="E11" s="39" t="s">
        <v>630</v>
      </c>
    </row>
    <row r="12" spans="1:5" ht="25.5">
      <c r="A12" s="35" t="s">
        <v>57</v>
      </c>
      <c r="E12" s="40" t="s">
        <v>631</v>
      </c>
    </row>
    <row r="13" spans="1:5" ht="12.75">
      <c r="A13" t="s">
        <v>59</v>
      </c>
      <c r="E13" s="39" t="s">
        <v>632</v>
      </c>
    </row>
    <row r="14" spans="1:16" ht="25.5">
      <c r="A14" t="s">
        <v>49</v>
      </c>
      <c s="34" t="s">
        <v>27</v>
      </c>
      <c s="34" t="s">
        <v>633</v>
      </c>
      <c s="35" t="s">
        <v>51</v>
      </c>
      <c s="6" t="s">
        <v>394</v>
      </c>
      <c s="36" t="s">
        <v>382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629</v>
      </c>
      <c>
        <f>(M14*21)/100</f>
      </c>
      <c t="s">
        <v>27</v>
      </c>
    </row>
    <row r="15" spans="1:5" ht="140.25">
      <c r="A15" s="35" t="s">
        <v>55</v>
      </c>
      <c r="E15" s="39" t="s">
        <v>630</v>
      </c>
    </row>
    <row r="16" spans="1:5" ht="38.25">
      <c r="A16" s="35" t="s">
        <v>57</v>
      </c>
      <c r="E16" s="40" t="s">
        <v>634</v>
      </c>
    </row>
    <row r="17" spans="1:5" ht="12.75">
      <c r="A17" t="s">
        <v>59</v>
      </c>
      <c r="E17" s="39" t="s">
        <v>632</v>
      </c>
    </row>
    <row r="18" spans="1:13" ht="12.75">
      <c r="A18" t="s">
        <v>46</v>
      </c>
      <c r="C18" s="31" t="s">
        <v>47</v>
      </c>
      <c r="E18" s="33" t="s">
        <v>233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635</v>
      </c>
      <c s="35" t="s">
        <v>51</v>
      </c>
      <c s="6" t="s">
        <v>636</v>
      </c>
      <c s="36" t="s">
        <v>273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629</v>
      </c>
      <c>
        <f>(M19*21)/100</f>
      </c>
      <c t="s">
        <v>27</v>
      </c>
    </row>
    <row r="20" spans="1:5" ht="38.25">
      <c r="A20" s="35" t="s">
        <v>55</v>
      </c>
      <c r="E20" s="39" t="s">
        <v>637</v>
      </c>
    </row>
    <row r="21" spans="1:5" ht="25.5">
      <c r="A21" s="35" t="s">
        <v>57</v>
      </c>
      <c r="E21" s="40" t="s">
        <v>638</v>
      </c>
    </row>
    <row r="22" spans="1:5" ht="12.75">
      <c r="A22" t="s">
        <v>59</v>
      </c>
      <c r="E22" s="39" t="s">
        <v>632</v>
      </c>
    </row>
    <row r="23" spans="1:16" ht="12.75">
      <c r="A23" t="s">
        <v>49</v>
      </c>
      <c s="34" t="s">
        <v>66</v>
      </c>
      <c s="34" t="s">
        <v>639</v>
      </c>
      <c s="35" t="s">
        <v>51</v>
      </c>
      <c s="6" t="s">
        <v>640</v>
      </c>
      <c s="36" t="s">
        <v>53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629</v>
      </c>
      <c>
        <f>(M23*21)/100</f>
      </c>
      <c t="s">
        <v>27</v>
      </c>
    </row>
    <row r="24" spans="1:5" ht="38.25">
      <c r="A24" s="35" t="s">
        <v>55</v>
      </c>
      <c r="E24" s="39" t="s">
        <v>641</v>
      </c>
    </row>
    <row r="25" spans="1:5" ht="25.5">
      <c r="A25" s="35" t="s">
        <v>57</v>
      </c>
      <c r="E25" s="40" t="s">
        <v>642</v>
      </c>
    </row>
    <row r="26" spans="1:5" ht="12.75">
      <c r="A26" t="s">
        <v>59</v>
      </c>
      <c r="E26" s="39" t="s">
        <v>632</v>
      </c>
    </row>
    <row r="27" spans="1:16" ht="12.75">
      <c r="A27" t="s">
        <v>49</v>
      </c>
      <c s="34" t="s">
        <v>69</v>
      </c>
      <c s="34" t="s">
        <v>643</v>
      </c>
      <c s="35" t="s">
        <v>51</v>
      </c>
      <c s="6" t="s">
        <v>644</v>
      </c>
      <c s="36" t="s">
        <v>249</v>
      </c>
      <c s="37">
        <v>54.765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629</v>
      </c>
      <c>
        <f>(M27*21)/100</f>
      </c>
      <c t="s">
        <v>27</v>
      </c>
    </row>
    <row r="28" spans="1:5" ht="318.75">
      <c r="A28" s="35" t="s">
        <v>55</v>
      </c>
      <c r="E28" s="39" t="s">
        <v>250</v>
      </c>
    </row>
    <row r="29" spans="1:5" ht="38.25">
      <c r="A29" s="35" t="s">
        <v>57</v>
      </c>
      <c r="E29" s="40" t="s">
        <v>645</v>
      </c>
    </row>
    <row r="30" spans="1:5" ht="12.75">
      <c r="A30" t="s">
        <v>59</v>
      </c>
      <c r="E30" s="39" t="s">
        <v>632</v>
      </c>
    </row>
    <row r="31" spans="1:16" ht="12.75">
      <c r="A31" t="s">
        <v>49</v>
      </c>
      <c s="34" t="s">
        <v>74</v>
      </c>
      <c s="34" t="s">
        <v>646</v>
      </c>
      <c s="35" t="s">
        <v>51</v>
      </c>
      <c s="6" t="s">
        <v>647</v>
      </c>
      <c s="36" t="s">
        <v>249</v>
      </c>
      <c s="37">
        <v>4.526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629</v>
      </c>
      <c>
        <f>(M31*21)/100</f>
      </c>
      <c t="s">
        <v>27</v>
      </c>
    </row>
    <row r="32" spans="1:5" ht="318.75">
      <c r="A32" s="35" t="s">
        <v>55</v>
      </c>
      <c r="E32" s="39" t="s">
        <v>250</v>
      </c>
    </row>
    <row r="33" spans="1:5" ht="76.5">
      <c r="A33" s="35" t="s">
        <v>57</v>
      </c>
      <c r="E33" s="40" t="s">
        <v>648</v>
      </c>
    </row>
    <row r="34" spans="1:5" ht="12.75">
      <c r="A34" t="s">
        <v>59</v>
      </c>
      <c r="E34" s="39" t="s">
        <v>632</v>
      </c>
    </row>
    <row r="35" spans="1:16" ht="12.75">
      <c r="A35" t="s">
        <v>49</v>
      </c>
      <c s="34" t="s">
        <v>77</v>
      </c>
      <c s="34" t="s">
        <v>649</v>
      </c>
      <c s="35" t="s">
        <v>51</v>
      </c>
      <c s="6" t="s">
        <v>650</v>
      </c>
      <c s="36" t="s">
        <v>249</v>
      </c>
      <c s="37">
        <v>73.939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629</v>
      </c>
      <c>
        <f>(M35*21)/100</f>
      </c>
      <c t="s">
        <v>27</v>
      </c>
    </row>
    <row r="36" spans="1:5" ht="229.5">
      <c r="A36" s="35" t="s">
        <v>55</v>
      </c>
      <c r="E36" s="39" t="s">
        <v>651</v>
      </c>
    </row>
    <row r="37" spans="1:5" ht="76.5">
      <c r="A37" s="35" t="s">
        <v>57</v>
      </c>
      <c r="E37" s="40" t="s">
        <v>652</v>
      </c>
    </row>
    <row r="38" spans="1:5" ht="12.75">
      <c r="A38" t="s">
        <v>59</v>
      </c>
      <c r="E38" s="39" t="s">
        <v>632</v>
      </c>
    </row>
    <row r="39" spans="1:13" ht="12.75">
      <c r="A39" t="s">
        <v>46</v>
      </c>
      <c r="C39" s="31" t="s">
        <v>27</v>
      </c>
      <c r="E39" s="33" t="s">
        <v>462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81</v>
      </c>
      <c s="34" t="s">
        <v>653</v>
      </c>
      <c s="35" t="s">
        <v>51</v>
      </c>
      <c s="6" t="s">
        <v>654</v>
      </c>
      <c s="36" t="s">
        <v>249</v>
      </c>
      <c s="37">
        <v>9.838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629</v>
      </c>
      <c>
        <f>(M40*21)/100</f>
      </c>
      <c t="s">
        <v>27</v>
      </c>
    </row>
    <row r="41" spans="1:5" ht="369.75">
      <c r="A41" s="35" t="s">
        <v>55</v>
      </c>
      <c r="E41" s="39" t="s">
        <v>655</v>
      </c>
    </row>
    <row r="42" spans="1:5" ht="102">
      <c r="A42" s="35" t="s">
        <v>57</v>
      </c>
      <c r="E42" s="40" t="s">
        <v>656</v>
      </c>
    </row>
    <row r="43" spans="1:5" ht="12.75">
      <c r="A43" t="s">
        <v>59</v>
      </c>
      <c r="E43" s="39" t="s">
        <v>632</v>
      </c>
    </row>
    <row r="44" spans="1:16" ht="12.75">
      <c r="A44" t="s">
        <v>49</v>
      </c>
      <c s="34" t="s">
        <v>84</v>
      </c>
      <c s="34" t="s">
        <v>657</v>
      </c>
      <c s="35" t="s">
        <v>51</v>
      </c>
      <c s="6" t="s">
        <v>658</v>
      </c>
      <c s="36" t="s">
        <v>382</v>
      </c>
      <c s="37">
        <v>0.429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629</v>
      </c>
      <c>
        <f>(M44*21)/100</f>
      </c>
      <c t="s">
        <v>27</v>
      </c>
    </row>
    <row r="45" spans="1:5" ht="267.75">
      <c r="A45" s="35" t="s">
        <v>55</v>
      </c>
      <c r="E45" s="39" t="s">
        <v>659</v>
      </c>
    </row>
    <row r="46" spans="1:5" ht="25.5">
      <c r="A46" s="35" t="s">
        <v>57</v>
      </c>
      <c r="E46" s="40" t="s">
        <v>660</v>
      </c>
    </row>
    <row r="47" spans="1:5" ht="12.75">
      <c r="A47" t="s">
        <v>59</v>
      </c>
      <c r="E47" s="39" t="s">
        <v>632</v>
      </c>
    </row>
    <row r="48" spans="1:16" ht="12.75">
      <c r="A48" t="s">
        <v>49</v>
      </c>
      <c s="34" t="s">
        <v>88</v>
      </c>
      <c s="34" t="s">
        <v>661</v>
      </c>
      <c s="35" t="s">
        <v>51</v>
      </c>
      <c s="6" t="s">
        <v>662</v>
      </c>
      <c s="36" t="s">
        <v>273</v>
      </c>
      <c s="37">
        <v>53.491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629</v>
      </c>
      <c>
        <f>(M48*21)/100</f>
      </c>
      <c t="s">
        <v>27</v>
      </c>
    </row>
    <row r="49" spans="1:5" ht="102">
      <c r="A49" s="35" t="s">
        <v>55</v>
      </c>
      <c r="E49" s="39" t="s">
        <v>663</v>
      </c>
    </row>
    <row r="50" spans="1:5" ht="38.25">
      <c r="A50" s="35" t="s">
        <v>57</v>
      </c>
      <c r="E50" s="40" t="s">
        <v>664</v>
      </c>
    </row>
    <row r="51" spans="1:5" ht="12.75">
      <c r="A51" t="s">
        <v>59</v>
      </c>
      <c r="E51" s="39" t="s">
        <v>632</v>
      </c>
    </row>
    <row r="52" spans="1:13" ht="12.75">
      <c r="A52" t="s">
        <v>46</v>
      </c>
      <c r="C52" s="31" t="s">
        <v>26</v>
      </c>
      <c r="E52" s="33" t="s">
        <v>665</v>
      </c>
      <c r="J52" s="32">
        <f>0</f>
      </c>
      <c s="32">
        <f>0</f>
      </c>
      <c s="32">
        <f>0+L53+L57</f>
      </c>
      <c s="32">
        <f>0+M53+M57</f>
      </c>
    </row>
    <row r="53" spans="1:16" ht="12.75">
      <c r="A53" t="s">
        <v>49</v>
      </c>
      <c s="34" t="s">
        <v>94</v>
      </c>
      <c s="34" t="s">
        <v>666</v>
      </c>
      <c s="35" t="s">
        <v>51</v>
      </c>
      <c s="6" t="s">
        <v>667</v>
      </c>
      <c s="36" t="s">
        <v>249</v>
      </c>
      <c s="37">
        <v>1.54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629</v>
      </c>
      <c>
        <f>(M53*21)/100</f>
      </c>
      <c t="s">
        <v>27</v>
      </c>
    </row>
    <row r="54" spans="1:5" ht="382.5">
      <c r="A54" s="35" t="s">
        <v>55</v>
      </c>
      <c r="E54" s="39" t="s">
        <v>668</v>
      </c>
    </row>
    <row r="55" spans="1:5" ht="25.5">
      <c r="A55" s="35" t="s">
        <v>57</v>
      </c>
      <c r="E55" s="40" t="s">
        <v>669</v>
      </c>
    </row>
    <row r="56" spans="1:5" ht="12.75">
      <c r="A56" t="s">
        <v>59</v>
      </c>
      <c r="E56" s="39" t="s">
        <v>632</v>
      </c>
    </row>
    <row r="57" spans="1:16" ht="12.75">
      <c r="A57" t="s">
        <v>49</v>
      </c>
      <c s="34" t="s">
        <v>97</v>
      </c>
      <c s="34" t="s">
        <v>670</v>
      </c>
      <c s="35" t="s">
        <v>51</v>
      </c>
      <c s="6" t="s">
        <v>671</v>
      </c>
      <c s="36" t="s">
        <v>382</v>
      </c>
      <c s="37">
        <v>0.183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629</v>
      </c>
      <c>
        <f>(M57*21)/100</f>
      </c>
      <c t="s">
        <v>27</v>
      </c>
    </row>
    <row r="58" spans="1:5" ht="242.25">
      <c r="A58" s="35" t="s">
        <v>55</v>
      </c>
      <c r="E58" s="39" t="s">
        <v>672</v>
      </c>
    </row>
    <row r="59" spans="1:5" ht="25.5">
      <c r="A59" s="35" t="s">
        <v>57</v>
      </c>
      <c r="E59" s="40" t="s">
        <v>673</v>
      </c>
    </row>
    <row r="60" spans="1:5" ht="12.75">
      <c r="A60" t="s">
        <v>59</v>
      </c>
      <c r="E60" s="39" t="s">
        <v>632</v>
      </c>
    </row>
    <row r="61" spans="1:13" ht="12.75">
      <c r="A61" t="s">
        <v>46</v>
      </c>
      <c r="C61" s="31" t="s">
        <v>66</v>
      </c>
      <c r="E61" s="33" t="s">
        <v>469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100</v>
      </c>
      <c s="34" t="s">
        <v>674</v>
      </c>
      <c s="35" t="s">
        <v>51</v>
      </c>
      <c s="6" t="s">
        <v>675</v>
      </c>
      <c s="36" t="s">
        <v>249</v>
      </c>
      <c s="37">
        <v>2.255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629</v>
      </c>
      <c>
        <f>(M62*21)/100</f>
      </c>
      <c t="s">
        <v>27</v>
      </c>
    </row>
    <row r="63" spans="1:5" ht="369.75">
      <c r="A63" s="35" t="s">
        <v>55</v>
      </c>
      <c r="E63" s="39" t="s">
        <v>676</v>
      </c>
    </row>
    <row r="64" spans="1:5" ht="25.5">
      <c r="A64" s="35" t="s">
        <v>57</v>
      </c>
      <c r="E64" s="40" t="s">
        <v>677</v>
      </c>
    </row>
    <row r="65" spans="1:5" ht="12.75">
      <c r="A65" t="s">
        <v>59</v>
      </c>
      <c r="E65" s="39" t="s">
        <v>632</v>
      </c>
    </row>
    <row r="66" spans="1:16" ht="12.75">
      <c r="A66" t="s">
        <v>49</v>
      </c>
      <c s="34" t="s">
        <v>103</v>
      </c>
      <c s="34" t="s">
        <v>473</v>
      </c>
      <c s="35" t="s">
        <v>51</v>
      </c>
      <c s="6" t="s">
        <v>474</v>
      </c>
      <c s="36" t="s">
        <v>249</v>
      </c>
      <c s="37">
        <v>46.586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629</v>
      </c>
      <c>
        <f>(M66*21)/100</f>
      </c>
      <c t="s">
        <v>27</v>
      </c>
    </row>
    <row r="67" spans="1:5" ht="102">
      <c r="A67" s="35" t="s">
        <v>55</v>
      </c>
      <c r="E67" s="39" t="s">
        <v>678</v>
      </c>
    </row>
    <row r="68" spans="1:5" ht="153">
      <c r="A68" s="35" t="s">
        <v>57</v>
      </c>
      <c r="E68" s="40" t="s">
        <v>679</v>
      </c>
    </row>
    <row r="69" spans="1:5" ht="12.75">
      <c r="A69" t="s">
        <v>59</v>
      </c>
      <c r="E69" s="39" t="s">
        <v>632</v>
      </c>
    </row>
    <row r="70" spans="1:13" ht="12.75">
      <c r="A70" t="s">
        <v>46</v>
      </c>
      <c r="C70" s="31" t="s">
        <v>680</v>
      </c>
      <c r="E70" s="33" t="s">
        <v>681</v>
      </c>
      <c r="J70" s="32">
        <f>0</f>
      </c>
      <c s="32">
        <f>0</f>
      </c>
      <c s="32">
        <f>0+L71+L75</f>
      </c>
      <c s="32">
        <f>0+M71+M75</f>
      </c>
    </row>
    <row r="71" spans="1:16" ht="25.5">
      <c r="A71" t="s">
        <v>49</v>
      </c>
      <c s="34" t="s">
        <v>110</v>
      </c>
      <c s="34" t="s">
        <v>682</v>
      </c>
      <c s="35" t="s">
        <v>51</v>
      </c>
      <c s="6" t="s">
        <v>683</v>
      </c>
      <c s="36" t="s">
        <v>273</v>
      </c>
      <c s="37">
        <v>86.526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629</v>
      </c>
      <c>
        <f>(M71*21)/100</f>
      </c>
      <c t="s">
        <v>27</v>
      </c>
    </row>
    <row r="72" spans="1:5" ht="191.25">
      <c r="A72" s="35" t="s">
        <v>55</v>
      </c>
      <c r="E72" s="39" t="s">
        <v>684</v>
      </c>
    </row>
    <row r="73" spans="1:5" ht="76.5">
      <c r="A73" s="35" t="s">
        <v>57</v>
      </c>
      <c r="E73" s="40" t="s">
        <v>685</v>
      </c>
    </row>
    <row r="74" spans="1:5" ht="12.75">
      <c r="A74" t="s">
        <v>59</v>
      </c>
      <c r="E74" s="39" t="s">
        <v>632</v>
      </c>
    </row>
    <row r="75" spans="1:16" ht="25.5">
      <c r="A75" t="s">
        <v>49</v>
      </c>
      <c s="34" t="s">
        <v>114</v>
      </c>
      <c s="34" t="s">
        <v>686</v>
      </c>
      <c s="35" t="s">
        <v>51</v>
      </c>
      <c s="6" t="s">
        <v>687</v>
      </c>
      <c s="36" t="s">
        <v>273</v>
      </c>
      <c s="37">
        <v>15.84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629</v>
      </c>
      <c>
        <f>(M75*21)/100</f>
      </c>
      <c t="s">
        <v>27</v>
      </c>
    </row>
    <row r="76" spans="1:5" ht="216.75">
      <c r="A76" s="35" t="s">
        <v>55</v>
      </c>
      <c r="E76" s="39" t="s">
        <v>688</v>
      </c>
    </row>
    <row r="77" spans="1:5" ht="38.25">
      <c r="A77" s="35" t="s">
        <v>57</v>
      </c>
      <c r="E77" s="40" t="s">
        <v>689</v>
      </c>
    </row>
    <row r="78" spans="1:5" ht="12.75">
      <c r="A78" t="s">
        <v>59</v>
      </c>
      <c r="E78" s="39" t="s">
        <v>632</v>
      </c>
    </row>
    <row r="79" spans="1:13" ht="12.75">
      <c r="A79" t="s">
        <v>46</v>
      </c>
      <c r="C79" s="31" t="s">
        <v>84</v>
      </c>
      <c r="E79" s="33" t="s">
        <v>524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106</v>
      </c>
      <c s="34" t="s">
        <v>690</v>
      </c>
      <c s="35" t="s">
        <v>51</v>
      </c>
      <c s="6" t="s">
        <v>691</v>
      </c>
      <c s="36" t="s">
        <v>53</v>
      </c>
      <c s="37">
        <v>7.96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629</v>
      </c>
      <c>
        <f>(M80*21)/100</f>
      </c>
      <c t="s">
        <v>27</v>
      </c>
    </row>
    <row r="81" spans="1:5" ht="63.75">
      <c r="A81" s="35" t="s">
        <v>55</v>
      </c>
      <c r="E81" s="39" t="s">
        <v>692</v>
      </c>
    </row>
    <row r="82" spans="1:5" ht="76.5">
      <c r="A82" s="35" t="s">
        <v>57</v>
      </c>
      <c r="E82" s="40" t="s">
        <v>693</v>
      </c>
    </row>
    <row r="83" spans="1:5" ht="12.75">
      <c r="A83" t="s">
        <v>59</v>
      </c>
      <c r="E83" s="39" t="s">
        <v>632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694</v>
      </c>
      <c r="E4" s="26" t="s">
        <v>695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698</v>
      </c>
      <c r="E8" s="30" t="s">
        <v>697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699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</f>
      </c>
      <c s="32">
        <f>0+M10+M14+M18+M22+M26+M30+M34+M38+M42+M46+M50+M54+M58+M62+M66+M70+M74+M78+M82+M86+M90+M94+M98+M102+M106+M110+M114+M118+M122+M126+M130+M134+M138+M142+M146+M150+M154+M158+M162+M166+M170+M174</f>
      </c>
    </row>
    <row r="10" spans="1:16" ht="12.75">
      <c r="A10" t="s">
        <v>49</v>
      </c>
      <c s="34" t="s">
        <v>47</v>
      </c>
      <c s="34" t="s">
        <v>700</v>
      </c>
      <c s="35" t="s">
        <v>51</v>
      </c>
      <c s="6" t="s">
        <v>701</v>
      </c>
      <c s="36" t="s">
        <v>53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92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196</v>
      </c>
      <c s="35" t="s">
        <v>51</v>
      </c>
      <c s="6" t="s">
        <v>197</v>
      </c>
      <c s="36" t="s">
        <v>53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702</v>
      </c>
      <c s="35" t="s">
        <v>51</v>
      </c>
      <c s="6" t="s">
        <v>703</v>
      </c>
      <c s="36" t="s">
        <v>53</v>
      </c>
      <c s="37">
        <v>350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704</v>
      </c>
      <c s="35" t="s">
        <v>51</v>
      </c>
      <c s="6" t="s">
        <v>705</v>
      </c>
      <c s="36" t="s">
        <v>65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199</v>
      </c>
      <c s="35" t="s">
        <v>51</v>
      </c>
      <c s="6" t="s">
        <v>200</v>
      </c>
      <c s="36" t="s">
        <v>65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706</v>
      </c>
      <c s="35" t="s">
        <v>51</v>
      </c>
      <c s="6" t="s">
        <v>265</v>
      </c>
      <c s="36" t="s">
        <v>53</v>
      </c>
      <c s="37">
        <v>350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707</v>
      </c>
      <c s="35" t="s">
        <v>51</v>
      </c>
      <c s="6" t="s">
        <v>708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77</v>
      </c>
      <c s="34" t="s">
        <v>218</v>
      </c>
      <c s="35" t="s">
        <v>51</v>
      </c>
      <c s="6" t="s">
        <v>219</v>
      </c>
      <c s="36" t="s">
        <v>53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81</v>
      </c>
      <c s="34" t="s">
        <v>221</v>
      </c>
      <c s="35" t="s">
        <v>51</v>
      </c>
      <c s="6" t="s">
        <v>222</v>
      </c>
      <c s="36" t="s">
        <v>53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84</v>
      </c>
      <c s="34" t="s">
        <v>709</v>
      </c>
      <c s="35" t="s">
        <v>51</v>
      </c>
      <c s="6" t="s">
        <v>710</v>
      </c>
      <c s="36" t="s">
        <v>65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88</v>
      </c>
      <c s="34" t="s">
        <v>70</v>
      </c>
      <c s="35" t="s">
        <v>51</v>
      </c>
      <c s="6" t="s">
        <v>711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712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94</v>
      </c>
      <c s="34" t="s">
        <v>713</v>
      </c>
      <c s="35" t="s">
        <v>51</v>
      </c>
      <c s="6" t="s">
        <v>714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25.5">
      <c r="A58" t="s">
        <v>49</v>
      </c>
      <c s="34" t="s">
        <v>97</v>
      </c>
      <c s="34" t="s">
        <v>715</v>
      </c>
      <c s="35" t="s">
        <v>51</v>
      </c>
      <c s="6" t="s">
        <v>716</v>
      </c>
      <c s="36" t="s">
        <v>65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100</v>
      </c>
      <c s="34" t="s">
        <v>717</v>
      </c>
      <c s="35" t="s">
        <v>51</v>
      </c>
      <c s="6" t="s">
        <v>718</v>
      </c>
      <c s="36" t="s">
        <v>65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25.5">
      <c r="A66" t="s">
        <v>49</v>
      </c>
      <c s="34" t="s">
        <v>103</v>
      </c>
      <c s="34" t="s">
        <v>719</v>
      </c>
      <c s="35" t="s">
        <v>51</v>
      </c>
      <c s="6" t="s">
        <v>720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106</v>
      </c>
      <c s="34" t="s">
        <v>721</v>
      </c>
      <c s="35" t="s">
        <v>51</v>
      </c>
      <c s="6" t="s">
        <v>722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110</v>
      </c>
      <c s="34" t="s">
        <v>723</v>
      </c>
      <c s="35" t="s">
        <v>51</v>
      </c>
      <c s="6" t="s">
        <v>724</v>
      </c>
      <c s="36" t="s">
        <v>161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114</v>
      </c>
      <c s="34" t="s">
        <v>725</v>
      </c>
      <c s="35" t="s">
        <v>51</v>
      </c>
      <c s="6" t="s">
        <v>726</v>
      </c>
      <c s="36" t="s">
        <v>249</v>
      </c>
      <c s="37">
        <v>0.5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25.5">
      <c r="A82" t="s">
        <v>49</v>
      </c>
      <c s="34" t="s">
        <v>117</v>
      </c>
      <c s="34" t="s">
        <v>78</v>
      </c>
      <c s="35" t="s">
        <v>51</v>
      </c>
      <c s="6" t="s">
        <v>727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712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120</v>
      </c>
      <c s="34" t="s">
        <v>728</v>
      </c>
      <c s="35" t="s">
        <v>51</v>
      </c>
      <c s="6" t="s">
        <v>729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124</v>
      </c>
      <c s="34" t="s">
        <v>730</v>
      </c>
      <c s="35" t="s">
        <v>51</v>
      </c>
      <c s="6" t="s">
        <v>731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128</v>
      </c>
      <c s="34" t="s">
        <v>732</v>
      </c>
      <c s="35" t="s">
        <v>51</v>
      </c>
      <c s="6" t="s">
        <v>733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9</v>
      </c>
    </row>
    <row r="96" spans="1:5" ht="12.75">
      <c r="A96" s="35" t="s">
        <v>57</v>
      </c>
      <c r="E96" s="40" t="s">
        <v>734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132</v>
      </c>
      <c s="34" t="s">
        <v>735</v>
      </c>
      <c s="35" t="s">
        <v>51</v>
      </c>
      <c s="6" t="s">
        <v>736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737</v>
      </c>
      <c>
        <f>(M98*21)/100</f>
      </c>
      <c t="s">
        <v>27</v>
      </c>
    </row>
    <row r="99" spans="1:5" ht="12.75">
      <c r="A99" s="35" t="s">
        <v>55</v>
      </c>
      <c r="E99" s="39" t="s">
        <v>9</v>
      </c>
    </row>
    <row r="100" spans="1:5" ht="12.75">
      <c r="A100" s="35" t="s">
        <v>57</v>
      </c>
      <c r="E100" s="40" t="s">
        <v>734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135</v>
      </c>
      <c s="34" t="s">
        <v>738</v>
      </c>
      <c s="35" t="s">
        <v>51</v>
      </c>
      <c s="6" t="s">
        <v>739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9</v>
      </c>
    </row>
    <row r="104" spans="1:5" ht="12.75">
      <c r="A104" s="35" t="s">
        <v>57</v>
      </c>
      <c r="E104" s="40" t="s">
        <v>734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139</v>
      </c>
      <c s="34" t="s">
        <v>740</v>
      </c>
      <c s="35" t="s">
        <v>51</v>
      </c>
      <c s="6" t="s">
        <v>741</v>
      </c>
      <c s="36" t="s">
        <v>65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142</v>
      </c>
      <c s="34" t="s">
        <v>742</v>
      </c>
      <c s="35" t="s">
        <v>51</v>
      </c>
      <c s="6" t="s">
        <v>743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146</v>
      </c>
      <c s="34" t="s">
        <v>744</v>
      </c>
      <c s="35" t="s">
        <v>51</v>
      </c>
      <c s="6" t="s">
        <v>745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149</v>
      </c>
      <c s="34" t="s">
        <v>746</v>
      </c>
      <c s="35" t="s">
        <v>51</v>
      </c>
      <c s="6" t="s">
        <v>747</v>
      </c>
      <c s="36" t="s">
        <v>65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152</v>
      </c>
      <c s="34" t="s">
        <v>748</v>
      </c>
      <c s="35" t="s">
        <v>51</v>
      </c>
      <c s="6" t="s">
        <v>749</v>
      </c>
      <c s="36" t="s">
        <v>65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25.5">
      <c r="A126" t="s">
        <v>49</v>
      </c>
      <c s="34" t="s">
        <v>155</v>
      </c>
      <c s="34" t="s">
        <v>750</v>
      </c>
      <c s="35" t="s">
        <v>51</v>
      </c>
      <c s="6" t="s">
        <v>751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25.5">
      <c r="A130" t="s">
        <v>49</v>
      </c>
      <c s="34" t="s">
        <v>158</v>
      </c>
      <c s="34" t="s">
        <v>752</v>
      </c>
      <c s="35" t="s">
        <v>51</v>
      </c>
      <c s="6" t="s">
        <v>753</v>
      </c>
      <c s="36" t="s">
        <v>65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162</v>
      </c>
      <c s="34" t="s">
        <v>754</v>
      </c>
      <c s="35" t="s">
        <v>51</v>
      </c>
      <c s="6" t="s">
        <v>755</v>
      </c>
      <c s="36" t="s">
        <v>161</v>
      </c>
      <c s="37">
        <v>64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165</v>
      </c>
      <c s="34" t="s">
        <v>756</v>
      </c>
      <c s="35" t="s">
        <v>51</v>
      </c>
      <c s="6" t="s">
        <v>757</v>
      </c>
      <c s="36" t="s">
        <v>249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168</v>
      </c>
      <c s="34" t="s">
        <v>758</v>
      </c>
      <c s="35" t="s">
        <v>51</v>
      </c>
      <c s="6" t="s">
        <v>759</v>
      </c>
      <c s="36" t="s">
        <v>249</v>
      </c>
      <c s="37">
        <v>85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171</v>
      </c>
      <c s="34" t="s">
        <v>255</v>
      </c>
      <c s="35" t="s">
        <v>51</v>
      </c>
      <c s="6" t="s">
        <v>256</v>
      </c>
      <c s="36" t="s">
        <v>249</v>
      </c>
      <c s="37">
        <v>85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177</v>
      </c>
      <c s="34" t="s">
        <v>261</v>
      </c>
      <c s="35" t="s">
        <v>51</v>
      </c>
      <c s="6" t="s">
        <v>262</v>
      </c>
      <c s="36" t="s">
        <v>53</v>
      </c>
      <c s="37">
        <v>23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177</v>
      </c>
      <c s="34" t="s">
        <v>268</v>
      </c>
      <c s="35" t="s">
        <v>51</v>
      </c>
      <c s="6" t="s">
        <v>269</v>
      </c>
      <c s="36" t="s">
        <v>249</v>
      </c>
      <c s="37">
        <v>39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182</v>
      </c>
      <c s="34" t="s">
        <v>209</v>
      </c>
      <c s="35" t="s">
        <v>51</v>
      </c>
      <c s="6" t="s">
        <v>210</v>
      </c>
      <c s="36" t="s">
        <v>65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186</v>
      </c>
      <c s="34" t="s">
        <v>212</v>
      </c>
      <c s="35" t="s">
        <v>51</v>
      </c>
      <c s="6" t="s">
        <v>213</v>
      </c>
      <c s="36" t="s">
        <v>65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189</v>
      </c>
      <c s="34" t="s">
        <v>760</v>
      </c>
      <c s="35" t="s">
        <v>51</v>
      </c>
      <c s="6" t="s">
        <v>761</v>
      </c>
      <c s="36" t="s">
        <v>53</v>
      </c>
      <c s="37">
        <v>380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58</v>
      </c>
    </row>
    <row r="169" spans="1:5" ht="12.75">
      <c r="A169" t="s">
        <v>59</v>
      </c>
      <c r="E169" s="39" t="s">
        <v>60</v>
      </c>
    </row>
    <row r="170" spans="1:16" ht="25.5">
      <c r="A170" t="s">
        <v>49</v>
      </c>
      <c s="34" t="s">
        <v>192</v>
      </c>
      <c s="34" t="s">
        <v>762</v>
      </c>
      <c s="35" t="s">
        <v>51</v>
      </c>
      <c s="6" t="s">
        <v>763</v>
      </c>
      <c s="36" t="s">
        <v>382</v>
      </c>
      <c s="37">
        <v>0.35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58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195</v>
      </c>
      <c s="34" t="s">
        <v>85</v>
      </c>
      <c s="35" t="s">
        <v>51</v>
      </c>
      <c s="6" t="s">
        <v>764</v>
      </c>
      <c s="36" t="s">
        <v>65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712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58</v>
      </c>
    </row>
    <row r="177" spans="1:5" ht="12.75">
      <c r="A177" t="s">
        <v>59</v>
      </c>
      <c r="E17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694</v>
      </c>
      <c r="E4" s="26" t="s">
        <v>695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767</v>
      </c>
      <c r="E8" s="30" t="s">
        <v>766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699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</f>
      </c>
      <c s="32">
        <f>0+M10+M14+M18+M22+M26+M30+M34+M38+M42+M46+M50+M54+M58+M62+M66+M70+M74+M78+M82+M86+M90+M94+M98+M102+M106+M110+M114+M118+M122+M126+M130+M134+M138</f>
      </c>
    </row>
    <row r="10" spans="1:16" ht="12.75">
      <c r="A10" t="s">
        <v>49</v>
      </c>
      <c s="34" t="s">
        <v>47</v>
      </c>
      <c s="34" t="s">
        <v>700</v>
      </c>
      <c s="35" t="s">
        <v>51</v>
      </c>
      <c s="6" t="s">
        <v>701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92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196</v>
      </c>
      <c s="35" t="s">
        <v>51</v>
      </c>
      <c s="6" t="s">
        <v>197</v>
      </c>
      <c s="36" t="s">
        <v>53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702</v>
      </c>
      <c s="35" t="s">
        <v>51</v>
      </c>
      <c s="6" t="s">
        <v>703</v>
      </c>
      <c s="36" t="s">
        <v>53</v>
      </c>
      <c s="37">
        <v>1000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704</v>
      </c>
      <c s="35" t="s">
        <v>51</v>
      </c>
      <c s="6" t="s">
        <v>705</v>
      </c>
      <c s="36" t="s">
        <v>65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706</v>
      </c>
      <c s="35" t="s">
        <v>51</v>
      </c>
      <c s="6" t="s">
        <v>265</v>
      </c>
      <c s="36" t="s">
        <v>53</v>
      </c>
      <c s="37">
        <v>1000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218</v>
      </c>
      <c s="35" t="s">
        <v>51</v>
      </c>
      <c s="6" t="s">
        <v>219</v>
      </c>
      <c s="36" t="s">
        <v>53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221</v>
      </c>
      <c s="35" t="s">
        <v>51</v>
      </c>
      <c s="6" t="s">
        <v>222</v>
      </c>
      <c s="36" t="s">
        <v>53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709</v>
      </c>
      <c s="35" t="s">
        <v>51</v>
      </c>
      <c s="6" t="s">
        <v>710</v>
      </c>
      <c s="36" t="s">
        <v>65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713</v>
      </c>
      <c s="35" t="s">
        <v>51</v>
      </c>
      <c s="6" t="s">
        <v>714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88</v>
      </c>
      <c s="34" t="s">
        <v>715</v>
      </c>
      <c s="35" t="s">
        <v>51</v>
      </c>
      <c s="6" t="s">
        <v>716</v>
      </c>
      <c s="36" t="s">
        <v>65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717</v>
      </c>
      <c s="35" t="s">
        <v>51</v>
      </c>
      <c s="6" t="s">
        <v>718</v>
      </c>
      <c s="36" t="s">
        <v>65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97</v>
      </c>
      <c s="34" t="s">
        <v>70</v>
      </c>
      <c s="35" t="s">
        <v>51</v>
      </c>
      <c s="6" t="s">
        <v>727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712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728</v>
      </c>
      <c s="35" t="s">
        <v>51</v>
      </c>
      <c s="6" t="s">
        <v>729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103</v>
      </c>
      <c s="34" t="s">
        <v>78</v>
      </c>
      <c s="35" t="s">
        <v>51</v>
      </c>
      <c s="6" t="s">
        <v>711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712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106</v>
      </c>
      <c s="34" t="s">
        <v>730</v>
      </c>
      <c s="35" t="s">
        <v>51</v>
      </c>
      <c s="6" t="s">
        <v>731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110</v>
      </c>
      <c s="34" t="s">
        <v>732</v>
      </c>
      <c s="35" t="s">
        <v>51</v>
      </c>
      <c s="6" t="s">
        <v>733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734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114</v>
      </c>
      <c s="34" t="s">
        <v>735</v>
      </c>
      <c s="35" t="s">
        <v>51</v>
      </c>
      <c s="6" t="s">
        <v>736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734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117</v>
      </c>
      <c s="34" t="s">
        <v>740</v>
      </c>
      <c s="35" t="s">
        <v>51</v>
      </c>
      <c s="6" t="s">
        <v>741</v>
      </c>
      <c s="36" t="s">
        <v>65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120</v>
      </c>
      <c s="34" t="s">
        <v>746</v>
      </c>
      <c s="35" t="s">
        <v>51</v>
      </c>
      <c s="6" t="s">
        <v>747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124</v>
      </c>
      <c s="34" t="s">
        <v>748</v>
      </c>
      <c s="35" t="s">
        <v>51</v>
      </c>
      <c s="6" t="s">
        <v>749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25.5">
      <c r="A90" t="s">
        <v>49</v>
      </c>
      <c s="34" t="s">
        <v>128</v>
      </c>
      <c s="34" t="s">
        <v>750</v>
      </c>
      <c s="35" t="s">
        <v>51</v>
      </c>
      <c s="6" t="s">
        <v>751</v>
      </c>
      <c s="36" t="s">
        <v>65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25.5">
      <c r="A94" t="s">
        <v>49</v>
      </c>
      <c s="34" t="s">
        <v>132</v>
      </c>
      <c s="34" t="s">
        <v>752</v>
      </c>
      <c s="35" t="s">
        <v>51</v>
      </c>
      <c s="6" t="s">
        <v>753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754</v>
      </c>
      <c s="35" t="s">
        <v>51</v>
      </c>
      <c s="6" t="s">
        <v>755</v>
      </c>
      <c s="36" t="s">
        <v>161</v>
      </c>
      <c s="37">
        <v>60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139</v>
      </c>
      <c s="34" t="s">
        <v>756</v>
      </c>
      <c s="35" t="s">
        <v>51</v>
      </c>
      <c s="6" t="s">
        <v>757</v>
      </c>
      <c s="36" t="s">
        <v>249</v>
      </c>
      <c s="37">
        <v>15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758</v>
      </c>
      <c s="35" t="s">
        <v>51</v>
      </c>
      <c s="6" t="s">
        <v>759</v>
      </c>
      <c s="36" t="s">
        <v>249</v>
      </c>
      <c s="37">
        <v>238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146</v>
      </c>
      <c s="34" t="s">
        <v>255</v>
      </c>
      <c s="35" t="s">
        <v>51</v>
      </c>
      <c s="6" t="s">
        <v>256</v>
      </c>
      <c s="36" t="s">
        <v>249</v>
      </c>
      <c s="37">
        <v>238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149</v>
      </c>
      <c s="34" t="s">
        <v>261</v>
      </c>
      <c s="35" t="s">
        <v>51</v>
      </c>
      <c s="6" t="s">
        <v>262</v>
      </c>
      <c s="36" t="s">
        <v>53</v>
      </c>
      <c s="37">
        <v>32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152</v>
      </c>
      <c s="34" t="s">
        <v>268</v>
      </c>
      <c s="35" t="s">
        <v>51</v>
      </c>
      <c s="6" t="s">
        <v>269</v>
      </c>
      <c s="36" t="s">
        <v>249</v>
      </c>
      <c s="37">
        <v>325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155</v>
      </c>
      <c s="34" t="s">
        <v>209</v>
      </c>
      <c s="35" t="s">
        <v>51</v>
      </c>
      <c s="6" t="s">
        <v>210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158</v>
      </c>
      <c s="34" t="s">
        <v>212</v>
      </c>
      <c s="35" t="s">
        <v>51</v>
      </c>
      <c s="6" t="s">
        <v>213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162</v>
      </c>
      <c s="34" t="s">
        <v>760</v>
      </c>
      <c s="35" t="s">
        <v>51</v>
      </c>
      <c s="6" t="s">
        <v>761</v>
      </c>
      <c s="36" t="s">
        <v>53</v>
      </c>
      <c s="37">
        <v>1000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25.5">
      <c r="A134" t="s">
        <v>49</v>
      </c>
      <c s="34" t="s">
        <v>165</v>
      </c>
      <c s="34" t="s">
        <v>762</v>
      </c>
      <c s="35" t="s">
        <v>51</v>
      </c>
      <c s="6" t="s">
        <v>763</v>
      </c>
      <c s="36" t="s">
        <v>382</v>
      </c>
      <c s="37">
        <v>0.25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168</v>
      </c>
      <c s="34" t="s">
        <v>85</v>
      </c>
      <c s="35" t="s">
        <v>51</v>
      </c>
      <c s="6" t="s">
        <v>764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712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694</v>
      </c>
      <c r="E4" s="26" t="s">
        <v>695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770</v>
      </c>
      <c r="E8" s="30" t="s">
        <v>769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771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12.75">
      <c r="A10" t="s">
        <v>49</v>
      </c>
      <c s="34" t="s">
        <v>47</v>
      </c>
      <c s="34" t="s">
        <v>772</v>
      </c>
      <c s="35" t="s">
        <v>51</v>
      </c>
      <c s="6" t="s">
        <v>773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774</v>
      </c>
      <c s="35" t="s">
        <v>51</v>
      </c>
      <c s="6" t="s">
        <v>775</v>
      </c>
      <c s="36" t="s">
        <v>53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776</v>
      </c>
      <c s="35" t="s">
        <v>51</v>
      </c>
      <c s="6" t="s">
        <v>777</v>
      </c>
      <c s="36" t="s">
        <v>53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704</v>
      </c>
      <c s="35" t="s">
        <v>51</v>
      </c>
      <c s="6" t="s">
        <v>705</v>
      </c>
      <c s="36" t="s">
        <v>65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199</v>
      </c>
      <c s="35" t="s">
        <v>51</v>
      </c>
      <c s="6" t="s">
        <v>200</v>
      </c>
      <c s="36" t="s">
        <v>65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778</v>
      </c>
      <c s="35" t="s">
        <v>51</v>
      </c>
      <c s="6" t="s">
        <v>779</v>
      </c>
      <c s="36" t="s">
        <v>53</v>
      </c>
      <c s="37">
        <v>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780</v>
      </c>
      <c s="35" t="s">
        <v>51</v>
      </c>
      <c s="6" t="s">
        <v>781</v>
      </c>
      <c s="36" t="s">
        <v>65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81</v>
      </c>
      <c s="34" t="s">
        <v>782</v>
      </c>
      <c s="35" t="s">
        <v>51</v>
      </c>
      <c s="6" t="s">
        <v>783</v>
      </c>
      <c s="36" t="s">
        <v>65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784</v>
      </c>
      <c s="35" t="s">
        <v>51</v>
      </c>
      <c s="6" t="s">
        <v>785</v>
      </c>
      <c s="36" t="s">
        <v>65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88</v>
      </c>
      <c s="34" t="s">
        <v>786</v>
      </c>
      <c s="35" t="s">
        <v>51</v>
      </c>
      <c s="6" t="s">
        <v>787</v>
      </c>
      <c s="36" t="s">
        <v>65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788</v>
      </c>
      <c s="35" t="s">
        <v>51</v>
      </c>
      <c s="6" t="s">
        <v>789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97</v>
      </c>
      <c s="34" t="s">
        <v>790</v>
      </c>
      <c s="35" t="s">
        <v>51</v>
      </c>
      <c s="6" t="s">
        <v>791</v>
      </c>
      <c s="36" t="s">
        <v>65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792</v>
      </c>
      <c s="35" t="s">
        <v>51</v>
      </c>
      <c s="6" t="s">
        <v>793</v>
      </c>
      <c s="36" t="s">
        <v>65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25.5">
      <c r="A62" t="s">
        <v>49</v>
      </c>
      <c s="34" t="s">
        <v>103</v>
      </c>
      <c s="34" t="s">
        <v>794</v>
      </c>
      <c s="35" t="s">
        <v>51</v>
      </c>
      <c s="6" t="s">
        <v>795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106</v>
      </c>
      <c s="34" t="s">
        <v>70</v>
      </c>
      <c s="35" t="s">
        <v>51</v>
      </c>
      <c s="6" t="s">
        <v>711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712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110</v>
      </c>
      <c s="34" t="s">
        <v>740</v>
      </c>
      <c s="35" t="s">
        <v>51</v>
      </c>
      <c s="6" t="s">
        <v>741</v>
      </c>
      <c s="36" t="s">
        <v>65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114</v>
      </c>
      <c s="34" t="s">
        <v>748</v>
      </c>
      <c s="35" t="s">
        <v>51</v>
      </c>
      <c s="6" t="s">
        <v>749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25.5">
      <c r="A78" t="s">
        <v>49</v>
      </c>
      <c s="34" t="s">
        <v>117</v>
      </c>
      <c s="34" t="s">
        <v>750</v>
      </c>
      <c s="35" t="s">
        <v>51</v>
      </c>
      <c s="6" t="s">
        <v>751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38.25">
      <c r="A82" t="s">
        <v>49</v>
      </c>
      <c s="34" t="s">
        <v>120</v>
      </c>
      <c s="34" t="s">
        <v>796</v>
      </c>
      <c s="35" t="s">
        <v>51</v>
      </c>
      <c s="6" t="s">
        <v>797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25.5">
      <c r="A86" t="s">
        <v>49</v>
      </c>
      <c s="34" t="s">
        <v>124</v>
      </c>
      <c s="34" t="s">
        <v>752</v>
      </c>
      <c s="35" t="s">
        <v>51</v>
      </c>
      <c s="6" t="s">
        <v>753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128</v>
      </c>
      <c s="34" t="s">
        <v>798</v>
      </c>
      <c s="35" t="s">
        <v>51</v>
      </c>
      <c s="6" t="s">
        <v>799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132</v>
      </c>
      <c s="34" t="s">
        <v>800</v>
      </c>
      <c s="35" t="s">
        <v>51</v>
      </c>
      <c s="6" t="s">
        <v>801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754</v>
      </c>
      <c s="35" t="s">
        <v>51</v>
      </c>
      <c s="6" t="s">
        <v>755</v>
      </c>
      <c s="36" t="s">
        <v>161</v>
      </c>
      <c s="37">
        <v>24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139</v>
      </c>
      <c s="34" t="s">
        <v>723</v>
      </c>
      <c s="35" t="s">
        <v>51</v>
      </c>
      <c s="6" t="s">
        <v>724</v>
      </c>
      <c s="36" t="s">
        <v>161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802</v>
      </c>
      <c s="35" t="s">
        <v>51</v>
      </c>
      <c s="6" t="s">
        <v>803</v>
      </c>
      <c s="36" t="s">
        <v>161</v>
      </c>
      <c s="37">
        <v>48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142</v>
      </c>
      <c s="34" t="s">
        <v>78</v>
      </c>
      <c s="35" t="s">
        <v>51</v>
      </c>
      <c s="6" t="s">
        <v>804</v>
      </c>
      <c s="36" t="s">
        <v>805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712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25.5">
      <c r="A113" t="s">
        <v>59</v>
      </c>
      <c r="E113" s="39" t="s">
        <v>806</v>
      </c>
    </row>
    <row r="114" spans="1:16" ht="12.75">
      <c r="A114" t="s">
        <v>49</v>
      </c>
      <c s="34" t="s">
        <v>146</v>
      </c>
      <c s="34" t="s">
        <v>807</v>
      </c>
      <c s="35" t="s">
        <v>51</v>
      </c>
      <c s="6" t="s">
        <v>808</v>
      </c>
      <c s="36" t="s">
        <v>161</v>
      </c>
      <c s="37">
        <v>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149</v>
      </c>
      <c s="34" t="s">
        <v>809</v>
      </c>
      <c s="35" t="s">
        <v>51</v>
      </c>
      <c s="6" t="s">
        <v>810</v>
      </c>
      <c s="36" t="s">
        <v>53</v>
      </c>
      <c s="37">
        <v>76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152</v>
      </c>
      <c s="34" t="s">
        <v>706</v>
      </c>
      <c s="35" t="s">
        <v>51</v>
      </c>
      <c s="6" t="s">
        <v>265</v>
      </c>
      <c s="36" t="s">
        <v>53</v>
      </c>
      <c s="37">
        <v>600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155</v>
      </c>
      <c s="34" t="s">
        <v>258</v>
      </c>
      <c s="35" t="s">
        <v>51</v>
      </c>
      <c s="6" t="s">
        <v>259</v>
      </c>
      <c s="36" t="s">
        <v>53</v>
      </c>
      <c s="37">
        <v>700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158</v>
      </c>
      <c s="34" t="s">
        <v>209</v>
      </c>
      <c s="35" t="s">
        <v>51</v>
      </c>
      <c s="6" t="s">
        <v>210</v>
      </c>
      <c s="36" t="s">
        <v>65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162</v>
      </c>
      <c s="34" t="s">
        <v>212</v>
      </c>
      <c s="35" t="s">
        <v>51</v>
      </c>
      <c s="6" t="s">
        <v>213</v>
      </c>
      <c s="36" t="s">
        <v>65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165</v>
      </c>
      <c s="34" t="s">
        <v>811</v>
      </c>
      <c s="35" t="s">
        <v>51</v>
      </c>
      <c s="6" t="s">
        <v>812</v>
      </c>
      <c s="36" t="s">
        <v>249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168</v>
      </c>
      <c s="34" t="s">
        <v>813</v>
      </c>
      <c s="35" t="s">
        <v>51</v>
      </c>
      <c s="6" t="s">
        <v>814</v>
      </c>
      <c s="36" t="s">
        <v>249</v>
      </c>
      <c s="37">
        <v>160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171</v>
      </c>
      <c s="34" t="s">
        <v>261</v>
      </c>
      <c s="35" t="s">
        <v>51</v>
      </c>
      <c s="6" t="s">
        <v>262</v>
      </c>
      <c s="36" t="s">
        <v>53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25.5">
      <c r="A150" t="s">
        <v>49</v>
      </c>
      <c s="34" t="s">
        <v>177</v>
      </c>
      <c s="34" t="s">
        <v>85</v>
      </c>
      <c s="35" t="s">
        <v>51</v>
      </c>
      <c s="6" t="s">
        <v>815</v>
      </c>
      <c s="36" t="s">
        <v>249</v>
      </c>
      <c s="37">
        <v>2.4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25.5">
      <c r="A154" t="s">
        <v>49</v>
      </c>
      <c s="34" t="s">
        <v>182</v>
      </c>
      <c s="34" t="s">
        <v>89</v>
      </c>
      <c s="35" t="s">
        <v>51</v>
      </c>
      <c s="6" t="s">
        <v>816</v>
      </c>
      <c s="36" t="s">
        <v>249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72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186</v>
      </c>
      <c s="34" t="s">
        <v>817</v>
      </c>
      <c s="35" t="s">
        <v>51</v>
      </c>
      <c s="6" t="s">
        <v>818</v>
      </c>
      <c s="36" t="s">
        <v>249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189</v>
      </c>
      <c s="34" t="s">
        <v>255</v>
      </c>
      <c s="35" t="s">
        <v>51</v>
      </c>
      <c s="6" t="s">
        <v>256</v>
      </c>
      <c s="36" t="s">
        <v>249</v>
      </c>
      <c s="37">
        <v>17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192</v>
      </c>
      <c s="34" t="s">
        <v>649</v>
      </c>
      <c s="35" t="s">
        <v>51</v>
      </c>
      <c s="6" t="s">
        <v>650</v>
      </c>
      <c s="36" t="s">
        <v>249</v>
      </c>
      <c s="37">
        <v>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58</v>
      </c>
    </row>
    <row r="169" spans="1:5" ht="12.75">
      <c r="A169" t="s">
        <v>59</v>
      </c>
      <c r="E169" s="39" t="s">
        <v>60</v>
      </c>
    </row>
    <row r="170" spans="1:16" ht="12.75">
      <c r="A170" t="s">
        <v>49</v>
      </c>
      <c s="34" t="s">
        <v>195</v>
      </c>
      <c s="34" t="s">
        <v>819</v>
      </c>
      <c s="35" t="s">
        <v>51</v>
      </c>
      <c s="6" t="s">
        <v>820</v>
      </c>
      <c s="36" t="s">
        <v>65</v>
      </c>
      <c s="37">
        <v>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58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198</v>
      </c>
      <c s="34" t="s">
        <v>635</v>
      </c>
      <c s="35" t="s">
        <v>51</v>
      </c>
      <c s="6" t="s">
        <v>636</v>
      </c>
      <c s="36" t="s">
        <v>273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58</v>
      </c>
    </row>
    <row r="177" spans="1:5" ht="12.75">
      <c r="A177" t="s">
        <v>59</v>
      </c>
      <c r="E177" s="39" t="s">
        <v>60</v>
      </c>
    </row>
    <row r="178" spans="1:16" ht="12.75">
      <c r="A178" t="s">
        <v>49</v>
      </c>
      <c s="34" t="s">
        <v>198</v>
      </c>
      <c s="34" t="s">
        <v>821</v>
      </c>
      <c s="35" t="s">
        <v>51</v>
      </c>
      <c s="6" t="s">
        <v>822</v>
      </c>
      <c s="36" t="s">
        <v>273</v>
      </c>
      <c s="37">
        <v>250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12.75">
      <c r="A180" s="35" t="s">
        <v>57</v>
      </c>
      <c r="E180" s="40" t="s">
        <v>58</v>
      </c>
    </row>
    <row r="181" spans="1:5" ht="12.75">
      <c r="A181" t="s">
        <v>59</v>
      </c>
      <c r="E181" s="39" t="s">
        <v>60</v>
      </c>
    </row>
    <row r="182" spans="1:16" ht="25.5">
      <c r="A182" t="s">
        <v>49</v>
      </c>
      <c s="34" t="s">
        <v>201</v>
      </c>
      <c s="34" t="s">
        <v>823</v>
      </c>
      <c s="35" t="s">
        <v>51</v>
      </c>
      <c s="6" t="s">
        <v>824</v>
      </c>
      <c s="36" t="s">
        <v>382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12.75">
      <c r="A184" s="35" t="s">
        <v>57</v>
      </c>
      <c r="E184" s="40" t="s">
        <v>58</v>
      </c>
    </row>
    <row r="185" spans="1:5" ht="12.75">
      <c r="A185" t="s">
        <v>59</v>
      </c>
      <c r="E185" s="39" t="s">
        <v>60</v>
      </c>
    </row>
    <row r="186" spans="1:16" ht="25.5">
      <c r="A186" t="s">
        <v>49</v>
      </c>
      <c s="34" t="s">
        <v>205</v>
      </c>
      <c s="34" t="s">
        <v>762</v>
      </c>
      <c s="35" t="s">
        <v>51</v>
      </c>
      <c s="6" t="s">
        <v>763</v>
      </c>
      <c s="36" t="s">
        <v>382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12.75">
      <c r="A188" s="35" t="s">
        <v>57</v>
      </c>
      <c r="E188" s="40" t="s">
        <v>58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208</v>
      </c>
      <c s="34" t="s">
        <v>89</v>
      </c>
      <c s="35" t="s">
        <v>47</v>
      </c>
      <c s="6" t="s">
        <v>764</v>
      </c>
      <c s="36" t="s">
        <v>65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712</v>
      </c>
      <c>
        <f>(M190*21)/100</f>
      </c>
      <c t="s">
        <v>27</v>
      </c>
    </row>
    <row r="191" spans="1:5" ht="12.75">
      <c r="A191" s="35" t="s">
        <v>55</v>
      </c>
      <c r="E191" s="39" t="s">
        <v>56</v>
      </c>
    </row>
    <row r="192" spans="1:5" ht="12.75">
      <c r="A192" s="35" t="s">
        <v>57</v>
      </c>
      <c r="E192" s="40" t="s">
        <v>58</v>
      </c>
    </row>
    <row r="193" spans="1:5" ht="12.75">
      <c r="A193" t="s">
        <v>59</v>
      </c>
      <c r="E19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